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4000" windowHeight="10440"/>
  </bookViews>
  <sheets>
    <sheet name="madhura rani ganj ags" sheetId="32" r:id="rId1"/>
    <sheet name="malaak pipe issue" sheetId="24" r:id="rId2"/>
    <sheet name="Sakra" sheetId="4" r:id="rId3"/>
    <sheet name="Hardoi" sheetId="5" r:id="rId4"/>
    <sheet name="Atarsand- PR" sheetId="6" r:id="rId5"/>
    <sheet name="Atarsand- AK E" sheetId="7" r:id="rId6"/>
    <sheet name="Atarsand- AGS P ltd" sheetId="8" r:id="rId7"/>
    <sheet name="Atarsand- Kyathi " sheetId="9" r:id="rId8"/>
    <sheet name="GEHARAULI" sheetId="10" r:id="rId9"/>
    <sheet name="MANGRAURA" sheetId="11" r:id="rId10"/>
    <sheet name="seshpur adharganj" sheetId="12" r:id="rId11"/>
    <sheet name="SARAY JAMMUVARI AJADI " sheetId="13" r:id="rId12"/>
    <sheet name="SARAY JAMMUVARI KAYATHI" sheetId="14" r:id="rId13"/>
    <sheet name="PUREBHIKHA AND RAIGARH" sheetId="15" r:id="rId14"/>
    <sheet name="padampur" sheetId="16" r:id="rId15"/>
    <sheet name="SURYAGARH JAGANNATH" sheetId="17" r:id="rId16"/>
    <sheet name="LAULI POKTHAKAM" sheetId="18" r:id="rId17"/>
    <sheet name="BARASARAI" sheetId="19" r:id="rId18"/>
    <sheet name="MANDHA BHOJI" sheetId="20" r:id="rId19"/>
    <sheet name="shivapur khurd" sheetId="23" r:id="rId20"/>
    <sheet name="dehri digar" sheetId="26" r:id="rId21"/>
    <sheet name="daraouli(rohit)" sheetId="27" r:id="rId22"/>
    <sheet name="daraouli(rudra)" sheetId="28" r:id="rId23"/>
    <sheet name="kansapatti" sheetId="29" r:id="rId24"/>
    <sheet name="BARHAPUR" sheetId="30" r:id="rId25"/>
    <sheet name="DARCHUT" sheetId="31"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s>
  <definedNames>
    <definedName name="\0">#REF!</definedName>
    <definedName name="\1">#REF!</definedName>
    <definedName name="\a">'[9]SUMMARY(E)'!#REF!</definedName>
    <definedName name="\b">#N/A</definedName>
    <definedName name="\C">#REF!</definedName>
    <definedName name="\d">#N/A</definedName>
    <definedName name="\E">#REF!</definedName>
    <definedName name="\f">#N/A</definedName>
    <definedName name="\g">#REF!</definedName>
    <definedName name="\h">#N/A</definedName>
    <definedName name="\i">#N/A</definedName>
    <definedName name="\j">#N/A</definedName>
    <definedName name="\m">#N/A</definedName>
    <definedName name="\O">[10]mech!#REF!</definedName>
    <definedName name="\p">#REF!</definedName>
    <definedName name="\q">#N/A</definedName>
    <definedName name="\R">[10]mech!#REF!</definedName>
    <definedName name="\s">#N/A</definedName>
    <definedName name="\t">#REF!</definedName>
    <definedName name="\V">[10]mech!#REF!</definedName>
    <definedName name="\w">#REF!</definedName>
    <definedName name="\z">#N/A</definedName>
    <definedName name="___________________________A65537">#REF!</definedName>
    <definedName name="___________________________ABM10">#REF!</definedName>
    <definedName name="___________________________ABM40">#REF!</definedName>
    <definedName name="___________________________ABM6">#REF!</definedName>
    <definedName name="___________________________ACB20">#REF!</definedName>
    <definedName name="___________________________ACR10">#REF!</definedName>
    <definedName name="___________________________ACR20">#REF!</definedName>
    <definedName name="___________________________AGG6">#REF!</definedName>
    <definedName name="___________________________AWM10">#REF!</definedName>
    <definedName name="___________________________AWM40">#REF!</definedName>
    <definedName name="___________________________AWM6">#REF!</definedName>
    <definedName name="___________________________CDG100">#REF!</definedName>
    <definedName name="___________________________CDG250">#REF!</definedName>
    <definedName name="___________________________CDG50">#REF!</definedName>
    <definedName name="___________________________CDG500">#REF!</definedName>
    <definedName name="___________________________CRN3">#REF!</definedName>
    <definedName name="___________________________CRN35">#REF!</definedName>
    <definedName name="___________________________CRN80">#REF!</definedName>
    <definedName name="___________________________DOZ50">#REF!</definedName>
    <definedName name="___________________________DOZ80">#REF!</definedName>
    <definedName name="___________________________ExV200">#REF!</definedName>
    <definedName name="___________________________GEN325">#REF!</definedName>
    <definedName name="___________________________GEN380">#REF!</definedName>
    <definedName name="___________________________GSB1">#REF!</definedName>
    <definedName name="___________________________GSB2">#REF!</definedName>
    <definedName name="___________________________GSB3">#REF!</definedName>
    <definedName name="___________________________HMP1">#REF!</definedName>
    <definedName name="___________________________HMP2">#REF!</definedName>
    <definedName name="___________________________HMP3">#REF!</definedName>
    <definedName name="___________________________HMP4">#REF!</definedName>
    <definedName name="___________________________MIX10">#REF!</definedName>
    <definedName name="___________________________MIX15">#REF!</definedName>
    <definedName name="___________________________MIX20">#REF!</definedName>
    <definedName name="___________________________MIX25">#REF!</definedName>
    <definedName name="___________________________MIX30">#REF!</definedName>
    <definedName name="___________________________MIX35">#REF!</definedName>
    <definedName name="___________________________MIX40">#REF!</definedName>
    <definedName name="___________________________MUR5">#REF!</definedName>
    <definedName name="___________________________MUR8">#REF!</definedName>
    <definedName name="___________________________OPC43">#REF!</definedName>
    <definedName name="___________________________TIP1">#REF!</definedName>
    <definedName name="__________________________A65537">#REF!</definedName>
    <definedName name="__________________________ABM10">#REF!</definedName>
    <definedName name="__________________________ABM40">#REF!</definedName>
    <definedName name="__________________________ABM6">#REF!</definedName>
    <definedName name="__________________________ACB10">#REF!</definedName>
    <definedName name="__________________________ACB20">#REF!</definedName>
    <definedName name="__________________________ACR10">#REF!</definedName>
    <definedName name="__________________________ACR20">#REF!</definedName>
    <definedName name="__________________________AGG6">#REF!</definedName>
    <definedName name="__________________________ARV8040">'[11]ANAL-PUMP HOUSE'!$I$55</definedName>
    <definedName name="__________________________AWM10">#REF!</definedName>
    <definedName name="__________________________AWM40">#REF!</definedName>
    <definedName name="__________________________AWM6">#REF!</definedName>
    <definedName name="__________________________BTV300">'[11]ANAL-PUMP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#REF!</definedName>
    <definedName name="__________________________CDG250">#REF!</definedName>
    <definedName name="__________________________CDG50">#REF!</definedName>
    <definedName name="__________________________CDG500">#REF!</definedName>
    <definedName name="__________________________CEM53">#REF!</definedName>
    <definedName name="__________________________CRN3">#REF!</definedName>
    <definedName name="__________________________CRN35">#REF!</definedName>
    <definedName name="__________________________CRN80">#REF!</definedName>
    <definedName name="__________________________DOZ50">#REF!</definedName>
    <definedName name="__________________________DOZ80">#REF!</definedName>
    <definedName name="__________________________ExV200">#REF!</definedName>
    <definedName name="__________________________GEN100">#REF!</definedName>
    <definedName name="__________________________GEN250">#REF!</definedName>
    <definedName name="__________________________GEN325">#REF!</definedName>
    <definedName name="__________________________GEN380">#REF!</definedName>
    <definedName name="__________________________GSB1">#REF!</definedName>
    <definedName name="__________________________GSB2">#REF!</definedName>
    <definedName name="__________________________GSB3">#REF!</definedName>
    <definedName name="__________________________HMP1">#REF!</definedName>
    <definedName name="__________________________HMP2">#REF!</definedName>
    <definedName name="__________________________HMP3">#REF!</definedName>
    <definedName name="__________________________HMP4">#REF!</definedName>
    <definedName name="__________________________HRC1">'[11]Pipe trench'!$V$23</definedName>
    <definedName name="__________________________HRC2">'[11]Pipe trench'!$V$24</definedName>
    <definedName name="__________________________HSE1">'[11]Pipe trench'!$V$11</definedName>
    <definedName name="__________________________III7">"$C4.$#REF!$#REF!"</definedName>
    <definedName name="__________________________MIX10">#REF!</definedName>
    <definedName name="__________________________MIX15">#REF!</definedName>
    <definedName name="__________________________MIX15150">'[12]Mix Design'!#REF!</definedName>
    <definedName name="__________________________MIX1540">'[12]Mix Design'!$P$11</definedName>
    <definedName name="__________________________MIX1580">'[12]Mix Design'!#REF!</definedName>
    <definedName name="__________________________MIX2">'[13]Mix Design'!$P$12</definedName>
    <definedName name="__________________________MIX20">#REF!</definedName>
    <definedName name="__________________________MIX2020">'[12]Mix Design'!$P$12</definedName>
    <definedName name="__________________________MIX2040">'[12]Mix Design'!$P$13</definedName>
    <definedName name="__________________________MIX25">#REF!</definedName>
    <definedName name="__________________________MIX2540">'[12]Mix Design'!$P$15</definedName>
    <definedName name="__________________________Mix255">'[14]Mix Design'!$P$13</definedName>
    <definedName name="__________________________MIX30">#REF!</definedName>
    <definedName name="__________________________MIX35">#REF!</definedName>
    <definedName name="__________________________MIX40">#REF!</definedName>
    <definedName name="__________________________MIX45">'[12]Mix Design'!#REF!</definedName>
    <definedName name="__________________________MUR5">#REF!</definedName>
    <definedName name="__________________________MUR8">#REF!</definedName>
    <definedName name="__________________________OPC43">#REF!</definedName>
    <definedName name="__________________________ORC1">'[11]Pipe trench'!$V$17</definedName>
    <definedName name="__________________________ORC2">'[11]Pipe trench'!$V$18</definedName>
    <definedName name="__________________________OSE1">'[11]Pipe trench'!$V$8</definedName>
    <definedName name="__________________________SLV20025">'[11]ANAL-PUMP HOUSE'!$I$58</definedName>
    <definedName name="__________________________SLV80010">'[11]ANAL-PUMP HOUSE'!$I$60</definedName>
    <definedName name="__________________________TIP1">#REF!</definedName>
    <definedName name="__________________________TIP2">#REF!</definedName>
    <definedName name="__________________________TIP3">#REF!</definedName>
    <definedName name="_________________________A65537">#REF!</definedName>
    <definedName name="_________________________ABM10">#REF!</definedName>
    <definedName name="_________________________ABM40">#REF!</definedName>
    <definedName name="_________________________ABM6">#REF!</definedName>
    <definedName name="_________________________ACB10">#REF!</definedName>
    <definedName name="_________________________ACB20">#REF!</definedName>
    <definedName name="_________________________ACR10">#REF!</definedName>
    <definedName name="_________________________ACR20">#REF!</definedName>
    <definedName name="_________________________AGG6">#REF!</definedName>
    <definedName name="_________________________AWM10">#REF!</definedName>
    <definedName name="_________________________AWM4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#REF!</definedName>
    <definedName name="_________________________CDG250">#REF!</definedName>
    <definedName name="_________________________CDG50">#REF!</definedName>
    <definedName name="_________________________CDG500">#REF!</definedName>
    <definedName name="_________________________CEM53">#REF!</definedName>
    <definedName name="_________________________CRN3">#REF!</definedName>
    <definedName name="_________________________CRN35">#REF!</definedName>
    <definedName name="_________________________CRN80">#REF!</definedName>
    <definedName name="_________________________DOZ50">#REF!</definedName>
    <definedName name="_________________________DOZ80">#REF!</definedName>
    <definedName name="_________________________ExV200">#REF!</definedName>
    <definedName name="_________________________GEN100">#REF!</definedName>
    <definedName name="_________________________GEN250">#REF!</definedName>
    <definedName name="_________________________GEN325">#REF!</definedName>
    <definedName name="_________________________GEN380">#REF!</definedName>
    <definedName name="_________________________GSB1">#REF!</definedName>
    <definedName name="_________________________GSB2">#REF!</definedName>
    <definedName name="_________________________GSB3">#REF!</definedName>
    <definedName name="_________________________HMP1">#REF!</definedName>
    <definedName name="_________________________HMP2">#REF!</definedName>
    <definedName name="_________________________HMP3">#REF!</definedName>
    <definedName name="_________________________HMP4">#REF!</definedName>
    <definedName name="_________________________III7">"$C4.$#REF!$#REF!"</definedName>
    <definedName name="_________________________MIX10">#REF!</definedName>
    <definedName name="_________________________MIX15">#REF!</definedName>
    <definedName name="_________________________MIX15150">'[12]Mix Design'!#REF!</definedName>
    <definedName name="_________________________MIX1540">'[12]Mix Design'!$P$11</definedName>
    <definedName name="_________________________MIX1580">'[12]Mix Design'!#REF!</definedName>
    <definedName name="_________________________MIX2">'[13]Mix Design'!$P$12</definedName>
    <definedName name="_________________________MIX20">#REF!</definedName>
    <definedName name="_________________________MIX2020">'[12]Mix Design'!$P$12</definedName>
    <definedName name="_________________________MIX2040">'[12]Mix Design'!$P$13</definedName>
    <definedName name="_________________________MIX25">#REF!</definedName>
    <definedName name="_________________________MIX2540">'[12]Mix Design'!$P$15</definedName>
    <definedName name="_________________________Mix255">'[14]Mix Design'!$P$13</definedName>
    <definedName name="_________________________MIX30">#REF!</definedName>
    <definedName name="_________________________MIX35">#REF!</definedName>
    <definedName name="_________________________MIX40">#REF!</definedName>
    <definedName name="_________________________MIX45">'[12]Mix Design'!#REF!</definedName>
    <definedName name="_________________________MUR5">#REF!</definedName>
    <definedName name="_________________________MUR8">#REF!</definedName>
    <definedName name="_________________________OPC43">#REF!</definedName>
    <definedName name="_________________________SLV10025">'[15]ANAL-PIPE LINE'!#REF!</definedName>
    <definedName name="_________________________TIP1">#REF!</definedName>
    <definedName name="_________________________TIP2">#REF!</definedName>
    <definedName name="_________________________TIP3">#REF!</definedName>
    <definedName name="________________________A65537">#REF!</definedName>
    <definedName name="________________________ABM10">#REF!</definedName>
    <definedName name="________________________ABM40">#REF!</definedName>
    <definedName name="________________________ABM6">#REF!</definedName>
    <definedName name="________________________ACB10">#REF!</definedName>
    <definedName name="________________________ACB20">#REF!</definedName>
    <definedName name="________________________ACR10">#REF!</definedName>
    <definedName name="________________________ACR20">#REF!</definedName>
    <definedName name="________________________AGG6">#REF!</definedName>
    <definedName name="________________________AWM10">#REF!</definedName>
    <definedName name="________________________AWM4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#REF!</definedName>
    <definedName name="________________________CDG250">#REF!</definedName>
    <definedName name="________________________CDG50">#REF!</definedName>
    <definedName name="________________________CDG500">#REF!</definedName>
    <definedName name="________________________CEM53">#REF!</definedName>
    <definedName name="________________________CRN3">#REF!</definedName>
    <definedName name="________________________CRN35">#REF!</definedName>
    <definedName name="________________________CRN80">#REF!</definedName>
    <definedName name="________________________DOZ50">#REF!</definedName>
    <definedName name="________________________DOZ80">#REF!</definedName>
    <definedName name="________________________ExV200">#REF!</definedName>
    <definedName name="________________________GEN100">#REF!</definedName>
    <definedName name="________________________GEN250">#REF!</definedName>
    <definedName name="________________________GEN325">#REF!</definedName>
    <definedName name="________________________GEN380">#REF!</definedName>
    <definedName name="________________________GSB1">#REF!</definedName>
    <definedName name="________________________GSB2">#REF!</definedName>
    <definedName name="________________________GSB3">#REF!</definedName>
    <definedName name="________________________HMP1">#REF!</definedName>
    <definedName name="________________________HMP2">#REF!</definedName>
    <definedName name="________________________HMP3">#REF!</definedName>
    <definedName name="________________________HMP4">#REF!</definedName>
    <definedName name="________________________III7">"$C4.$#REF!$#REF!"</definedName>
    <definedName name="________________________MIX10">#REF!</definedName>
    <definedName name="________________________MIX15">#REF!</definedName>
    <definedName name="________________________MIX15150">'[12]Mix Design'!#REF!</definedName>
    <definedName name="________________________MIX1540">'[12]Mix Design'!$P$11</definedName>
    <definedName name="________________________MIX1580">'[12]Mix Design'!#REF!</definedName>
    <definedName name="________________________MIX2">'[13]Mix Design'!$P$12</definedName>
    <definedName name="________________________MIX20">#REF!</definedName>
    <definedName name="________________________MIX2020">'[12]Mix Design'!$P$12</definedName>
    <definedName name="________________________MIX2040">'[12]Mix Design'!$P$13</definedName>
    <definedName name="________________________MIX25">#REF!</definedName>
    <definedName name="________________________MIX2540">'[12]Mix Design'!$P$15</definedName>
    <definedName name="________________________Mix255">'[14]Mix Design'!$P$13</definedName>
    <definedName name="________________________MIX30">#REF!</definedName>
    <definedName name="________________________MIX35">#REF!</definedName>
    <definedName name="________________________MIX40">#REF!</definedName>
    <definedName name="________________________MIX45">'[12]Mix Design'!#REF!</definedName>
    <definedName name="________________________MUR5">#REF!</definedName>
    <definedName name="________________________MUR8">#REF!</definedName>
    <definedName name="________________________OPC43">#REF!</definedName>
    <definedName name="________________________SLV10025">'[16]ANAL-PIPE LINE'!#REF!</definedName>
    <definedName name="________________________TIP1">#REF!</definedName>
    <definedName name="________________________TIP2">#REF!</definedName>
    <definedName name="________________________TIP3">#REF!</definedName>
    <definedName name="_______________________A65537">#REF!</definedName>
    <definedName name="_______________________ABM10">#REF!</definedName>
    <definedName name="_______________________ABM40">#REF!</definedName>
    <definedName name="_______________________ABM6">#REF!</definedName>
    <definedName name="_______________________ACB10">#REF!</definedName>
    <definedName name="_______________________ACB20">#REF!</definedName>
    <definedName name="_______________________ACR10">#REF!</definedName>
    <definedName name="_______________________ACR20">#REF!</definedName>
    <definedName name="_______________________AGG6">#REF!</definedName>
    <definedName name="_______________________AWM10">#REF!</definedName>
    <definedName name="_______________________AWM4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#REF!</definedName>
    <definedName name="_______________________CDG250">#REF!</definedName>
    <definedName name="_______________________CDG50">#REF!</definedName>
    <definedName name="_______________________CDG500">#REF!</definedName>
    <definedName name="_______________________CEM53">#REF!</definedName>
    <definedName name="_______________________CRN3">#REF!</definedName>
    <definedName name="_______________________CRN35">#REF!</definedName>
    <definedName name="_______________________CRN80">#REF!</definedName>
    <definedName name="_______________________DOZ50">#REF!</definedName>
    <definedName name="_______________________DOZ80">#REF!</definedName>
    <definedName name="_______________________ExV200">#REF!</definedName>
    <definedName name="_______________________GEN100">#REF!</definedName>
    <definedName name="_______________________GEN250">#REF!</definedName>
    <definedName name="_______________________GEN325">#REF!</definedName>
    <definedName name="_______________________GEN380">#REF!</definedName>
    <definedName name="_______________________GSB1">#REF!</definedName>
    <definedName name="_______________________GSB2">#REF!</definedName>
    <definedName name="_______________________GSB3">#REF!</definedName>
    <definedName name="_______________________HMP1">#REF!</definedName>
    <definedName name="_______________________HMP2">#REF!</definedName>
    <definedName name="_______________________HMP3">#REF!</definedName>
    <definedName name="_______________________HMP4">#REF!</definedName>
    <definedName name="_______________________III7">"$C4.$#REF!$#REF!"</definedName>
    <definedName name="_______________________MIX10">#REF!</definedName>
    <definedName name="_______________________MIX15">#REF!</definedName>
    <definedName name="_______________________MIX15150">'[12]Mix Design'!#REF!</definedName>
    <definedName name="_______________________MIX1540">'[12]Mix Design'!$P$11</definedName>
    <definedName name="_______________________MIX1580">'[12]Mix Design'!#REF!</definedName>
    <definedName name="_______________________MIX2">'[13]Mix Design'!$P$12</definedName>
    <definedName name="_______________________MIX20">#REF!</definedName>
    <definedName name="_______________________MIX2020">'[12]Mix Design'!$P$12</definedName>
    <definedName name="_______________________MIX2040">'[12]Mix Design'!$P$13</definedName>
    <definedName name="_______________________MIX25">#REF!</definedName>
    <definedName name="_______________________MIX2540">'[12]Mix Design'!$P$15</definedName>
    <definedName name="_______________________Mix255">'[14]Mix Design'!$P$13</definedName>
    <definedName name="_______________________MIX30">#REF!</definedName>
    <definedName name="_______________________MIX35">#REF!</definedName>
    <definedName name="_______________________MIX40">#REF!</definedName>
    <definedName name="_______________________MIX45">'[12]Mix Design'!#REF!</definedName>
    <definedName name="_______________________MUR5">#REF!</definedName>
    <definedName name="_______________________MUR8">#REF!</definedName>
    <definedName name="_______________________OPC43">#REF!</definedName>
    <definedName name="_______________________SLV10025">'[16]ANAL-PIPE LINE'!#REF!</definedName>
    <definedName name="_______________________TIP1">#REF!</definedName>
    <definedName name="_______________________TIP2">#REF!</definedName>
    <definedName name="_______________________TIP3">#REF!</definedName>
    <definedName name="______________________A65537">#REF!</definedName>
    <definedName name="______________________ABM10">#REF!</definedName>
    <definedName name="______________________ABM40">#REF!</definedName>
    <definedName name="______________________ABM6">#REF!</definedName>
    <definedName name="______________________ACB10">#REF!</definedName>
    <definedName name="______________________ACB20">#REF!</definedName>
    <definedName name="______________________ACR10">#REF!</definedName>
    <definedName name="______________________ACR20">#REF!</definedName>
    <definedName name="______________________AGG6">#REF!</definedName>
    <definedName name="______________________AWM10">#REF!</definedName>
    <definedName name="______________________AWM4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#REF!</definedName>
    <definedName name="______________________CDG250">#REF!</definedName>
    <definedName name="______________________CDG50">#REF!</definedName>
    <definedName name="______________________CDG500">#REF!</definedName>
    <definedName name="______________________CEM53">#REF!</definedName>
    <definedName name="______________________CRN3">#REF!</definedName>
    <definedName name="______________________CRN35">#REF!</definedName>
    <definedName name="______________________CRN80">#REF!</definedName>
    <definedName name="______________________dec05" hidden="1">{"'Sheet1'!$A$4386:$N$4591"}</definedName>
    <definedName name="______________________DOZ50">#REF!</definedName>
    <definedName name="______________________DOZ80">#REF!</definedName>
    <definedName name="______________________EXC20">'[17]Rate Analysis '!$E$50</definedName>
    <definedName name="______________________ExV200">#REF!</definedName>
    <definedName name="______________________GEN100">#REF!</definedName>
    <definedName name="______________________GEN250">#REF!</definedName>
    <definedName name="______________________GEN325">#REF!</definedName>
    <definedName name="______________________GEN380">#REF!</definedName>
    <definedName name="______________________GSB1">#REF!</definedName>
    <definedName name="______________________GSB2">#REF!</definedName>
    <definedName name="______________________GSB3">#REF!</definedName>
    <definedName name="______________________HMP1">#REF!</definedName>
    <definedName name="______________________HMP2">#REF!</definedName>
    <definedName name="______________________HMP3">#REF!</definedName>
    <definedName name="______________________HMP4">#REF!</definedName>
    <definedName name="______________________III7">"$C4.$#REF!$#REF!"</definedName>
    <definedName name="______________________lb2">#REF!</definedName>
    <definedName name="______________________mac2">200</definedName>
    <definedName name="______________________MIX10">#REF!</definedName>
    <definedName name="______________________MIX15">#REF!</definedName>
    <definedName name="______________________MIX15150">'[12]Mix Design'!#REF!</definedName>
    <definedName name="______________________MIX1540">'[12]Mix Design'!$P$11</definedName>
    <definedName name="______________________MIX1580">'[12]Mix Design'!#REF!</definedName>
    <definedName name="______________________MIX2">'[13]Mix Design'!$P$12</definedName>
    <definedName name="______________________MIX20">#REF!</definedName>
    <definedName name="______________________MIX2020">'[12]Mix Design'!$P$12</definedName>
    <definedName name="______________________MIX2040">'[12]Mix Design'!$P$13</definedName>
    <definedName name="______________________MIX25">#REF!</definedName>
    <definedName name="______________________MIX2540">'[12]Mix Design'!$P$15</definedName>
    <definedName name="______________________Mix255">'[14]Mix Design'!$P$13</definedName>
    <definedName name="______________________MIX30">#REF!</definedName>
    <definedName name="______________________MIX35">#REF!</definedName>
    <definedName name="______________________MIX40">#REF!</definedName>
    <definedName name="______________________MIX45">'[12]Mix Design'!#REF!</definedName>
    <definedName name="______________________mm2">#REF!</definedName>
    <definedName name="______________________mm3">#REF!</definedName>
    <definedName name="______________________MUR5">#REF!</definedName>
    <definedName name="______________________MUR8">#REF!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'[16]ANAL-PIPE LINE'!#REF!</definedName>
    <definedName name="______________________tab2">#REF!</definedName>
    <definedName name="______________________TIP1">#REF!</definedName>
    <definedName name="______________________TIP2">#REF!</definedName>
    <definedName name="______________________TIP3">#REF!</definedName>
    <definedName name="_____________________A65537">#REF!</definedName>
    <definedName name="_____________________ABM10">#REF!</definedName>
    <definedName name="_____________________ABM40">#REF!</definedName>
    <definedName name="_____________________ABM6">#REF!</definedName>
    <definedName name="_____________________ACB10">#REF!</definedName>
    <definedName name="_____________________ACB20">#REF!</definedName>
    <definedName name="_____________________ACR10">#REF!</definedName>
    <definedName name="_____________________ACR20">#REF!</definedName>
    <definedName name="_____________________AGG6">#REF!</definedName>
    <definedName name="_____________________AWM10">#REF!</definedName>
    <definedName name="_____________________AWM4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#REF!</definedName>
    <definedName name="_____________________CDG250">#REF!</definedName>
    <definedName name="_____________________CDG50">#REF!</definedName>
    <definedName name="_____________________CDG500">#REF!</definedName>
    <definedName name="_____________________CEM53">#REF!</definedName>
    <definedName name="_____________________CRN3">#REF!</definedName>
    <definedName name="_____________________CRN35">#REF!</definedName>
    <definedName name="_____________________CRN80">#REF!</definedName>
    <definedName name="_____________________dec05" hidden="1">{"'Sheet1'!$A$4386:$N$4591"}</definedName>
    <definedName name="_____________________DOZ50">#REF!</definedName>
    <definedName name="_____________________DOZ80">#REF!</definedName>
    <definedName name="_____________________EXC20">'[18]Rate Analysis '!$E$50</definedName>
    <definedName name="_____________________ExV200">#REF!</definedName>
    <definedName name="_____________________GEN100">#REF!</definedName>
    <definedName name="_____________________GEN250">#REF!</definedName>
    <definedName name="_____________________GEN325">#REF!</definedName>
    <definedName name="_____________________GEN380">#REF!</definedName>
    <definedName name="_____________________GSB1">#REF!</definedName>
    <definedName name="_____________________GSB2">#REF!</definedName>
    <definedName name="_____________________GSB3">#REF!</definedName>
    <definedName name="_____________________HMP1">#REF!</definedName>
    <definedName name="_____________________HMP2">#REF!</definedName>
    <definedName name="_____________________HMP3">#REF!</definedName>
    <definedName name="_____________________HMP4">#REF!</definedName>
    <definedName name="_____________________III7">"$C4.$#REF!$#REF!"</definedName>
    <definedName name="_____________________lb1">#REF!</definedName>
    <definedName name="_____________________lb2">#REF!</definedName>
    <definedName name="_____________________mac2">200</definedName>
    <definedName name="_____________________MIX10">#REF!</definedName>
    <definedName name="_____________________MIX15">#REF!</definedName>
    <definedName name="_____________________MIX15150">'[12]Mix Design'!#REF!</definedName>
    <definedName name="_____________________MIX1540">'[12]Mix Design'!$P$11</definedName>
    <definedName name="_____________________MIX1580">'[12]Mix Design'!#REF!</definedName>
    <definedName name="_____________________MIX2">'[13]Mix Design'!$P$12</definedName>
    <definedName name="_____________________MIX20">#REF!</definedName>
    <definedName name="_____________________MIX2020">'[12]Mix Design'!$P$12</definedName>
    <definedName name="_____________________MIX2040">'[12]Mix Design'!$P$13</definedName>
    <definedName name="_____________________MIX25">#REF!</definedName>
    <definedName name="_____________________MIX2540">'[12]Mix Design'!$P$15</definedName>
    <definedName name="_____________________Mix255">'[14]Mix Design'!$P$13</definedName>
    <definedName name="_____________________MIX30">#REF!</definedName>
    <definedName name="_____________________MIX35">#REF!</definedName>
    <definedName name="_____________________MIX40">#REF!</definedName>
    <definedName name="_____________________MIX45">'[12]Mix Design'!#REF!</definedName>
    <definedName name="_____________________mm1">#REF!</definedName>
    <definedName name="_____________________mm2">#REF!</definedName>
    <definedName name="_____________________mm3">#REF!</definedName>
    <definedName name="_____________________MUR5">#REF!</definedName>
    <definedName name="_____________________MUR8">#REF!</definedName>
    <definedName name="_____________________OPC43">#REF!</definedName>
    <definedName name="_____________________PPC53">'[19]Rate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'[16]ANAL-PIPE LINE'!#REF!</definedName>
    <definedName name="_____________________tab1">#REF!</definedName>
    <definedName name="_____________________tab2">#REF!</definedName>
    <definedName name="_____________________TIP1">#REF!</definedName>
    <definedName name="_____________________TIP2">#REF!</definedName>
    <definedName name="_____________________TIP3">#REF!</definedName>
    <definedName name="____________________A65537">#REF!</definedName>
    <definedName name="____________________ABM10">#REF!</definedName>
    <definedName name="____________________ABM40">#REF!</definedName>
    <definedName name="____________________ABM6">#REF!</definedName>
    <definedName name="____________________ACB10">#REF!</definedName>
    <definedName name="____________________ACB20">#REF!</definedName>
    <definedName name="____________________ACR10">#REF!</definedName>
    <definedName name="____________________ACR20">#REF!</definedName>
    <definedName name="____________________AGG6">#REF!</definedName>
    <definedName name="____________________AWM10">#REF!</definedName>
    <definedName name="____________________AWM4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#REF!</definedName>
    <definedName name="____________________CDG250">#REF!</definedName>
    <definedName name="____________________CDG50">#REF!</definedName>
    <definedName name="____________________CDG500">#REF!</definedName>
    <definedName name="____________________CEM53">#REF!</definedName>
    <definedName name="____________________CRN3">#REF!</definedName>
    <definedName name="____________________CRN35">#REF!</definedName>
    <definedName name="____________________CRN80">#REF!</definedName>
    <definedName name="____________________dec05" hidden="1">{"'Sheet1'!$A$4386:$N$4591"}</definedName>
    <definedName name="____________________DOZ50">#REF!</definedName>
    <definedName name="____________________DOZ80">#REF!</definedName>
    <definedName name="____________________EXC20">'[18]Rate Analysis '!$E$50</definedName>
    <definedName name="____________________ExV200">#REF!</definedName>
    <definedName name="____________________GEN100">#REF!</definedName>
    <definedName name="____________________GEN250">#REF!</definedName>
    <definedName name="____________________GEN325">#REF!</definedName>
    <definedName name="____________________GEN380">#REF!</definedName>
    <definedName name="____________________GSB1">#REF!</definedName>
    <definedName name="____________________GSB2">#REF!</definedName>
    <definedName name="____________________GSB3">#REF!</definedName>
    <definedName name="____________________HMP1">#REF!</definedName>
    <definedName name="____________________HMP2">#REF!</definedName>
    <definedName name="____________________HMP3">#REF!</definedName>
    <definedName name="____________________HMP4">#REF!</definedName>
    <definedName name="____________________III7">"$C4.$#REF!$#REF!"</definedName>
    <definedName name="____________________lb1">#REF!</definedName>
    <definedName name="____________________lb2">#REF!</definedName>
    <definedName name="____________________mac2">200</definedName>
    <definedName name="____________________MIX10">#REF!</definedName>
    <definedName name="____________________MIX15">#REF!</definedName>
    <definedName name="____________________MIX15150">'[12]Mix Design'!#REF!</definedName>
    <definedName name="____________________MIX1540">'[12]Mix Design'!$P$11</definedName>
    <definedName name="____________________MIX1580">'[12]Mix Design'!#REF!</definedName>
    <definedName name="____________________MIX2">'[13]Mix Design'!$P$12</definedName>
    <definedName name="____________________MIX20">#REF!</definedName>
    <definedName name="____________________MIX2020">'[12]Mix Design'!$P$12</definedName>
    <definedName name="____________________MIX2040">'[12]Mix Design'!$P$13</definedName>
    <definedName name="____________________MIX25">#REF!</definedName>
    <definedName name="____________________MIX2540">'[12]Mix Design'!$P$15</definedName>
    <definedName name="____________________Mix255">'[14]Mix Design'!$P$13</definedName>
    <definedName name="____________________MIX30">#REF!</definedName>
    <definedName name="____________________MIX35">#REF!</definedName>
    <definedName name="____________________MIX40">#REF!</definedName>
    <definedName name="____________________MIX45">'[12]Mix Design'!#REF!</definedName>
    <definedName name="____________________mm1">#REF!</definedName>
    <definedName name="____________________mm2">#REF!</definedName>
    <definedName name="____________________mm3">#REF!</definedName>
    <definedName name="____________________MUR5">#REF!</definedName>
    <definedName name="____________________MUR8">#REF!</definedName>
    <definedName name="____________________OPC43">#REF!</definedName>
    <definedName name="____________________PPC53">'[20]Rate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'[16]ANAL-PIPE LINE'!#REF!</definedName>
    <definedName name="____________________tab1">#REF!</definedName>
    <definedName name="____________________tab2">#REF!</definedName>
    <definedName name="____________________TIP1">#REF!</definedName>
    <definedName name="____________________TIP2">#REF!</definedName>
    <definedName name="____________________TIP3">#REF!</definedName>
    <definedName name="___________________A65537">#REF!</definedName>
    <definedName name="___________________ABM10">#REF!</definedName>
    <definedName name="___________________ABM40">#REF!</definedName>
    <definedName name="___________________ABM6">#REF!</definedName>
    <definedName name="___________________ACB10">#REF!</definedName>
    <definedName name="___________________ACB20">#REF!</definedName>
    <definedName name="___________________ACR10">#REF!</definedName>
    <definedName name="___________________ACR20">#REF!</definedName>
    <definedName name="___________________AGG6">#REF!</definedName>
    <definedName name="___________________ash1">[21]ANAL!#REF!</definedName>
    <definedName name="___________________AWM10">#REF!</definedName>
    <definedName name="___________________AWM4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[22]PROCTOR!#REF!</definedName>
    <definedName name="___________________CAN486">[22]PROCTOR!#REF!</definedName>
    <definedName name="___________________CAN487">[22]PROCTOR!#REF!</definedName>
    <definedName name="___________________CAN488">[22]PROCTOR!#REF!</definedName>
    <definedName name="___________________CAN489">[22]PROCTOR!#REF!</definedName>
    <definedName name="___________________CAN490">[22]PROCTOR!#REF!</definedName>
    <definedName name="___________________CAN491">[22]PROCTOR!#REF!</definedName>
    <definedName name="___________________CAN492">[22]PROCTOR!#REF!</definedName>
    <definedName name="___________________CAN493">[22]PROCTOR!#REF!</definedName>
    <definedName name="___________________CAN494">[22]PROCTOR!#REF!</definedName>
    <definedName name="___________________CAN495">[22]PROCTOR!#REF!</definedName>
    <definedName name="___________________CAN496">[22]PROCTOR!#REF!</definedName>
    <definedName name="___________________CAN497">[22]PROCTOR!#REF!</definedName>
    <definedName name="___________________CAN498">[22]PROCTOR!#REF!</definedName>
    <definedName name="___________________CAN499">[22]PROCTOR!#REF!</definedName>
    <definedName name="___________________CAN500">[22]PROCTOR!#REF!</definedName>
    <definedName name="___________________CDG100">#REF!</definedName>
    <definedName name="___________________CDG250">#REF!</definedName>
    <definedName name="___________________CDG50">#REF!</definedName>
    <definedName name="___________________CDG500">#REF!</definedName>
    <definedName name="___________________CEM53">#REF!</definedName>
    <definedName name="___________________CRN3">#REF!</definedName>
    <definedName name="___________________CRN35">#REF!</definedName>
    <definedName name="___________________CRN80">#REF!</definedName>
    <definedName name="___________________dec05" hidden="1">{"'Sheet1'!$A$4386:$N$4591"}</definedName>
    <definedName name="___________________DOZ50">#REF!</definedName>
    <definedName name="___________________DOZ80">#REF!</definedName>
    <definedName name="___________________EXC20">'[18]Rate Analysis '!$E$50</definedName>
    <definedName name="___________________ExV200">#REF!</definedName>
    <definedName name="___________________GEN100">#REF!</definedName>
    <definedName name="___________________GEN250">#REF!</definedName>
    <definedName name="___________________GEN325">#REF!</definedName>
    <definedName name="___________________GEN380">#REF!</definedName>
    <definedName name="___________________GSB1">#REF!</definedName>
    <definedName name="___________________GSB2">#REF!</definedName>
    <definedName name="___________________GSB3">#REF!</definedName>
    <definedName name="___________________HMP1">#REF!</definedName>
    <definedName name="___________________HMP2">#REF!</definedName>
    <definedName name="___________________HMP3">#REF!</definedName>
    <definedName name="___________________HMP4">#REF!</definedName>
    <definedName name="___________________III7">"$C4.$#REF!$#REF!"</definedName>
    <definedName name="___________________lb1">#REF!</definedName>
    <definedName name="___________________lb2">#REF!</definedName>
    <definedName name="___________________mac2">200</definedName>
    <definedName name="___________________MIX10">#REF!</definedName>
    <definedName name="___________________MIX15">#REF!</definedName>
    <definedName name="___________________MIX15150">'[12]Mix Design'!#REF!</definedName>
    <definedName name="___________________MIX1540">'[12]Mix Design'!$P$11</definedName>
    <definedName name="___________________MIX1580">'[12]Mix Design'!#REF!</definedName>
    <definedName name="___________________MIX2">'[13]Mix Design'!$P$12</definedName>
    <definedName name="___________________MIX20">#REF!</definedName>
    <definedName name="___________________MIX2020">'[12]Mix Design'!$P$12</definedName>
    <definedName name="___________________MIX2040">'[12]Mix Design'!$P$13</definedName>
    <definedName name="___________________MIX25">#REF!</definedName>
    <definedName name="___________________MIX2540">'[12]Mix Design'!$P$15</definedName>
    <definedName name="___________________Mix255">'[14]Mix Design'!$P$13</definedName>
    <definedName name="___________________MIX30">#REF!</definedName>
    <definedName name="___________________MIX35">#REF!</definedName>
    <definedName name="___________________MIX40">#REF!</definedName>
    <definedName name="___________________MIX45">'[12]Mix Design'!#REF!</definedName>
    <definedName name="___________________mm1">#REF!</definedName>
    <definedName name="___________________mm2">#REF!</definedName>
    <definedName name="___________________mm3">#REF!</definedName>
    <definedName name="___________________MUR5">#REF!</definedName>
    <definedName name="___________________MUR8">#REF!</definedName>
    <definedName name="___________________OPC43">#REF!</definedName>
    <definedName name="___________________PPC53">'[20]Rate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'[16]ANAL-PIPE LINE'!#REF!</definedName>
    <definedName name="___________________tab1">#REF!</definedName>
    <definedName name="___________________tab2">#REF!</definedName>
    <definedName name="___________________TIP1">#REF!</definedName>
    <definedName name="___________________TIP2">#REF!</definedName>
    <definedName name="___________________TIP3">#REF!</definedName>
    <definedName name="__________________A65537">#REF!</definedName>
    <definedName name="__________________ABM10">#REF!</definedName>
    <definedName name="__________________ABM40">#REF!</definedName>
    <definedName name="__________________ABM6">#REF!</definedName>
    <definedName name="__________________ACB10">#REF!</definedName>
    <definedName name="__________________ACB20">#REF!</definedName>
    <definedName name="__________________ACR10">#REF!</definedName>
    <definedName name="__________________ACR20">#REF!</definedName>
    <definedName name="__________________AGG10">#REF!</definedName>
    <definedName name="__________________AGG6">#REF!</definedName>
    <definedName name="__________________ARV8040">'[23]ANAL-PUMP HOUSE'!$I$55</definedName>
    <definedName name="__________________ash1">[24]ANAL!#REF!</definedName>
    <definedName name="__________________AWM10">#REF!</definedName>
    <definedName name="__________________AWM40">#REF!</definedName>
    <definedName name="__________________AWM6">#REF!</definedName>
    <definedName name="__________________BTV300">'[23]ANAL-PUMP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[25]PROCTOR!#REF!</definedName>
    <definedName name="__________________CAN486">[25]PROCTOR!#REF!</definedName>
    <definedName name="__________________CAN487">[25]PROCTOR!#REF!</definedName>
    <definedName name="__________________CAN488">[25]PROCTOR!#REF!</definedName>
    <definedName name="__________________CAN489">[25]PROCTOR!#REF!</definedName>
    <definedName name="__________________CAN490">[25]PROCTOR!#REF!</definedName>
    <definedName name="__________________CAN491">[25]PROCTOR!#REF!</definedName>
    <definedName name="__________________CAN492">[25]PROCTOR!#REF!</definedName>
    <definedName name="__________________CAN493">[25]PROCTOR!#REF!</definedName>
    <definedName name="__________________CAN494">[25]PROCTOR!#REF!</definedName>
    <definedName name="__________________CAN495">[25]PROCTOR!#REF!</definedName>
    <definedName name="__________________CAN496">[25]PROCTOR!#REF!</definedName>
    <definedName name="__________________CAN497">[25]PROCTOR!#REF!</definedName>
    <definedName name="__________________CAN498">[25]PROCTOR!#REF!</definedName>
    <definedName name="__________________CAN499">[25]PROCTOR!#REF!</definedName>
    <definedName name="__________________CAN500">[25]PROCTOR!#REF!</definedName>
    <definedName name="__________________CDG100">#REF!</definedName>
    <definedName name="__________________CDG250">#REF!</definedName>
    <definedName name="__________________CDG50">#REF!</definedName>
    <definedName name="__________________CDG500">#REF!</definedName>
    <definedName name="__________________CEM53">#REF!</definedName>
    <definedName name="__________________CRN3">#REF!</definedName>
    <definedName name="__________________CRN35">#REF!</definedName>
    <definedName name="__________________CRN80">#REF!</definedName>
    <definedName name="__________________dec05" hidden="1">{"'Sheet1'!$A$4386:$N$4591"}</definedName>
    <definedName name="__________________DOZ50">#REF!</definedName>
    <definedName name="__________________DOZ80">#REF!</definedName>
    <definedName name="__________________EXC20">'[18]Rate Analysis '!$E$50</definedName>
    <definedName name="__________________ExV200">#REF!</definedName>
    <definedName name="__________________GEN100">#REF!</definedName>
    <definedName name="__________________GEN250">#REF!</definedName>
    <definedName name="__________________GEN325">#REF!</definedName>
    <definedName name="__________________GEN380">#REF!</definedName>
    <definedName name="__________________GSB1">#REF!</definedName>
    <definedName name="__________________GSB2">#REF!</definedName>
    <definedName name="__________________GSB3">#REF!</definedName>
    <definedName name="__________________HMP1">#REF!</definedName>
    <definedName name="__________________HMP2">#REF!</definedName>
    <definedName name="__________________HMP3">#REF!</definedName>
    <definedName name="__________________HMP4">#REF!</definedName>
    <definedName name="__________________HRC1">'[23]Pipe trench'!$V$23</definedName>
    <definedName name="__________________HRC2">'[23]Pipe trench'!$V$24</definedName>
    <definedName name="__________________HSE1">'[23]Pipe trench'!$V$11</definedName>
    <definedName name="__________________III7">"$C4.$#REF!$#REF!"</definedName>
    <definedName name="__________________lb1">#REF!</definedName>
    <definedName name="__________________lb2">#REF!</definedName>
    <definedName name="__________________mac2">200</definedName>
    <definedName name="__________________MIX10">#REF!</definedName>
    <definedName name="__________________MIX15">#REF!</definedName>
    <definedName name="__________________MIX15150">'[12]Mix Design'!#REF!</definedName>
    <definedName name="__________________MIX1540">'[12]Mix Design'!$P$11</definedName>
    <definedName name="__________________MIX1580">'[12]Mix Design'!#REF!</definedName>
    <definedName name="__________________MIX2">'[13]Mix Design'!$P$12</definedName>
    <definedName name="__________________MIX20">#REF!</definedName>
    <definedName name="__________________MIX2020">'[12]Mix Design'!$P$12</definedName>
    <definedName name="__________________MIX2040">'[12]Mix Design'!$P$13</definedName>
    <definedName name="__________________MIX25">#REF!</definedName>
    <definedName name="__________________MIX2540">'[12]Mix Design'!$P$15</definedName>
    <definedName name="__________________Mix255">'[14]Mix Design'!$P$13</definedName>
    <definedName name="__________________MIX30">#REF!</definedName>
    <definedName name="__________________MIX35">#REF!</definedName>
    <definedName name="__________________MIX40">#REF!</definedName>
    <definedName name="__________________MIX45">'[12]Mix Design'!#REF!</definedName>
    <definedName name="__________________mm1">#REF!</definedName>
    <definedName name="__________________mm2">#REF!</definedName>
    <definedName name="__________________mm3">#REF!</definedName>
    <definedName name="__________________MUR5">#REF!</definedName>
    <definedName name="__________________MUR8">#REF!</definedName>
    <definedName name="__________________OPC43">#REF!</definedName>
    <definedName name="__________________ORC1">'[23]Pipe trench'!$V$17</definedName>
    <definedName name="__________________ORC2">'[23]Pipe trench'!$V$18</definedName>
    <definedName name="__________________OSE1">'[23]Pipe trench'!$V$8</definedName>
    <definedName name="__________________PPC53">'[20]Rate Analysis '!$E$19</definedName>
    <definedName name="__________________sh1">90</definedName>
    <definedName name="__________________sh2">120</definedName>
    <definedName name="__________________sh3">150</definedName>
    <definedName name="__________________sh4">180</definedName>
    <definedName name="__________________SLV10025">'[16]ANAL-PIPE LINE'!#REF!</definedName>
    <definedName name="__________________SLV20025">'[23]ANAL-PUMP HOUSE'!$I$58</definedName>
    <definedName name="__________________SLV80010">'[23]ANAL-PUMP HOUSE'!$I$60</definedName>
    <definedName name="__________________tab1">#REF!</definedName>
    <definedName name="__________________tab2">#REF!</definedName>
    <definedName name="__________________TIP1">#REF!</definedName>
    <definedName name="__________________TIP2">#REF!</definedName>
    <definedName name="__________________TIP3">#REF!</definedName>
    <definedName name="_________________A65537">#REF!</definedName>
    <definedName name="_________________ABM10">#REF!</definedName>
    <definedName name="_________________ABM40">#REF!</definedName>
    <definedName name="_________________ABM6">#REF!</definedName>
    <definedName name="_________________ACB10">#REF!</definedName>
    <definedName name="_________________ACB20">#REF!</definedName>
    <definedName name="_________________ACR10">#REF!</definedName>
    <definedName name="_________________ACR20">#REF!</definedName>
    <definedName name="_________________AGG10">#REF!</definedName>
    <definedName name="_________________AGG6">#REF!</definedName>
    <definedName name="_________________ash1">[21]ANAL!#REF!</definedName>
    <definedName name="_________________AWM10">#REF!</definedName>
    <definedName name="_________________AWM4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[22]PROCTOR!#REF!</definedName>
    <definedName name="_________________CAN486">[22]PROCTOR!#REF!</definedName>
    <definedName name="_________________CAN487">[22]PROCTOR!#REF!</definedName>
    <definedName name="_________________CAN488">[22]PROCTOR!#REF!</definedName>
    <definedName name="_________________CAN489">[22]PROCTOR!#REF!</definedName>
    <definedName name="_________________CAN490">[22]PROCTOR!#REF!</definedName>
    <definedName name="_________________CAN491">[22]PROCTOR!#REF!</definedName>
    <definedName name="_________________CAN492">[22]PROCTOR!#REF!</definedName>
    <definedName name="_________________CAN493">[22]PROCTOR!#REF!</definedName>
    <definedName name="_________________CAN494">[22]PROCTOR!#REF!</definedName>
    <definedName name="_________________CAN495">[22]PROCTOR!#REF!</definedName>
    <definedName name="_________________CAN496">[22]PROCTOR!#REF!</definedName>
    <definedName name="_________________CAN497">[22]PROCTOR!#REF!</definedName>
    <definedName name="_________________CAN498">[22]PROCTOR!#REF!</definedName>
    <definedName name="_________________CAN499">[22]PROCTOR!#REF!</definedName>
    <definedName name="_________________CAN500">[22]PROCTOR!#REF!</definedName>
    <definedName name="_________________CDG100">#REF!</definedName>
    <definedName name="_________________CDG250">#REF!</definedName>
    <definedName name="_________________CDG50">#REF!</definedName>
    <definedName name="_________________CDG500">#REF!</definedName>
    <definedName name="_________________CEM53">#REF!</definedName>
    <definedName name="_________________CRN3">#REF!</definedName>
    <definedName name="_________________CRN35">#REF!</definedName>
    <definedName name="_________________CRN80">#REF!</definedName>
    <definedName name="_________________dec05" hidden="1">{"'Sheet1'!$A$4386:$N$4591"}</definedName>
    <definedName name="_________________DOZ50">#REF!</definedName>
    <definedName name="_________________DOZ80">#REF!</definedName>
    <definedName name="_________________EXC20">'[18]Rate Analysis '!$E$50</definedName>
    <definedName name="_________________ExV200">#REF!</definedName>
    <definedName name="_________________GEN100">#REF!</definedName>
    <definedName name="_________________GEN250">#REF!</definedName>
    <definedName name="_________________GEN325">#REF!</definedName>
    <definedName name="_________________GEN380">#REF!</definedName>
    <definedName name="_________________GSB1">#REF!</definedName>
    <definedName name="_________________GSB2">#REF!</definedName>
    <definedName name="_________________GSB3">#REF!</definedName>
    <definedName name="_________________HMP1">#REF!</definedName>
    <definedName name="_________________HMP2">#REF!</definedName>
    <definedName name="_________________HMP3">#REF!</definedName>
    <definedName name="_________________HMP4">#REF!</definedName>
    <definedName name="_________________III7">"$C4.$#REF!$#REF!"</definedName>
    <definedName name="_________________lb1">#REF!</definedName>
    <definedName name="_________________lb2">#REF!</definedName>
    <definedName name="_________________mac2">200</definedName>
    <definedName name="_________________MIX10">#REF!</definedName>
    <definedName name="_________________MIX15">#REF!</definedName>
    <definedName name="_________________MIX15150">'[12]Mix Design'!#REF!</definedName>
    <definedName name="_________________MIX1540">'[12]Mix Design'!$P$11</definedName>
    <definedName name="_________________MIX1580">'[12]Mix Design'!#REF!</definedName>
    <definedName name="_________________MIX2">'[13]Mix Design'!$P$12</definedName>
    <definedName name="_________________MIX20">#REF!</definedName>
    <definedName name="_________________MIX2020">'[12]Mix Design'!$P$12</definedName>
    <definedName name="_________________MIX2040">'[12]Mix Design'!$P$13</definedName>
    <definedName name="_________________MIX25">#REF!</definedName>
    <definedName name="_________________MIX2540">'[12]Mix Design'!$P$15</definedName>
    <definedName name="_________________Mix255">'[14]Mix Design'!$P$13</definedName>
    <definedName name="_________________MIX30">#REF!</definedName>
    <definedName name="_________________MIX35">#REF!</definedName>
    <definedName name="_________________MIX40">#REF!</definedName>
    <definedName name="_________________MIX45">'[12]Mix Design'!#REF!</definedName>
    <definedName name="_________________mm1">#REF!</definedName>
    <definedName name="_________________mm2">#REF!</definedName>
    <definedName name="_________________mm3">#REF!</definedName>
    <definedName name="_________________MUR5">#REF!</definedName>
    <definedName name="_________________MUR8">#REF!</definedName>
    <definedName name="_________________OPC43">#REF!</definedName>
    <definedName name="_________________PPC53">'[20]Rate Analysis '!$E$19</definedName>
    <definedName name="_________________sh1">90</definedName>
    <definedName name="_________________sh2">120</definedName>
    <definedName name="_________________sh3">150</definedName>
    <definedName name="_________________sh4">180</definedName>
    <definedName name="_________________SLV10025">'[26]ANAL-PIPE LINE'!#REF!</definedName>
    <definedName name="_________________tab1">#REF!</definedName>
    <definedName name="_________________tab2">#REF!</definedName>
    <definedName name="_________________TIP1">#REF!</definedName>
    <definedName name="_________________TIP2">#REF!</definedName>
    <definedName name="_________________TIP3">#REF!</definedName>
    <definedName name="________________A65537">#REF!</definedName>
    <definedName name="________________ABM10">#REF!</definedName>
    <definedName name="________________ABM40">#REF!</definedName>
    <definedName name="________________ABM6">#REF!</definedName>
    <definedName name="________________ACB10">#REF!</definedName>
    <definedName name="________________ACB20">#REF!</definedName>
    <definedName name="________________ACR10">#REF!</definedName>
    <definedName name="________________ACR20">#REF!</definedName>
    <definedName name="________________AGG10">#REF!</definedName>
    <definedName name="________________AGG6">#REF!</definedName>
    <definedName name="________________ash1">[21]ANAL!#REF!</definedName>
    <definedName name="________________AWM10">#REF!</definedName>
    <definedName name="________________AWM4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[22]PROCTOR!#REF!</definedName>
    <definedName name="________________CAN486">[22]PROCTOR!#REF!</definedName>
    <definedName name="________________CAN487">[22]PROCTOR!#REF!</definedName>
    <definedName name="________________CAN488">[22]PROCTOR!#REF!</definedName>
    <definedName name="________________CAN489">[22]PROCTOR!#REF!</definedName>
    <definedName name="________________CAN490">[22]PROCTOR!#REF!</definedName>
    <definedName name="________________CAN491">[22]PROCTOR!#REF!</definedName>
    <definedName name="________________CAN492">[22]PROCTOR!#REF!</definedName>
    <definedName name="________________CAN493">[22]PROCTOR!#REF!</definedName>
    <definedName name="________________CAN494">[22]PROCTOR!#REF!</definedName>
    <definedName name="________________CAN495">[22]PROCTOR!#REF!</definedName>
    <definedName name="________________CAN496">[22]PROCTOR!#REF!</definedName>
    <definedName name="________________CAN497">[22]PROCTOR!#REF!</definedName>
    <definedName name="________________CAN498">[22]PROCTOR!#REF!</definedName>
    <definedName name="________________CAN499">[22]PROCTOR!#REF!</definedName>
    <definedName name="________________CAN500">[22]PROCTOR!#REF!</definedName>
    <definedName name="________________CDG100">#REF!</definedName>
    <definedName name="________________CDG250">#REF!</definedName>
    <definedName name="________________CDG50">#REF!</definedName>
    <definedName name="________________CDG500">#REF!</definedName>
    <definedName name="________________CEM53">#REF!</definedName>
    <definedName name="________________CRN3">#REF!</definedName>
    <definedName name="________________CRN35">#REF!</definedName>
    <definedName name="________________CRN80">#REF!</definedName>
    <definedName name="________________dec05" hidden="1">{"'Sheet1'!$A$4386:$N$4591"}</definedName>
    <definedName name="________________DOZ50">#REF!</definedName>
    <definedName name="________________DOZ80">#REF!</definedName>
    <definedName name="________________EXC20">'[18]Rate Analysis '!$E$50</definedName>
    <definedName name="________________ExV200">#REF!</definedName>
    <definedName name="________________GEN100">#REF!</definedName>
    <definedName name="________________GEN250">#REF!</definedName>
    <definedName name="________________GEN325">#REF!</definedName>
    <definedName name="________________GEN380">#REF!</definedName>
    <definedName name="________________GSB1">#REF!</definedName>
    <definedName name="________________GSB2">#REF!</definedName>
    <definedName name="________________GSB3">#REF!</definedName>
    <definedName name="________________HMP1">#REF!</definedName>
    <definedName name="________________HMP2">#REF!</definedName>
    <definedName name="________________HMP3">#REF!</definedName>
    <definedName name="________________HMP4">#REF!</definedName>
    <definedName name="________________lb1">#REF!</definedName>
    <definedName name="________________lb2">#REF!</definedName>
    <definedName name="________________mac2">200</definedName>
    <definedName name="________________MIX10">#REF!</definedName>
    <definedName name="________________MIX15">#REF!</definedName>
    <definedName name="________________MIX15150">'[12]Mix Design'!#REF!</definedName>
    <definedName name="________________MIX1540">'[12]Mix Design'!$P$11</definedName>
    <definedName name="________________MIX1580">'[12]Mix Design'!#REF!</definedName>
    <definedName name="________________MIX2">'[13]Mix Design'!$P$12</definedName>
    <definedName name="________________MIX20">#REF!</definedName>
    <definedName name="________________MIX2020">'[12]Mix Design'!$P$12</definedName>
    <definedName name="________________MIX2040">'[12]Mix Design'!$P$13</definedName>
    <definedName name="________________MIX25">#REF!</definedName>
    <definedName name="________________MIX2540">'[12]Mix Design'!$P$15</definedName>
    <definedName name="________________Mix255">'[14]Mix Design'!$P$13</definedName>
    <definedName name="________________MIX30">#REF!</definedName>
    <definedName name="________________MIX35">#REF!</definedName>
    <definedName name="________________MIX40">#REF!</definedName>
    <definedName name="________________MIX45">'[12]Mix Design'!#REF!</definedName>
    <definedName name="________________mm1">#REF!</definedName>
    <definedName name="________________mm2">#REF!</definedName>
    <definedName name="________________mm3">#REF!</definedName>
    <definedName name="________________MUR5">#REF!</definedName>
    <definedName name="________________MUR8">#REF!</definedName>
    <definedName name="________________OPC43">#REF!</definedName>
    <definedName name="________________PPC53">'[20]Rate Analysis '!$E$19</definedName>
    <definedName name="________________sh1">90</definedName>
    <definedName name="________________sh2">120</definedName>
    <definedName name="________________sh3">150</definedName>
    <definedName name="________________sh4">180</definedName>
    <definedName name="________________SLV10025">'[16]ANAL-PIPE LINE'!#REF!</definedName>
    <definedName name="________________tab1">#REF!</definedName>
    <definedName name="________________tab2">#REF!</definedName>
    <definedName name="________________TIP1">#REF!</definedName>
    <definedName name="________________TIP2">#REF!</definedName>
    <definedName name="________________TIP3">#REF!</definedName>
    <definedName name="_______________A65537">#REF!</definedName>
    <definedName name="_______________ABM10">#REF!</definedName>
    <definedName name="_______________ABM40">#REF!</definedName>
    <definedName name="_______________ABM6">#REF!</definedName>
    <definedName name="_______________ACB10">#REF!</definedName>
    <definedName name="_______________ACB20">#REF!</definedName>
    <definedName name="_______________ACR10">#REF!</definedName>
    <definedName name="_______________ACR20">#REF!</definedName>
    <definedName name="_______________AGG10">#REF!</definedName>
    <definedName name="_______________AGG6">#REF!</definedName>
    <definedName name="_______________ash1">[21]ANAL!#REF!</definedName>
    <definedName name="_______________AWM10">#REF!</definedName>
    <definedName name="_______________AWM4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[27]PROCTOR!#REF!</definedName>
    <definedName name="_______________CAN486">[27]PROCTOR!#REF!</definedName>
    <definedName name="_______________CAN487">[27]PROCTOR!#REF!</definedName>
    <definedName name="_______________CAN488">[27]PROCTOR!#REF!</definedName>
    <definedName name="_______________CAN489">[27]PROCTOR!#REF!</definedName>
    <definedName name="_______________CAN490">[27]PROCTOR!#REF!</definedName>
    <definedName name="_______________CAN491">[27]PROCTOR!#REF!</definedName>
    <definedName name="_______________CAN492">[27]PROCTOR!#REF!</definedName>
    <definedName name="_______________CAN493">[27]PROCTOR!#REF!</definedName>
    <definedName name="_______________CAN494">[27]PROCTOR!#REF!</definedName>
    <definedName name="_______________CAN495">[27]PROCTOR!#REF!</definedName>
    <definedName name="_______________CAN496">[27]PROCTOR!#REF!</definedName>
    <definedName name="_______________CAN497">[27]PROCTOR!#REF!</definedName>
    <definedName name="_______________CAN498">[27]PROCTOR!#REF!</definedName>
    <definedName name="_______________CAN499">[27]PROCTOR!#REF!</definedName>
    <definedName name="_______________CAN500">[27]PROCTOR!#REF!</definedName>
    <definedName name="_______________CDG100">#REF!</definedName>
    <definedName name="_______________CDG250">#REF!</definedName>
    <definedName name="_______________CDG50">#REF!</definedName>
    <definedName name="_______________CDG500">#REF!</definedName>
    <definedName name="_______________CEM53">#REF!</definedName>
    <definedName name="_______________CRN3">#REF!</definedName>
    <definedName name="_______________CRN35">#REF!</definedName>
    <definedName name="_______________CRN80">#REF!</definedName>
    <definedName name="_______________dec05" hidden="1">{"'Sheet1'!$A$4386:$N$4591"}</definedName>
    <definedName name="_______________DOZ50">#REF!</definedName>
    <definedName name="_______________DOZ80">#REF!</definedName>
    <definedName name="_______________EXC20">'[18]Rate Analysis '!$E$50</definedName>
    <definedName name="_______________ExV200">#REF!</definedName>
    <definedName name="_______________GEN100">#REF!</definedName>
    <definedName name="_______________GEN250">#REF!</definedName>
    <definedName name="_______________GEN325">#REF!</definedName>
    <definedName name="_______________GEN380">#REF!</definedName>
    <definedName name="_______________GSB1">#REF!</definedName>
    <definedName name="_______________GSB2">#REF!</definedName>
    <definedName name="_______________GSB3">#REF!</definedName>
    <definedName name="_______________HMP1">#REF!</definedName>
    <definedName name="_______________HMP2">#REF!</definedName>
    <definedName name="_______________HMP3">#REF!</definedName>
    <definedName name="_______________HMP4">#REF!</definedName>
    <definedName name="_______________lb1">#REF!</definedName>
    <definedName name="_______________lb2">#REF!</definedName>
    <definedName name="_______________mac2">200</definedName>
    <definedName name="_______________MIX10">#REF!</definedName>
    <definedName name="_______________MIX15">#REF!</definedName>
    <definedName name="_______________MIX15150">'[12]Mix Design'!#REF!</definedName>
    <definedName name="_______________MIX1540">'[12]Mix Design'!$P$11</definedName>
    <definedName name="_______________MIX1580">'[12]Mix Design'!#REF!</definedName>
    <definedName name="_______________MIX2">'[13]Mix Design'!$P$12</definedName>
    <definedName name="_______________MIX20">#REF!</definedName>
    <definedName name="_______________MIX2020">'[12]Mix Design'!$P$12</definedName>
    <definedName name="_______________MIX2040">'[12]Mix Design'!$P$13</definedName>
    <definedName name="_______________MIX25">#REF!</definedName>
    <definedName name="_______________MIX2540">'[12]Mix Design'!$P$15</definedName>
    <definedName name="_______________Mix255">'[14]Mix Design'!$P$13</definedName>
    <definedName name="_______________MIX30">#REF!</definedName>
    <definedName name="_______________MIX35">#REF!</definedName>
    <definedName name="_______________MIX40">#REF!</definedName>
    <definedName name="_______________MIX45">'[12]Mix Design'!#REF!</definedName>
    <definedName name="_______________mm1">#REF!</definedName>
    <definedName name="_______________mm2">#REF!</definedName>
    <definedName name="_______________mm3">#REF!</definedName>
    <definedName name="_______________MUR5">#REF!</definedName>
    <definedName name="_______________MUR8">#REF!</definedName>
    <definedName name="_______________OPC43">#REF!</definedName>
    <definedName name="_______________PPC53">'[20]Rate Analysis '!$E$19</definedName>
    <definedName name="_______________sh1">90</definedName>
    <definedName name="_______________sh2">120</definedName>
    <definedName name="_______________sh3">150</definedName>
    <definedName name="_______________sh4">180</definedName>
    <definedName name="_______________tab1">#REF!</definedName>
    <definedName name="_______________tab2">#REF!</definedName>
    <definedName name="_______________TIP1">#REF!</definedName>
    <definedName name="_______________TIP2">#REF!</definedName>
    <definedName name="_______________TIP3">#REF!</definedName>
    <definedName name="______________A65537">#REF!</definedName>
    <definedName name="______________ABM10">#REF!</definedName>
    <definedName name="______________ABM40">#REF!</definedName>
    <definedName name="______________ABM6">#REF!</definedName>
    <definedName name="______________ACB10">#REF!</definedName>
    <definedName name="______________ACB20">#REF!</definedName>
    <definedName name="______________ACR10">#REF!</definedName>
    <definedName name="______________ACR20">#REF!</definedName>
    <definedName name="______________AGG10">#REF!</definedName>
    <definedName name="______________AGG6">#REF!</definedName>
    <definedName name="______________ARV8040">'[28]ANAL-PUMP HOUSE'!$I$55</definedName>
    <definedName name="______________ash1">[29]ANAL!#REF!</definedName>
    <definedName name="______________AWM10">#REF!</definedName>
    <definedName name="______________AWM40">#REF!</definedName>
    <definedName name="______________AWM6">#REF!</definedName>
    <definedName name="______________b111121">#REF!</definedName>
    <definedName name="______________BTV300">'[28]ANAL-PUMP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[22]PROCTOR!#REF!</definedName>
    <definedName name="______________CAN486">[22]PROCTOR!#REF!</definedName>
    <definedName name="______________CAN487">[22]PROCTOR!#REF!</definedName>
    <definedName name="______________CAN488">[22]PROCTOR!#REF!</definedName>
    <definedName name="______________CAN489">[22]PROCTOR!#REF!</definedName>
    <definedName name="______________CAN490">[22]PROCTOR!#REF!</definedName>
    <definedName name="______________CAN491">[22]PROCTOR!#REF!</definedName>
    <definedName name="______________CAN492">[22]PROCTOR!#REF!</definedName>
    <definedName name="______________CAN493">[22]PROCTOR!#REF!</definedName>
    <definedName name="______________CAN494">[22]PROCTOR!#REF!</definedName>
    <definedName name="______________CAN495">[22]PROCTOR!#REF!</definedName>
    <definedName name="______________CAN496">[22]PROCTOR!#REF!</definedName>
    <definedName name="______________CAN497">[22]PROCTOR!#REF!</definedName>
    <definedName name="______________CAN498">[22]PROCTOR!#REF!</definedName>
    <definedName name="______________CAN499">[22]PROCTOR!#REF!</definedName>
    <definedName name="______________CAN500">[22]PROCTOR!#REF!</definedName>
    <definedName name="______________CDG100">#REF!</definedName>
    <definedName name="______________CDG250">#REF!</definedName>
    <definedName name="______________CDG50">#REF!</definedName>
    <definedName name="______________CDG500">#REF!</definedName>
    <definedName name="______________CEM53">#REF!</definedName>
    <definedName name="______________CRN3">#REF!</definedName>
    <definedName name="______________CRN35">#REF!</definedName>
    <definedName name="______________CRN80">#REF!</definedName>
    <definedName name="______________dec05" hidden="1">{"'Sheet1'!$A$4386:$N$4591"}</definedName>
    <definedName name="______________DOZ50">#REF!</definedName>
    <definedName name="______________DOZ80">#REF!</definedName>
    <definedName name="______________EXC20">'[18]Rate Analysis '!$E$50</definedName>
    <definedName name="______________ExV200">#REF!</definedName>
    <definedName name="______________GEN100">#REF!</definedName>
    <definedName name="______________GEN250">#REF!</definedName>
    <definedName name="______________GEN325">#REF!</definedName>
    <definedName name="______________GEN380">#REF!</definedName>
    <definedName name="______________GSB1">#REF!</definedName>
    <definedName name="______________GSB2">#REF!</definedName>
    <definedName name="______________GSB3">#REF!</definedName>
    <definedName name="______________HMP1">#REF!</definedName>
    <definedName name="______________HMP2">#REF!</definedName>
    <definedName name="______________HMP3">#REF!</definedName>
    <definedName name="______________HMP4">#REF!</definedName>
    <definedName name="______________HRC1">'[28]Pipe trench'!$V$23</definedName>
    <definedName name="______________HRC2">'[28]Pipe trench'!$V$24</definedName>
    <definedName name="______________HSE1">'[28]Pipe trench'!$V$11</definedName>
    <definedName name="______________Ki1">#REF!</definedName>
    <definedName name="______________Ki2">#REF!</definedName>
    <definedName name="______________lb1">#REF!</definedName>
    <definedName name="______________lb2">#REF!</definedName>
    <definedName name="______________mac2">200</definedName>
    <definedName name="______________MAN1">#REF!</definedName>
    <definedName name="______________MIX10">#REF!</definedName>
    <definedName name="______________MIX15">#REF!</definedName>
    <definedName name="______________MIX15150">'[12]Mix Design'!#REF!</definedName>
    <definedName name="______________MIX1540">'[12]Mix Design'!$P$11</definedName>
    <definedName name="______________MIX1580">'[12]Mix Design'!#REF!</definedName>
    <definedName name="______________MIX2">'[13]Mix Design'!$P$12</definedName>
    <definedName name="______________MIX20">#REF!</definedName>
    <definedName name="______________MIX2020">'[12]Mix Design'!$P$12</definedName>
    <definedName name="______________MIX2040">'[12]Mix Design'!$P$13</definedName>
    <definedName name="______________MIX25">#REF!</definedName>
    <definedName name="______________MIX2540">'[12]Mix Design'!$P$15</definedName>
    <definedName name="______________Mix255">'[14]Mix Design'!$P$13</definedName>
    <definedName name="______________MIX30">#REF!</definedName>
    <definedName name="______________MIX35">#REF!</definedName>
    <definedName name="______________MIX40">#REF!</definedName>
    <definedName name="______________MIX45">'[12]Mix Design'!#REF!</definedName>
    <definedName name="______________mm1">#REF!</definedName>
    <definedName name="______________mm2">#REF!</definedName>
    <definedName name="______________mm3">#REF!</definedName>
    <definedName name="______________MUR5">#REF!</definedName>
    <definedName name="______________MUR8">#REF!</definedName>
    <definedName name="______________OPC43">#REF!</definedName>
    <definedName name="______________ORC1">'[28]Pipe trench'!$V$17</definedName>
    <definedName name="______________ORC2">'[28]Pipe trench'!$V$18</definedName>
    <definedName name="______________OSE1">'[28]Pipe trench'!$V$8</definedName>
    <definedName name="______________PB1">#REF!</definedName>
    <definedName name="______________PPC53">'[20]Rate Analysis '!$E$19</definedName>
    <definedName name="______________sh1">90</definedName>
    <definedName name="______________sh2">120</definedName>
    <definedName name="______________sh3">150</definedName>
    <definedName name="______________sh4">180</definedName>
    <definedName name="______________SH5">#REF!</definedName>
    <definedName name="______________SLV10025">'[16]ANAL-PIPE LINE'!#REF!</definedName>
    <definedName name="______________SLV20025">'[28]ANAL-PUMP HOUSE'!$I$58</definedName>
    <definedName name="______________SLV80010">'[28]ANAL-PUMP HOUSE'!$I$60</definedName>
    <definedName name="______________tab1">#REF!</definedName>
    <definedName name="______________tab2">#REF!</definedName>
    <definedName name="______________TB2">#REF!</definedName>
    <definedName name="______________TIP1">#REF!</definedName>
    <definedName name="______________TIP2">#REF!</definedName>
    <definedName name="______________TIP3">#REF!</definedName>
    <definedName name="_____________A65537">#REF!</definedName>
    <definedName name="_____________ABM10">#REF!</definedName>
    <definedName name="_____________ABM40">#REF!</definedName>
    <definedName name="_____________ABM6">#REF!</definedName>
    <definedName name="_____________ACB10">#REF!</definedName>
    <definedName name="_____________ACB20">#REF!</definedName>
    <definedName name="_____________ACR10">#REF!</definedName>
    <definedName name="_____________ACR20">#REF!</definedName>
    <definedName name="_____________AGG10">#REF!</definedName>
    <definedName name="_____________AGG40">#REF!</definedName>
    <definedName name="_____________AGG6">#REF!</definedName>
    <definedName name="_____________ash1">[21]ANAL!#REF!</definedName>
    <definedName name="_____________AWM10">#REF!</definedName>
    <definedName name="_____________AWM40">#REF!</definedName>
    <definedName name="_____________AWM6">#REF!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[22]PROCTOR!#REF!</definedName>
    <definedName name="_____________CAN486">[22]PROCTOR!#REF!</definedName>
    <definedName name="_____________CAN487">[22]PROCTOR!#REF!</definedName>
    <definedName name="_____________CAN488">[22]PROCTOR!#REF!</definedName>
    <definedName name="_____________CAN489">[22]PROCTOR!#REF!</definedName>
    <definedName name="_____________CAN490">[22]PROCTOR!#REF!</definedName>
    <definedName name="_____________CAN491">[22]PROCTOR!#REF!</definedName>
    <definedName name="_____________CAN492">[22]PROCTOR!#REF!</definedName>
    <definedName name="_____________CAN493">[22]PROCTOR!#REF!</definedName>
    <definedName name="_____________CAN494">[22]PROCTOR!#REF!</definedName>
    <definedName name="_____________CAN495">[22]PROCTOR!#REF!</definedName>
    <definedName name="_____________CAN496">[22]PROCTOR!#REF!</definedName>
    <definedName name="_____________CAN497">[22]PROCTOR!#REF!</definedName>
    <definedName name="_____________CAN498">[22]PROCTOR!#REF!</definedName>
    <definedName name="_____________CAN499">[22]PROCTOR!#REF!</definedName>
    <definedName name="_____________CAN500">[22]PROCTOR!#REF!</definedName>
    <definedName name="_____________CDG100">#REF!</definedName>
    <definedName name="_____________CDG250">#REF!</definedName>
    <definedName name="_____________CDG50">#REF!</definedName>
    <definedName name="_____________CDG500">#REF!</definedName>
    <definedName name="_____________CEM53">#REF!</definedName>
    <definedName name="_____________CRN3">#REF!</definedName>
    <definedName name="_____________CRN35">#REF!</definedName>
    <definedName name="_____________CRN80">#REF!</definedName>
    <definedName name="_____________dec05" hidden="1">{"'Sheet1'!$A$4386:$N$4591"}</definedName>
    <definedName name="_____________DOZ50">#REF!</definedName>
    <definedName name="_____________DOZ80">#REF!</definedName>
    <definedName name="_____________ExV200">#REF!</definedName>
    <definedName name="_____________GEN100">#REF!</definedName>
    <definedName name="_____________GEN250">#REF!</definedName>
    <definedName name="_____________GEN325">#REF!</definedName>
    <definedName name="_____________GEN380">#REF!</definedName>
    <definedName name="_____________GSB1">#REF!</definedName>
    <definedName name="_____________GSB2">#REF!</definedName>
    <definedName name="_____________GSB3">#REF!</definedName>
    <definedName name="_____________HMP1">#REF!</definedName>
    <definedName name="_____________HMP2">#REF!</definedName>
    <definedName name="_____________HMP3">#REF!</definedName>
    <definedName name="_____________HMP4">#REF!</definedName>
    <definedName name="_____________Ki1">#REF!</definedName>
    <definedName name="_____________Ki2">#REF!</definedName>
    <definedName name="_____________lb1">#REF!</definedName>
    <definedName name="_____________lb2">#REF!</definedName>
    <definedName name="_____________mac2">200</definedName>
    <definedName name="_____________MAN1">#REF!</definedName>
    <definedName name="_____________MIX10">#REF!</definedName>
    <definedName name="_____________MIX15">#REF!</definedName>
    <definedName name="_____________MIX15150">'[12]Mix Design'!#REF!</definedName>
    <definedName name="_____________MIX1540">'[12]Mix Design'!$P$11</definedName>
    <definedName name="_____________MIX1580">'[12]Mix Design'!#REF!</definedName>
    <definedName name="_____________MIX2">'[13]Mix Design'!$P$12</definedName>
    <definedName name="_____________MIX20">#REF!</definedName>
    <definedName name="_____________MIX2020">'[12]Mix Design'!$P$12</definedName>
    <definedName name="_____________MIX2040">'[12]Mix Design'!$P$13</definedName>
    <definedName name="_____________MIX25">#REF!</definedName>
    <definedName name="_____________MIX2540">'[12]Mix Design'!$P$15</definedName>
    <definedName name="_____________Mix255">'[14]Mix Design'!$P$13</definedName>
    <definedName name="_____________MIX30">#REF!</definedName>
    <definedName name="_____________MIX35">#REF!</definedName>
    <definedName name="_____________MIX40">#REF!</definedName>
    <definedName name="_____________MIX45">'[12]Mix Design'!#REF!</definedName>
    <definedName name="_____________mm1">#REF!</definedName>
    <definedName name="_____________mm2">#REF!</definedName>
    <definedName name="_____________mm3">#REF!</definedName>
    <definedName name="_____________MUR5">#REF!</definedName>
    <definedName name="_____________MUR8">#REF!</definedName>
    <definedName name="_____________OPC43">#REF!</definedName>
    <definedName name="_____________PB1">#REF!</definedName>
    <definedName name="_____________PPC53">'[30]Rate Analysis '!$E$19</definedName>
    <definedName name="_____________sh1">90</definedName>
    <definedName name="_____________sh2">120</definedName>
    <definedName name="_____________sh3">150</definedName>
    <definedName name="_____________sh4">180</definedName>
    <definedName name="_____________SH5">#REF!</definedName>
    <definedName name="_____________tab1">#REF!</definedName>
    <definedName name="_____________tab2">#REF!</definedName>
    <definedName name="_____________TB2">#REF!</definedName>
    <definedName name="_____________TIP1">#REF!</definedName>
    <definedName name="_____________TIP2">#REF!</definedName>
    <definedName name="_____________TIP3">#REF!</definedName>
    <definedName name="____________A65537">#REF!</definedName>
    <definedName name="____________ABM10">#REF!</definedName>
    <definedName name="____________ABM40">#REF!</definedName>
    <definedName name="____________ABM6">#REF!</definedName>
    <definedName name="____________ACB10">#REF!</definedName>
    <definedName name="____________ACB20">#REF!</definedName>
    <definedName name="____________ACR10">#REF!</definedName>
    <definedName name="____________ACR20">#REF!</definedName>
    <definedName name="____________AGG10">#REF!</definedName>
    <definedName name="____________AGG40">#REF!</definedName>
    <definedName name="____________AGG6">#REF!</definedName>
    <definedName name="____________ash1">[21]ANAL!#REF!</definedName>
    <definedName name="____________AWM10">#REF!</definedName>
    <definedName name="____________AWM40">#REF!</definedName>
    <definedName name="____________AWM6">#REF!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[27]PROCTOR!#REF!</definedName>
    <definedName name="____________CAN486">[27]PROCTOR!#REF!</definedName>
    <definedName name="____________CAN487">[27]PROCTOR!#REF!</definedName>
    <definedName name="____________CAN488">[27]PROCTOR!#REF!</definedName>
    <definedName name="____________CAN489">[27]PROCTOR!#REF!</definedName>
    <definedName name="____________CAN490">[27]PROCTOR!#REF!</definedName>
    <definedName name="____________CAN491">[27]PROCTOR!#REF!</definedName>
    <definedName name="____________CAN492">[27]PROCTOR!#REF!</definedName>
    <definedName name="____________CAN493">[27]PROCTOR!#REF!</definedName>
    <definedName name="____________CAN494">[27]PROCTOR!#REF!</definedName>
    <definedName name="____________CAN495">[27]PROCTOR!#REF!</definedName>
    <definedName name="____________CAN496">[27]PROCTOR!#REF!</definedName>
    <definedName name="____________CAN497">[27]PROCTOR!#REF!</definedName>
    <definedName name="____________CAN498">[27]PROCTOR!#REF!</definedName>
    <definedName name="____________CAN499">[27]PROCTOR!#REF!</definedName>
    <definedName name="____________CAN500">[27]PROCTOR!#REF!</definedName>
    <definedName name="____________CDG100">#REF!</definedName>
    <definedName name="____________CDG250">#REF!</definedName>
    <definedName name="____________CDG50">#REF!</definedName>
    <definedName name="____________CDG500">#REF!</definedName>
    <definedName name="____________CEM53">#REF!</definedName>
    <definedName name="____________CRN3">#REF!</definedName>
    <definedName name="____________CRN35">#REF!</definedName>
    <definedName name="____________CRN80">#REF!</definedName>
    <definedName name="____________dec05" hidden="1">{"'Sheet1'!$A$4386:$N$4591"}</definedName>
    <definedName name="____________DOZ50">#REF!</definedName>
    <definedName name="____________DOZ80">#REF!</definedName>
    <definedName name="____________EXC20">'[31]21-Rate Analysis-1'!$E$51</definedName>
    <definedName name="____________ExV200">#REF!</definedName>
    <definedName name="____________GEN100">#REF!</definedName>
    <definedName name="____________GEN250">#REF!</definedName>
    <definedName name="____________GEN325">#REF!</definedName>
    <definedName name="____________GEN380">#REF!</definedName>
    <definedName name="____________GSB1">#REF!</definedName>
    <definedName name="____________GSB2">#REF!</definedName>
    <definedName name="____________GSB3">#REF!</definedName>
    <definedName name="____________HMP1">#REF!</definedName>
    <definedName name="____________HMP2">#REF!</definedName>
    <definedName name="____________HMP3">#REF!</definedName>
    <definedName name="____________HMP4">#REF!</definedName>
    <definedName name="____________Ki1">#REF!</definedName>
    <definedName name="____________Ki2">#REF!</definedName>
    <definedName name="____________lb1">#REF!</definedName>
    <definedName name="____________lb2">#REF!</definedName>
    <definedName name="____________mac2">200</definedName>
    <definedName name="____________MAN1">#REF!</definedName>
    <definedName name="____________MIX10">#REF!</definedName>
    <definedName name="____________MIX15">#REF!</definedName>
    <definedName name="____________MIX15150">'[12]Mix Design'!#REF!</definedName>
    <definedName name="____________MIX1540">'[12]Mix Design'!$P$11</definedName>
    <definedName name="____________MIX1580">'[12]Mix Design'!#REF!</definedName>
    <definedName name="____________MIX2">'[13]Mix Design'!$P$12</definedName>
    <definedName name="____________MIX20">#REF!</definedName>
    <definedName name="____________MIX2020">'[12]Mix Design'!$P$12</definedName>
    <definedName name="____________MIX2040">'[12]Mix Design'!$P$13</definedName>
    <definedName name="____________MIX25">#REF!</definedName>
    <definedName name="____________MIX2540">'[12]Mix Design'!$P$15</definedName>
    <definedName name="____________Mix255">'[14]Mix Design'!$P$13</definedName>
    <definedName name="____________MIX30">#REF!</definedName>
    <definedName name="____________MIX35">#REF!</definedName>
    <definedName name="____________MIX40">#REF!</definedName>
    <definedName name="____________MIX45">'[12]Mix Design'!#REF!</definedName>
    <definedName name="____________mm1">#REF!</definedName>
    <definedName name="____________mm2">#REF!</definedName>
    <definedName name="____________mm3">#REF!</definedName>
    <definedName name="____________MUR5">#REF!</definedName>
    <definedName name="____________MUR8">#REF!</definedName>
    <definedName name="____________OPC43">#REF!</definedName>
    <definedName name="____________PB1">#REF!</definedName>
    <definedName name="____________PPC53">'[31]21-Rate Analysis-1'!$E$19</definedName>
    <definedName name="____________sh1">90</definedName>
    <definedName name="____________sh2">120</definedName>
    <definedName name="____________sh3">150</definedName>
    <definedName name="____________sh4">180</definedName>
    <definedName name="____________SH5">#REF!</definedName>
    <definedName name="____________tab1">#REF!</definedName>
    <definedName name="____________tab2">#REF!</definedName>
    <definedName name="____________TB2">#REF!</definedName>
    <definedName name="____________TIP1">#REF!</definedName>
    <definedName name="____________TIP2">#REF!</definedName>
    <definedName name="____________TIP3">#REF!</definedName>
    <definedName name="___________A65537">#REF!</definedName>
    <definedName name="___________ABM10">#REF!</definedName>
    <definedName name="___________ABM40">#REF!</definedName>
    <definedName name="___________ABM6">#REF!</definedName>
    <definedName name="___________ACB10">#REF!</definedName>
    <definedName name="___________ACB20">#REF!</definedName>
    <definedName name="___________ACR10">#REF!</definedName>
    <definedName name="___________ACR20">#REF!</definedName>
    <definedName name="___________AGG10">#REF!</definedName>
    <definedName name="___________AGG40">#REF!</definedName>
    <definedName name="___________AGG6">#REF!</definedName>
    <definedName name="___________ARV8040">'[28]ANAL-PUMP HOUSE'!$I$55</definedName>
    <definedName name="___________ash1">[29]ANAL!#REF!</definedName>
    <definedName name="___________AWM10">#REF!</definedName>
    <definedName name="___________AWM40">#REF!</definedName>
    <definedName name="___________AWM6">#REF!</definedName>
    <definedName name="___________b111121">#REF!</definedName>
    <definedName name="___________BTV300">'[28]ANAL-PUMP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[27]PROCTOR!#REF!</definedName>
    <definedName name="___________CAN486">[27]PROCTOR!#REF!</definedName>
    <definedName name="___________CAN487">[27]PROCTOR!#REF!</definedName>
    <definedName name="___________CAN488">[27]PROCTOR!#REF!</definedName>
    <definedName name="___________CAN489">[27]PROCTOR!#REF!</definedName>
    <definedName name="___________CAN490">[27]PROCTOR!#REF!</definedName>
    <definedName name="___________CAN491">[27]PROCTOR!#REF!</definedName>
    <definedName name="___________CAN492">[27]PROCTOR!#REF!</definedName>
    <definedName name="___________CAN493">[27]PROCTOR!#REF!</definedName>
    <definedName name="___________CAN494">[27]PROCTOR!#REF!</definedName>
    <definedName name="___________CAN495">[27]PROCTOR!#REF!</definedName>
    <definedName name="___________CAN496">[27]PROCTOR!#REF!</definedName>
    <definedName name="___________CAN497">[27]PROCTOR!#REF!</definedName>
    <definedName name="___________CAN498">[27]PROCTOR!#REF!</definedName>
    <definedName name="___________CAN499">[27]PROCTOR!#REF!</definedName>
    <definedName name="___________CAN500">[27]PROCTOR!#REF!</definedName>
    <definedName name="___________CDG100">#REF!</definedName>
    <definedName name="___________CDG250">#REF!</definedName>
    <definedName name="___________CDG50">#REF!</definedName>
    <definedName name="___________CDG500">#REF!</definedName>
    <definedName name="___________CEM53">#REF!</definedName>
    <definedName name="___________CRN3">#REF!</definedName>
    <definedName name="___________CRN35">#REF!</definedName>
    <definedName name="___________CRN80">#REF!</definedName>
    <definedName name="___________dec05" hidden="1">{"'Sheet1'!$A$4386:$N$4591"}</definedName>
    <definedName name="___________DOZ50">#REF!</definedName>
    <definedName name="___________DOZ80">#REF!</definedName>
    <definedName name="___________EXC20">'[31]21-Rate Analysis-1'!$E$51</definedName>
    <definedName name="___________ExV200">#REF!</definedName>
    <definedName name="___________GEN100">#REF!</definedName>
    <definedName name="___________GEN250">#REF!</definedName>
    <definedName name="___________GEN325">#REF!</definedName>
    <definedName name="___________GEN380">#REF!</definedName>
    <definedName name="___________GSB1">#REF!</definedName>
    <definedName name="___________GSB2">#REF!</definedName>
    <definedName name="___________GSB3">#REF!</definedName>
    <definedName name="___________HMP1">#REF!</definedName>
    <definedName name="___________HMP2">#REF!</definedName>
    <definedName name="___________HMP3">#REF!</definedName>
    <definedName name="___________HMP4">#REF!</definedName>
    <definedName name="___________HRC1">'[28]Pipe trench'!$V$23</definedName>
    <definedName name="___________HRC2">'[28]Pipe trench'!$V$24</definedName>
    <definedName name="___________HSE1">'[28]Pipe trench'!$V$11</definedName>
    <definedName name="___________Ki1">#REF!</definedName>
    <definedName name="___________Ki2">#REF!</definedName>
    <definedName name="___________lb1">#REF!</definedName>
    <definedName name="___________lb2">#REF!</definedName>
    <definedName name="___________mac2">200</definedName>
    <definedName name="___________MAN1">#REF!</definedName>
    <definedName name="___________MIX10">#REF!</definedName>
    <definedName name="___________MIX15">#REF!</definedName>
    <definedName name="___________MIX15150">'[12]Mix Design'!#REF!</definedName>
    <definedName name="___________MIX1540">'[12]Mix Design'!$P$11</definedName>
    <definedName name="___________MIX1580">'[12]Mix Design'!#REF!</definedName>
    <definedName name="___________MIX2">'[13]Mix Design'!$P$12</definedName>
    <definedName name="___________MIX20">#REF!</definedName>
    <definedName name="___________MIX2020">'[12]Mix Design'!$P$12</definedName>
    <definedName name="___________MIX2040">'[12]Mix Design'!$P$13</definedName>
    <definedName name="___________MIX25">#REF!</definedName>
    <definedName name="___________MIX2540">'[12]Mix Design'!$P$15</definedName>
    <definedName name="___________Mix255">'[14]Mix Design'!$P$13</definedName>
    <definedName name="___________MIX30">#REF!</definedName>
    <definedName name="___________MIX35">#REF!</definedName>
    <definedName name="___________MIX40">#REF!</definedName>
    <definedName name="___________MIX45">'[12]Mix Design'!#REF!</definedName>
    <definedName name="___________mm1">#REF!</definedName>
    <definedName name="___________mm2">#REF!</definedName>
    <definedName name="___________mm3">#REF!</definedName>
    <definedName name="___________MUR5">#REF!</definedName>
    <definedName name="___________MUR8">#REF!</definedName>
    <definedName name="___________OPC43">#REF!</definedName>
    <definedName name="___________ORC1">'[28]Pipe trench'!$V$17</definedName>
    <definedName name="___________ORC2">'[28]Pipe trench'!$V$18</definedName>
    <definedName name="___________OSE1">'[28]Pipe trench'!$V$8</definedName>
    <definedName name="___________PB1">#REF!</definedName>
    <definedName name="___________PPC53">'[31]21-Rate Analysis-1'!$E$19</definedName>
    <definedName name="___________sh1">90</definedName>
    <definedName name="___________sh2">120</definedName>
    <definedName name="___________sh3">150</definedName>
    <definedName name="___________sh4">180</definedName>
    <definedName name="___________SH5">#REF!</definedName>
    <definedName name="___________SLV20025">'[28]ANAL-PUMP HOUSE'!$I$58</definedName>
    <definedName name="___________SLV80010">'[28]ANAL-PUMP HOUSE'!$I$60</definedName>
    <definedName name="___________tab1">#REF!</definedName>
    <definedName name="___________tab2">#REF!</definedName>
    <definedName name="___________TB2">#REF!</definedName>
    <definedName name="___________TIP1">#REF!</definedName>
    <definedName name="___________TIP2">#REF!</definedName>
    <definedName name="___________TIP3">#REF!</definedName>
    <definedName name="__________A65537">#REF!</definedName>
    <definedName name="__________ABM10">#REF!</definedName>
    <definedName name="__________ABM40">#REF!</definedName>
    <definedName name="__________ABM6">#REF!</definedName>
    <definedName name="__________ACB10">#REF!</definedName>
    <definedName name="__________ACB20">#REF!</definedName>
    <definedName name="__________ACR10">#REF!</definedName>
    <definedName name="__________ACR20">#REF!</definedName>
    <definedName name="__________AGG10">#REF!</definedName>
    <definedName name="__________AGG40">#REF!</definedName>
    <definedName name="__________AGG6">#REF!</definedName>
    <definedName name="__________ARV8040">'[28]ANAL-PUMP HOUSE'!$I$55</definedName>
    <definedName name="__________ash1">[29]ANAL!#REF!</definedName>
    <definedName name="__________AWM10">#REF!</definedName>
    <definedName name="__________AWM40">#REF!</definedName>
    <definedName name="__________AWM6">#REF!</definedName>
    <definedName name="__________b111121">#REF!</definedName>
    <definedName name="__________BTV300">'[28]ANAL-PUMP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[27]PROCTOR!#REF!</definedName>
    <definedName name="__________CAN486">[27]PROCTOR!#REF!</definedName>
    <definedName name="__________CAN487">[27]PROCTOR!#REF!</definedName>
    <definedName name="__________CAN488">[27]PROCTOR!#REF!</definedName>
    <definedName name="__________CAN489">[27]PROCTOR!#REF!</definedName>
    <definedName name="__________CAN490">[27]PROCTOR!#REF!</definedName>
    <definedName name="__________CAN491">[27]PROCTOR!#REF!</definedName>
    <definedName name="__________CAN492">[27]PROCTOR!#REF!</definedName>
    <definedName name="__________CAN493">[27]PROCTOR!#REF!</definedName>
    <definedName name="__________CAN494">[27]PROCTOR!#REF!</definedName>
    <definedName name="__________CAN495">[27]PROCTOR!#REF!</definedName>
    <definedName name="__________CAN496">[27]PROCTOR!#REF!</definedName>
    <definedName name="__________CAN497">[27]PROCTOR!#REF!</definedName>
    <definedName name="__________CAN498">[27]PROCTOR!#REF!</definedName>
    <definedName name="__________CAN499">[27]PROCTOR!#REF!</definedName>
    <definedName name="__________CAN500">[27]PROCTOR!#REF!</definedName>
    <definedName name="__________CDG100">#REF!</definedName>
    <definedName name="__________CDG250">#REF!</definedName>
    <definedName name="__________CDG50">#REF!</definedName>
    <definedName name="__________CDG500">#REF!</definedName>
    <definedName name="__________CEM53">#REF!</definedName>
    <definedName name="__________CRN3">#REF!</definedName>
    <definedName name="__________CRN35">#REF!</definedName>
    <definedName name="__________CRN80">#REF!</definedName>
    <definedName name="__________dec05" hidden="1">{"'Sheet1'!$A$4386:$N$4591"}</definedName>
    <definedName name="__________DOZ50">#REF!</definedName>
    <definedName name="__________DOZ80">#REF!</definedName>
    <definedName name="__________EXC20">'[31]21-Rate Analysis-1'!$E$51</definedName>
    <definedName name="__________ExV200">#REF!</definedName>
    <definedName name="__________GEN100">#REF!</definedName>
    <definedName name="__________GEN250">#REF!</definedName>
    <definedName name="__________GEN325">#REF!</definedName>
    <definedName name="__________GEN380">#REF!</definedName>
    <definedName name="__________GSB1">#REF!</definedName>
    <definedName name="__________GSB2">#REF!</definedName>
    <definedName name="__________GSB3">#REF!</definedName>
    <definedName name="__________HMP1">#REF!</definedName>
    <definedName name="__________HMP2">#REF!</definedName>
    <definedName name="__________HMP3">#REF!</definedName>
    <definedName name="__________HMP4">#REF!</definedName>
    <definedName name="__________HRC1">'[28]Pipe trench'!$V$23</definedName>
    <definedName name="__________HRC2">'[28]Pipe trench'!$V$24</definedName>
    <definedName name="__________HSE1">'[28]Pipe trench'!$V$11</definedName>
    <definedName name="__________Ki1">#REF!</definedName>
    <definedName name="__________Ki2">#REF!</definedName>
    <definedName name="__________lb1">#REF!</definedName>
    <definedName name="__________lb2">#REF!</definedName>
    <definedName name="__________mac2">200</definedName>
    <definedName name="__________MAN1">#REF!</definedName>
    <definedName name="__________MIX10">#REF!</definedName>
    <definedName name="__________MIX15">#REF!</definedName>
    <definedName name="__________MIX15150">'[12]Mix Design'!#REF!</definedName>
    <definedName name="__________MIX1540">'[12]Mix Design'!$P$11</definedName>
    <definedName name="__________MIX1580">'[12]Mix Design'!#REF!</definedName>
    <definedName name="__________MIX2">'[13]Mix Design'!$P$12</definedName>
    <definedName name="__________MIX20">#REF!</definedName>
    <definedName name="__________MIX2020">'[12]Mix Design'!$P$12</definedName>
    <definedName name="__________MIX2040">'[12]Mix Design'!$P$13</definedName>
    <definedName name="__________MIX25">#REF!</definedName>
    <definedName name="__________MIX2540">'[12]Mix Design'!$P$15</definedName>
    <definedName name="__________Mix255">'[14]Mix Design'!$P$13</definedName>
    <definedName name="__________MIX30">#REF!</definedName>
    <definedName name="__________MIX35">#REF!</definedName>
    <definedName name="__________MIX40">#REF!</definedName>
    <definedName name="__________MIX45">'[12]Mix Design'!#REF!</definedName>
    <definedName name="__________mm1">#REF!</definedName>
    <definedName name="__________mm2">#REF!</definedName>
    <definedName name="__________mm3">#REF!</definedName>
    <definedName name="__________MUR5">#REF!</definedName>
    <definedName name="__________MUR8">#REF!</definedName>
    <definedName name="__________OPC43">#REF!</definedName>
    <definedName name="__________ORC1">'[28]Pipe trench'!$V$17</definedName>
    <definedName name="__________ORC2">'[28]Pipe trench'!$V$18</definedName>
    <definedName name="__________OSE1">'[28]Pipe trench'!$V$8</definedName>
    <definedName name="__________PB1">#REF!</definedName>
    <definedName name="__________PPC53">'[31]21-Rate Analysis-1'!$E$19</definedName>
    <definedName name="__________sh1">90</definedName>
    <definedName name="__________sh2">120</definedName>
    <definedName name="__________sh3">150</definedName>
    <definedName name="__________sh4">180</definedName>
    <definedName name="__________SH5">#REF!</definedName>
    <definedName name="__________SLV20025">'[28]ANAL-PUMP HOUSE'!$I$58</definedName>
    <definedName name="__________SLV80010">'[28]ANAL-PUMP HOUSE'!$I$60</definedName>
    <definedName name="__________tab1">#REF!</definedName>
    <definedName name="__________tab2">#REF!</definedName>
    <definedName name="__________TB2">#REF!</definedName>
    <definedName name="__________TIP1">#REF!</definedName>
    <definedName name="__________TIP2">#REF!</definedName>
    <definedName name="__________TIP3">#REF!</definedName>
    <definedName name="_________A65537">#REF!</definedName>
    <definedName name="_________ABM10">#REF!</definedName>
    <definedName name="_________ABM40">#REF!</definedName>
    <definedName name="_________ABM6">#REF!</definedName>
    <definedName name="_________ACB10">#REF!</definedName>
    <definedName name="_________ACB20">#REF!</definedName>
    <definedName name="_________ACR10">#REF!</definedName>
    <definedName name="_________ACR20">#REF!</definedName>
    <definedName name="_________AGG10">'[31]21-Rate Analysis-1'!$E$22</definedName>
    <definedName name="_________AGG40">#REF!</definedName>
    <definedName name="_________AGG6">#REF!</definedName>
    <definedName name="_________ARV8040">'[28]ANAL-PUMP HOUSE'!$I$55</definedName>
    <definedName name="_________ash1">[29]ANAL!#REF!</definedName>
    <definedName name="_________AWM10">#REF!</definedName>
    <definedName name="_________AWM40">#REF!</definedName>
    <definedName name="_________AWM6">#REF!</definedName>
    <definedName name="_________b111121">#REF!</definedName>
    <definedName name="_________BTV300">'[28]ANAL-PUMP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[27]PROCTOR!#REF!</definedName>
    <definedName name="_________CAN486">[27]PROCTOR!#REF!</definedName>
    <definedName name="_________CAN487">[27]PROCTOR!#REF!</definedName>
    <definedName name="_________CAN488">[27]PROCTOR!#REF!</definedName>
    <definedName name="_________CAN489">[27]PROCTOR!#REF!</definedName>
    <definedName name="_________CAN490">[27]PROCTOR!#REF!</definedName>
    <definedName name="_________CAN491">[27]PROCTOR!#REF!</definedName>
    <definedName name="_________CAN492">[27]PROCTOR!#REF!</definedName>
    <definedName name="_________CAN493">[27]PROCTOR!#REF!</definedName>
    <definedName name="_________CAN494">[27]PROCTOR!#REF!</definedName>
    <definedName name="_________CAN495">[27]PROCTOR!#REF!</definedName>
    <definedName name="_________CAN496">[27]PROCTOR!#REF!</definedName>
    <definedName name="_________CAN497">[27]PROCTOR!#REF!</definedName>
    <definedName name="_________CAN498">[27]PROCTOR!#REF!</definedName>
    <definedName name="_________CAN499">[27]PROCTOR!#REF!</definedName>
    <definedName name="_________CAN500">[27]PROCTOR!#REF!</definedName>
    <definedName name="_________CDG100">#REF!</definedName>
    <definedName name="_________CDG250">#REF!</definedName>
    <definedName name="_________CDG50">#REF!</definedName>
    <definedName name="_________CDG500">#REF!</definedName>
    <definedName name="_________CEM53">#REF!</definedName>
    <definedName name="_________CRN3">#REF!</definedName>
    <definedName name="_________CRN35">#REF!</definedName>
    <definedName name="_________CRN80">#REF!</definedName>
    <definedName name="_________dec05" hidden="1">{"'Sheet1'!$A$4386:$N$4591"}</definedName>
    <definedName name="_________DOZ50">#REF!</definedName>
    <definedName name="_________DOZ80">#REF!</definedName>
    <definedName name="_________ExV200">#REF!</definedName>
    <definedName name="_________GEN100">#REF!</definedName>
    <definedName name="_________GEN250">#REF!</definedName>
    <definedName name="_________GEN325">#REF!</definedName>
    <definedName name="_________GEN380">#REF!</definedName>
    <definedName name="_________GSB1">#REF!</definedName>
    <definedName name="_________GSB2">#REF!</definedName>
    <definedName name="_________GSB3">#REF!</definedName>
    <definedName name="_________HMP1">#REF!</definedName>
    <definedName name="_________HMP2">#REF!</definedName>
    <definedName name="_________HMP3">#REF!</definedName>
    <definedName name="_________HMP4">#REF!</definedName>
    <definedName name="_________HRC1">'[28]Pipe trench'!$V$23</definedName>
    <definedName name="_________HRC2">'[28]Pipe trench'!$V$24</definedName>
    <definedName name="_________HSE1">'[28]Pipe trench'!$V$11</definedName>
    <definedName name="_________Ki1">#REF!</definedName>
    <definedName name="_________Ki2">#REF!</definedName>
    <definedName name="_________lb1">#REF!</definedName>
    <definedName name="_________lb2">#REF!</definedName>
    <definedName name="_________mac2">200</definedName>
    <definedName name="_________MAN1">#REF!</definedName>
    <definedName name="_________MIX10">#REF!</definedName>
    <definedName name="_________MIX15">#REF!</definedName>
    <definedName name="_________MIX15150">'[12]Mix Design'!#REF!</definedName>
    <definedName name="_________MIX1540">'[12]Mix Design'!$P$11</definedName>
    <definedName name="_________MIX1580">'[12]Mix Design'!#REF!</definedName>
    <definedName name="_________MIX2">'[13]Mix Design'!$P$12</definedName>
    <definedName name="_________MIX20">#REF!</definedName>
    <definedName name="_________MIX2020">'[12]Mix Design'!$P$12</definedName>
    <definedName name="_________MIX2040">'[12]Mix Design'!$P$13</definedName>
    <definedName name="_________MIX25">#REF!</definedName>
    <definedName name="_________MIX2540">'[12]Mix Design'!$P$15</definedName>
    <definedName name="_________Mix255">'[14]Mix Design'!$P$13</definedName>
    <definedName name="_________MIX30">#REF!</definedName>
    <definedName name="_________MIX35">#REF!</definedName>
    <definedName name="_________MIX40">#REF!</definedName>
    <definedName name="_________MIX45">'[12]Mix Design'!#REF!</definedName>
    <definedName name="_________mm1">#REF!</definedName>
    <definedName name="_________mm2">#REF!</definedName>
    <definedName name="_________mm3">#REF!</definedName>
    <definedName name="_________MUR5">#REF!</definedName>
    <definedName name="_________MUR8">#REF!</definedName>
    <definedName name="_________OPC43">#REF!</definedName>
    <definedName name="_________ORC1">'[28]Pipe trench'!$V$17</definedName>
    <definedName name="_________ORC2">'[28]Pipe trench'!$V$18</definedName>
    <definedName name="_________OSE1">'[28]Pipe trench'!$V$8</definedName>
    <definedName name="_________PB1">#REF!</definedName>
    <definedName name="_________sh1">90</definedName>
    <definedName name="_________sh2">120</definedName>
    <definedName name="_________sh3">150</definedName>
    <definedName name="_________sh4">180</definedName>
    <definedName name="_________SH5">#REF!</definedName>
    <definedName name="_________SLV10025">'[32]ANAL-PIPE LINE'!#REF!</definedName>
    <definedName name="_________SLV20025">'[28]ANAL-PUMP HOUSE'!$I$58</definedName>
    <definedName name="_________SLV80010">'[28]ANAL-PUMP HOUSE'!$I$60</definedName>
    <definedName name="_________SMG1">#N/A</definedName>
    <definedName name="_________SMG2">#N/A</definedName>
    <definedName name="_________tab1">#REF!</definedName>
    <definedName name="_________tab2">#REF!</definedName>
    <definedName name="_________TB2">#REF!</definedName>
    <definedName name="_________TIP1">#REF!</definedName>
    <definedName name="_________TIP2">#REF!</definedName>
    <definedName name="_________TIP3">#REF!</definedName>
    <definedName name="________A65537">#REF!</definedName>
    <definedName name="________ABM10">#REF!</definedName>
    <definedName name="________ABM40">#REF!</definedName>
    <definedName name="________ABM6">#REF!</definedName>
    <definedName name="________ACB10">#REF!</definedName>
    <definedName name="________ACB20">#REF!</definedName>
    <definedName name="________ACR10">#REF!</definedName>
    <definedName name="________ACR20">#REF!</definedName>
    <definedName name="________AGG10">'[31]21-Rate Analysis-1'!$E$22</definedName>
    <definedName name="________AGG40">#REF!</definedName>
    <definedName name="________AGG6">#REF!</definedName>
    <definedName name="________ARV8040">'[28]ANAL-PUMP HOUSE'!$I$55</definedName>
    <definedName name="________ash1">[29]ANAL!#REF!</definedName>
    <definedName name="________AWM10">#REF!</definedName>
    <definedName name="________AWM40">#REF!</definedName>
    <definedName name="________AWM6">#REF!</definedName>
    <definedName name="________b111121">#REF!</definedName>
    <definedName name="________BTV300">'[28]ANAL-PUMP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[22]PROCTOR!#REF!</definedName>
    <definedName name="________CAN486">[22]PROCTOR!#REF!</definedName>
    <definedName name="________CAN487">[22]PROCTOR!#REF!</definedName>
    <definedName name="________CAN488">[22]PROCTOR!#REF!</definedName>
    <definedName name="________CAN489">[22]PROCTOR!#REF!</definedName>
    <definedName name="________CAN490">[22]PROCTOR!#REF!</definedName>
    <definedName name="________CAN491">[22]PROCTOR!#REF!</definedName>
    <definedName name="________CAN492">[22]PROCTOR!#REF!</definedName>
    <definedName name="________CAN493">[22]PROCTOR!#REF!</definedName>
    <definedName name="________CAN494">[22]PROCTOR!#REF!</definedName>
    <definedName name="________CAN495">[22]PROCTOR!#REF!</definedName>
    <definedName name="________CAN496">[22]PROCTOR!#REF!</definedName>
    <definedName name="________CAN497">[22]PROCTOR!#REF!</definedName>
    <definedName name="________CAN498">[22]PROCTOR!#REF!</definedName>
    <definedName name="________CAN499">[22]PROCTOR!#REF!</definedName>
    <definedName name="________CAN500">[22]PROCTOR!#REF!</definedName>
    <definedName name="________CDG100">#REF!</definedName>
    <definedName name="________CDG250">#REF!</definedName>
    <definedName name="________CDG50">#REF!</definedName>
    <definedName name="________CDG500">#REF!</definedName>
    <definedName name="________CEM53">#REF!</definedName>
    <definedName name="________CRN3">#REF!</definedName>
    <definedName name="________CRN35">#REF!</definedName>
    <definedName name="________CRN80">#REF!</definedName>
    <definedName name="________dec05" hidden="1">{"'Sheet1'!$A$4386:$N$4591"}</definedName>
    <definedName name="________DOZ50">#REF!</definedName>
    <definedName name="________DOZ80">#REF!</definedName>
    <definedName name="________ExV200">#REF!</definedName>
    <definedName name="________GEN100">#REF!</definedName>
    <definedName name="________GEN250">#REF!</definedName>
    <definedName name="________GEN325">#REF!</definedName>
    <definedName name="________GEN380">#REF!</definedName>
    <definedName name="________GSB1">#REF!</definedName>
    <definedName name="________GSB2">#REF!</definedName>
    <definedName name="________GSB3">#REF!</definedName>
    <definedName name="________HMP1">#REF!</definedName>
    <definedName name="________HMP2">#REF!</definedName>
    <definedName name="________HMP3">#REF!</definedName>
    <definedName name="________HMP4">#REF!</definedName>
    <definedName name="________HRC1">'[28]Pipe trench'!$V$23</definedName>
    <definedName name="________HRC2">'[28]Pipe trench'!$V$24</definedName>
    <definedName name="________HSE1">'[28]Pipe trench'!$V$11</definedName>
    <definedName name="________Ki1">#REF!</definedName>
    <definedName name="________Ki2">#REF!</definedName>
    <definedName name="________lb1">#REF!</definedName>
    <definedName name="________lb2">#REF!</definedName>
    <definedName name="________mac2">200</definedName>
    <definedName name="________MAN1">#REF!</definedName>
    <definedName name="________MIX10">#REF!</definedName>
    <definedName name="________MIX15">#REF!</definedName>
    <definedName name="________MIX15150">'[12]Mix Design'!#REF!</definedName>
    <definedName name="________MIX1540">'[12]Mix Design'!$P$11</definedName>
    <definedName name="________MIX1580">'[12]Mix Design'!#REF!</definedName>
    <definedName name="________MIX2">'[13]Mix Design'!$P$12</definedName>
    <definedName name="________MIX20">#REF!</definedName>
    <definedName name="________MIX2020">'[12]Mix Design'!$P$12</definedName>
    <definedName name="________MIX2040">'[12]Mix Design'!$P$13</definedName>
    <definedName name="________MIX25">#REF!</definedName>
    <definedName name="________MIX2540">'[12]Mix Design'!$P$15</definedName>
    <definedName name="________Mix255">'[14]Mix Design'!$P$13</definedName>
    <definedName name="________MIX30">#REF!</definedName>
    <definedName name="________MIX35">#REF!</definedName>
    <definedName name="________MIX40">#REF!</definedName>
    <definedName name="________MIX45">'[12]Mix Design'!#REF!</definedName>
    <definedName name="________mm1">#REF!</definedName>
    <definedName name="________mm2">#REF!</definedName>
    <definedName name="________mm3">#REF!</definedName>
    <definedName name="________MUR5">#REF!</definedName>
    <definedName name="________MUR8">#REF!</definedName>
    <definedName name="________OPC43">#REF!</definedName>
    <definedName name="________ORC1">'[28]Pipe trench'!$V$17</definedName>
    <definedName name="________ORC2">'[28]Pipe trench'!$V$18</definedName>
    <definedName name="________OSE1">'[28]Pipe trench'!$V$8</definedName>
    <definedName name="________PB1">#REF!</definedName>
    <definedName name="________sh1">90</definedName>
    <definedName name="________sh2">120</definedName>
    <definedName name="________sh3">150</definedName>
    <definedName name="________sh4">180</definedName>
    <definedName name="________SH5">#REF!</definedName>
    <definedName name="________SLV10025">'[33]ANAL-PIPE LINE'!#REF!</definedName>
    <definedName name="________SLV20025">'[28]ANAL-PUMP HOUSE'!$I$58</definedName>
    <definedName name="________SLV80010">'[28]ANAL-PUMP HOUSE'!$I$60</definedName>
    <definedName name="________tab1">#REF!</definedName>
    <definedName name="________tab2">#REF!</definedName>
    <definedName name="________TB2">#REF!</definedName>
    <definedName name="________TIP1">#REF!</definedName>
    <definedName name="________TIP2">#REF!</definedName>
    <definedName name="________TIP3">#REF!</definedName>
    <definedName name="_______A65537">#REF!</definedName>
    <definedName name="_______ABM10">#REF!</definedName>
    <definedName name="_______ABM40">#REF!</definedName>
    <definedName name="_______ABM6">#REF!</definedName>
    <definedName name="_______ACB10">#REF!</definedName>
    <definedName name="_______ACB20">#REF!</definedName>
    <definedName name="_______ACR10">#REF!</definedName>
    <definedName name="_______ACR20">#REF!</definedName>
    <definedName name="_______AGG10">'[31]21-Rate Analysis-1'!$E$22</definedName>
    <definedName name="_______AGG40">#REF!</definedName>
    <definedName name="_______AGG6">#REF!</definedName>
    <definedName name="_______ash1">[21]ANAL!#REF!</definedName>
    <definedName name="_______AWM10">#REF!</definedName>
    <definedName name="_______AWM40">#REF!</definedName>
    <definedName name="_______AWM6">#REF!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[22]PROCTOR!#REF!</definedName>
    <definedName name="_______CAN486">[22]PROCTOR!#REF!</definedName>
    <definedName name="_______CAN487">[22]PROCTOR!#REF!</definedName>
    <definedName name="_______CAN488">[22]PROCTOR!#REF!</definedName>
    <definedName name="_______CAN489">[22]PROCTOR!#REF!</definedName>
    <definedName name="_______CAN490">[22]PROCTOR!#REF!</definedName>
    <definedName name="_______CAN491">[22]PROCTOR!#REF!</definedName>
    <definedName name="_______CAN492">[22]PROCTOR!#REF!</definedName>
    <definedName name="_______CAN493">[22]PROCTOR!#REF!</definedName>
    <definedName name="_______CAN494">[22]PROCTOR!#REF!</definedName>
    <definedName name="_______CAN495">[22]PROCTOR!#REF!</definedName>
    <definedName name="_______CAN496">[22]PROCTOR!#REF!</definedName>
    <definedName name="_______CAN497">[22]PROCTOR!#REF!</definedName>
    <definedName name="_______CAN498">[22]PROCTOR!#REF!</definedName>
    <definedName name="_______CAN499">[22]PROCTOR!#REF!</definedName>
    <definedName name="_______CAN500">[22]PROCTOR!#REF!</definedName>
    <definedName name="_______CDG100">#REF!</definedName>
    <definedName name="_______CDG250">#REF!</definedName>
    <definedName name="_______CDG50">#REF!</definedName>
    <definedName name="_______CDG500">#REF!</definedName>
    <definedName name="_______CEM53">#REF!</definedName>
    <definedName name="_______CRN3">#REF!</definedName>
    <definedName name="_______CRN35">#REF!</definedName>
    <definedName name="_______CRN80">#REF!</definedName>
    <definedName name="_______dec05" hidden="1">{"'Sheet1'!$A$4386:$N$4591"}</definedName>
    <definedName name="_______DOZ50">#REF!</definedName>
    <definedName name="_______DOZ80">#REF!</definedName>
    <definedName name="_______EXC20">'[34]21-Rate Analysis '!$E$50</definedName>
    <definedName name="_______ExV200">#REF!</definedName>
    <definedName name="_______GEN100">#REF!</definedName>
    <definedName name="_______GEN250">#REF!</definedName>
    <definedName name="_______GEN325">#REF!</definedName>
    <definedName name="_______GEN380">#REF!</definedName>
    <definedName name="_______GSB1">#REF!</definedName>
    <definedName name="_______GSB2">#REF!</definedName>
    <definedName name="_______GSB3">#REF!</definedName>
    <definedName name="_______HMP1">#REF!</definedName>
    <definedName name="_______HMP2">#REF!</definedName>
    <definedName name="_______HMP3">#REF!</definedName>
    <definedName name="_______HMP4">#REF!</definedName>
    <definedName name="_______Ki1">#REF!</definedName>
    <definedName name="_______Ki2">#REF!</definedName>
    <definedName name="_______lb1">#REF!</definedName>
    <definedName name="_______lb2">#REF!</definedName>
    <definedName name="_______mac2">200</definedName>
    <definedName name="_______MAN1">#REF!</definedName>
    <definedName name="_______MIX10">#REF!</definedName>
    <definedName name="_______MIX15">#REF!</definedName>
    <definedName name="_______MIX15150">'[12]Mix Design'!#REF!</definedName>
    <definedName name="_______MIX1540">'[12]Mix Design'!$P$11</definedName>
    <definedName name="_______MIX1580">'[12]Mix Design'!#REF!</definedName>
    <definedName name="_______MIX2">'[13]Mix Design'!$P$12</definedName>
    <definedName name="_______MIX20">#REF!</definedName>
    <definedName name="_______MIX2020">'[12]Mix Design'!$P$12</definedName>
    <definedName name="_______MIX2040">'[12]Mix Design'!$P$13</definedName>
    <definedName name="_______MIX25">#REF!</definedName>
    <definedName name="_______MIX2540">'[12]Mix Design'!$P$15</definedName>
    <definedName name="_______Mix255">'[14]Mix Design'!$P$13</definedName>
    <definedName name="_______MIX30">#REF!</definedName>
    <definedName name="_______MIX35">#REF!</definedName>
    <definedName name="_______MIX40">#REF!</definedName>
    <definedName name="_______MIX45">'[12]Mix Design'!#REF!</definedName>
    <definedName name="_______mm1">#REF!</definedName>
    <definedName name="_______mm2">#REF!</definedName>
    <definedName name="_______mm3">#REF!</definedName>
    <definedName name="_______MUR5">#REF!</definedName>
    <definedName name="_______MUR8">#REF!</definedName>
    <definedName name="_______OPC43">#REF!</definedName>
    <definedName name="_______PB1">#REF!</definedName>
    <definedName name="_______PPC53">'[34]21-Rate Analysis '!$E$19</definedName>
    <definedName name="_______sh1">90</definedName>
    <definedName name="_______sh2">120</definedName>
    <definedName name="_______sh3">150</definedName>
    <definedName name="_______sh4">180</definedName>
    <definedName name="_______SH5">#REF!</definedName>
    <definedName name="_______SLV10025">'[33]ANAL-PIPE LINE'!#REF!</definedName>
    <definedName name="_______SMG1">#N/A</definedName>
    <definedName name="_______SMG2">#N/A</definedName>
    <definedName name="_______tab1">#REF!</definedName>
    <definedName name="_______tab2">#REF!</definedName>
    <definedName name="_______TB2">#REF!</definedName>
    <definedName name="_______TIP1">#REF!</definedName>
    <definedName name="_______TIP2">#REF!</definedName>
    <definedName name="_______TIP3">#REF!</definedName>
    <definedName name="______A65537">#REF!</definedName>
    <definedName name="______ABM10">#REF!</definedName>
    <definedName name="______ABM40">#REF!</definedName>
    <definedName name="______ABM6">#REF!</definedName>
    <definedName name="______ACB10">#REF!</definedName>
    <definedName name="______ACB20">#REF!</definedName>
    <definedName name="______ACR10">#REF!</definedName>
    <definedName name="______ACR20">#REF!</definedName>
    <definedName name="______AGG10">'[31]21-Rate Analysis-1'!$E$22</definedName>
    <definedName name="______AGG40">#REF!</definedName>
    <definedName name="______AGG6">#REF!</definedName>
    <definedName name="______ash1">[21]ANAL!#REF!</definedName>
    <definedName name="______AWM10">#REF!</definedName>
    <definedName name="______AWM40">#REF!</definedName>
    <definedName name="______AWM6">#REF!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[22]PROCTOR!#REF!</definedName>
    <definedName name="______CAN486">[22]PROCTOR!#REF!</definedName>
    <definedName name="______CAN487">[22]PROCTOR!#REF!</definedName>
    <definedName name="______CAN488">[22]PROCTOR!#REF!</definedName>
    <definedName name="______CAN489">[22]PROCTOR!#REF!</definedName>
    <definedName name="______CAN490">[22]PROCTOR!#REF!</definedName>
    <definedName name="______CAN491">[22]PROCTOR!#REF!</definedName>
    <definedName name="______CAN492">[22]PROCTOR!#REF!</definedName>
    <definedName name="______CAN493">[22]PROCTOR!#REF!</definedName>
    <definedName name="______CAN494">[22]PROCTOR!#REF!</definedName>
    <definedName name="______CAN495">[22]PROCTOR!#REF!</definedName>
    <definedName name="______CAN496">[22]PROCTOR!#REF!</definedName>
    <definedName name="______CAN497">[22]PROCTOR!#REF!</definedName>
    <definedName name="______CAN498">[22]PROCTOR!#REF!</definedName>
    <definedName name="______CAN499">[22]PROCTOR!#REF!</definedName>
    <definedName name="______CAN500">[22]PROCTOR!#REF!</definedName>
    <definedName name="______CDG100">#REF!</definedName>
    <definedName name="______CDG250">#REF!</definedName>
    <definedName name="______CDG50">#REF!</definedName>
    <definedName name="______CDG500">#REF!</definedName>
    <definedName name="______CEM53">#REF!</definedName>
    <definedName name="______CRN3">#REF!</definedName>
    <definedName name="______CRN35">#REF!</definedName>
    <definedName name="______CRN80">#REF!</definedName>
    <definedName name="______dec05" hidden="1">{"'Sheet1'!$A$4386:$N$4591"}</definedName>
    <definedName name="______DOZ50">#REF!</definedName>
    <definedName name="______DOZ80">#REF!</definedName>
    <definedName name="______EXC10">'[31]21-Rate Analysis-1'!$E$53</definedName>
    <definedName name="______EXC20">'[35]21-Rate Analysis '!$E$50</definedName>
    <definedName name="______EXC7">'[31]21-Rate Analysis-1'!$E$54</definedName>
    <definedName name="______ExV200">#REF!</definedName>
    <definedName name="______GEN100">#REF!</definedName>
    <definedName name="______GEN250">#REF!</definedName>
    <definedName name="______GEN325">#REF!</definedName>
    <definedName name="______GEN380">#REF!</definedName>
    <definedName name="______GSB1">#REF!</definedName>
    <definedName name="______GSB2">#REF!</definedName>
    <definedName name="______GSB3">#REF!</definedName>
    <definedName name="______HMP1">#REF!</definedName>
    <definedName name="______HMP2">#REF!</definedName>
    <definedName name="______HMP3">#REF!</definedName>
    <definedName name="______HMP4">#REF!</definedName>
    <definedName name="______Ki1">#REF!</definedName>
    <definedName name="______Ki2">#REF!</definedName>
    <definedName name="______lb1">#REF!</definedName>
    <definedName name="______lb2">#REF!</definedName>
    <definedName name="______mac2">200</definedName>
    <definedName name="______MAN1">#REF!</definedName>
    <definedName name="______MIX10">#REF!</definedName>
    <definedName name="______MIX15">#REF!</definedName>
    <definedName name="______MIX15150">'[12]Mix Design'!#REF!</definedName>
    <definedName name="______MIX1540">'[12]Mix Design'!$P$11</definedName>
    <definedName name="______MIX1580">'[12]Mix Design'!#REF!</definedName>
    <definedName name="______MIX2">'[13]Mix Design'!$P$12</definedName>
    <definedName name="______MIX20">#REF!</definedName>
    <definedName name="______MIX2020">'[12]Mix Design'!$P$12</definedName>
    <definedName name="______MIX2040">'[12]Mix Design'!$P$13</definedName>
    <definedName name="______MIX25">#REF!</definedName>
    <definedName name="______MIX2540">'[12]Mix Design'!$P$15</definedName>
    <definedName name="______Mix255">'[14]Mix Design'!$P$13</definedName>
    <definedName name="______MIX30">#REF!</definedName>
    <definedName name="______MIX35">#REF!</definedName>
    <definedName name="______MIX40">#REF!</definedName>
    <definedName name="______MIX45">'[12]Mix Design'!#REF!</definedName>
    <definedName name="______mm1">#REF!</definedName>
    <definedName name="______mm2">#REF!</definedName>
    <definedName name="______mm3">#REF!</definedName>
    <definedName name="______MUR5">#REF!</definedName>
    <definedName name="______MUR8">#REF!</definedName>
    <definedName name="______OPC43">#REF!</definedName>
    <definedName name="______PB1">#REF!</definedName>
    <definedName name="______PPC53">'[35]21-Rate Analysis '!$E$19</definedName>
    <definedName name="______sh1">90</definedName>
    <definedName name="______sh2">120</definedName>
    <definedName name="______sh3">150</definedName>
    <definedName name="______sh4">180</definedName>
    <definedName name="______SH5">#REF!</definedName>
    <definedName name="______SLV10025">'[36]ANAL-PIPE LINE'!#REF!</definedName>
    <definedName name="______tab1">#REF!</definedName>
    <definedName name="______tab2">#REF!</definedName>
    <definedName name="______TB2">#REF!</definedName>
    <definedName name="______TIP1">#REF!</definedName>
    <definedName name="______TIP2">#REF!</definedName>
    <definedName name="______TIP3">#REF!</definedName>
    <definedName name="_____A65537">#REF!</definedName>
    <definedName name="_____ABM10">#REF!</definedName>
    <definedName name="_____ABM40">#REF!</definedName>
    <definedName name="_____ABM6">#REF!</definedName>
    <definedName name="_____ACB10">#REF!</definedName>
    <definedName name="_____ACB20">#REF!</definedName>
    <definedName name="_____ACR10">#REF!</definedName>
    <definedName name="_____ACR20">#REF!</definedName>
    <definedName name="_____AGG10">#REF!</definedName>
    <definedName name="_____AGG40">#REF!</definedName>
    <definedName name="_____AGG6">#REF!</definedName>
    <definedName name="_____ash1">[21]ANAL!#REF!</definedName>
    <definedName name="_____AWM10">#REF!</definedName>
    <definedName name="_____AWM40">#REF!</definedName>
    <definedName name="_____AWM6">#REF!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[22]PROCTOR!#REF!</definedName>
    <definedName name="_____CAN486">[22]PROCTOR!#REF!</definedName>
    <definedName name="_____CAN487">[22]PROCTOR!#REF!</definedName>
    <definedName name="_____CAN488">[22]PROCTOR!#REF!</definedName>
    <definedName name="_____CAN489">[22]PROCTOR!#REF!</definedName>
    <definedName name="_____CAN490">[22]PROCTOR!#REF!</definedName>
    <definedName name="_____CAN491">[22]PROCTOR!#REF!</definedName>
    <definedName name="_____CAN492">[22]PROCTOR!#REF!</definedName>
    <definedName name="_____CAN493">[22]PROCTOR!#REF!</definedName>
    <definedName name="_____CAN494">[22]PROCTOR!#REF!</definedName>
    <definedName name="_____CAN495">[22]PROCTOR!#REF!</definedName>
    <definedName name="_____CAN496">[22]PROCTOR!#REF!</definedName>
    <definedName name="_____CAN497">[22]PROCTOR!#REF!</definedName>
    <definedName name="_____CAN498">[22]PROCTOR!#REF!</definedName>
    <definedName name="_____CAN499">[22]PROCTOR!#REF!</definedName>
    <definedName name="_____CAN500">[22]PROCTOR!#REF!</definedName>
    <definedName name="_____CDG100">#REF!</definedName>
    <definedName name="_____CDG250">#REF!</definedName>
    <definedName name="_____CDG50">#REF!</definedName>
    <definedName name="_____CDG500">#REF!</definedName>
    <definedName name="_____CEM53">#REF!</definedName>
    <definedName name="_____CRN3">#REF!</definedName>
    <definedName name="_____CRN35">#REF!</definedName>
    <definedName name="_____CRN80">#REF!</definedName>
    <definedName name="_____dec05" hidden="1">{"'Sheet1'!$A$4386:$N$4591"}</definedName>
    <definedName name="_____DOZ50">#REF!</definedName>
    <definedName name="_____DOZ80">#REF!</definedName>
    <definedName name="_____EXC10">'[31]21-Rate Analysis-1'!$E$53</definedName>
    <definedName name="_____EXC20">'[35]21-Rate Analysis '!$E$50</definedName>
    <definedName name="_____EXC7">'[31]21-Rate Analysis-1'!$E$54</definedName>
    <definedName name="_____ExV200">#REF!</definedName>
    <definedName name="_____GEN100">#REF!</definedName>
    <definedName name="_____GEN250">#REF!</definedName>
    <definedName name="_____GEN325">#REF!</definedName>
    <definedName name="_____GEN380">#REF!</definedName>
    <definedName name="_____GSB1">#REF!</definedName>
    <definedName name="_____GSB2">#REF!</definedName>
    <definedName name="_____GSB3">#REF!</definedName>
    <definedName name="_____HMP1">#REF!</definedName>
    <definedName name="_____HMP2">#REF!</definedName>
    <definedName name="_____HMP3">#REF!</definedName>
    <definedName name="_____HMP4">#REF!</definedName>
    <definedName name="_____Ki1">#REF!</definedName>
    <definedName name="_____Ki2">#REF!</definedName>
    <definedName name="_____lb1">#REF!</definedName>
    <definedName name="_____lb2">#REF!</definedName>
    <definedName name="_____mac2">200</definedName>
    <definedName name="_____MAN1">#REF!</definedName>
    <definedName name="_____MIX10">#REF!</definedName>
    <definedName name="_____MIX15">#REF!</definedName>
    <definedName name="_____MIX15150">'[12]Mix Design'!#REF!</definedName>
    <definedName name="_____MIX1540">'[12]Mix Design'!$P$11</definedName>
    <definedName name="_____MIX1580">'[12]Mix Design'!#REF!</definedName>
    <definedName name="_____MIX2">'[13]Mix Design'!$P$12</definedName>
    <definedName name="_____MIX20">#REF!</definedName>
    <definedName name="_____MIX2020">'[12]Mix Design'!$P$12</definedName>
    <definedName name="_____MIX2040">'[12]Mix Design'!$P$13</definedName>
    <definedName name="_____MIX25">#REF!</definedName>
    <definedName name="_____MIX2540">'[12]Mix Design'!$P$15</definedName>
    <definedName name="_____Mix255">'[14]Mix Design'!$P$13</definedName>
    <definedName name="_____MIX30">#REF!</definedName>
    <definedName name="_____MIX35">#REF!</definedName>
    <definedName name="_____MIX40">#REF!</definedName>
    <definedName name="_____MIX45">'[12]Mix Design'!#REF!</definedName>
    <definedName name="_____mm1">#REF!</definedName>
    <definedName name="_____mm2">#REF!</definedName>
    <definedName name="_____mm3">#REF!</definedName>
    <definedName name="_____MUR5">#REF!</definedName>
    <definedName name="_____MUR8">#REF!</definedName>
    <definedName name="_____OPC43">#REF!</definedName>
    <definedName name="_____PB1">#REF!</definedName>
    <definedName name="_____PPC53">'[35]21-Rate Analysis '!$E$19</definedName>
    <definedName name="_____sh1">90</definedName>
    <definedName name="_____sh2">120</definedName>
    <definedName name="_____sh3">150</definedName>
    <definedName name="_____sh4">180</definedName>
    <definedName name="_____SH5">#REF!</definedName>
    <definedName name="_____SMG1">#N/A</definedName>
    <definedName name="_____SMG2">#N/A</definedName>
    <definedName name="_____tab1">#REF!</definedName>
    <definedName name="_____tab2">#REF!</definedName>
    <definedName name="_____TB2">#REF!</definedName>
    <definedName name="_____TIP1">#REF!</definedName>
    <definedName name="_____TIP2">#REF!</definedName>
    <definedName name="_____TIP3">#REF!</definedName>
    <definedName name="____A65537">#REF!</definedName>
    <definedName name="____ABM10">#REF!</definedName>
    <definedName name="____ABM40">#REF!</definedName>
    <definedName name="____ABM6">#REF!</definedName>
    <definedName name="____ACB10">#REF!</definedName>
    <definedName name="____ACB20">#REF!</definedName>
    <definedName name="____ACR10">#REF!</definedName>
    <definedName name="____ACR20">#REF!</definedName>
    <definedName name="____AGG10">#REF!</definedName>
    <definedName name="____AGG40">#REF!</definedName>
    <definedName name="____AGG6">#REF!</definedName>
    <definedName name="____ash1">[21]ANAL!#REF!</definedName>
    <definedName name="____AWM10">#REF!</definedName>
    <definedName name="____AWM40">#REF!</definedName>
    <definedName name="____AWM6">#REF!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[22]PROCTOR!#REF!</definedName>
    <definedName name="____CAN486">[22]PROCTOR!#REF!</definedName>
    <definedName name="____CAN487">[22]PROCTOR!#REF!</definedName>
    <definedName name="____CAN488">[22]PROCTOR!#REF!</definedName>
    <definedName name="____CAN489">[22]PROCTOR!#REF!</definedName>
    <definedName name="____CAN490">[22]PROCTOR!#REF!</definedName>
    <definedName name="____CAN491">[22]PROCTOR!#REF!</definedName>
    <definedName name="____CAN492">[22]PROCTOR!#REF!</definedName>
    <definedName name="____CAN493">[22]PROCTOR!#REF!</definedName>
    <definedName name="____CAN494">[22]PROCTOR!#REF!</definedName>
    <definedName name="____CAN495">[22]PROCTOR!#REF!</definedName>
    <definedName name="____CAN496">[22]PROCTOR!#REF!</definedName>
    <definedName name="____CAN497">[22]PROCTOR!#REF!</definedName>
    <definedName name="____CAN498">[22]PROCTOR!#REF!</definedName>
    <definedName name="____CAN499">[22]PROCTOR!#REF!</definedName>
    <definedName name="____CAN500">[22]PROCTOR!#REF!</definedName>
    <definedName name="____CDG100">#REF!</definedName>
    <definedName name="____CDG250">#REF!</definedName>
    <definedName name="____CDG50">#REF!</definedName>
    <definedName name="____CDG500">#REF!</definedName>
    <definedName name="____CEM53">#REF!</definedName>
    <definedName name="____CRN3">#REF!</definedName>
    <definedName name="____CRN35">#REF!</definedName>
    <definedName name="____CRN80">#REF!</definedName>
    <definedName name="____dec05" hidden="1">{"'Sheet1'!$A$4386:$N$4591"}</definedName>
    <definedName name="____doc1">#REF!</definedName>
    <definedName name="____DOZ50">#REF!</definedName>
    <definedName name="____DOZ80">#REF!</definedName>
    <definedName name="____EXC10">'[31]21-Rate Analysis-1'!$E$53</definedName>
    <definedName name="____EXC20">'[37]21-Rate Analysis-1'!$E$50</definedName>
    <definedName name="____EXC7">'[31]21-Rate Analysis-1'!$E$54</definedName>
    <definedName name="____ExV200">#REF!</definedName>
    <definedName name="____GEN100">#REF!</definedName>
    <definedName name="____GEN250">#REF!</definedName>
    <definedName name="____GEN325">#REF!</definedName>
    <definedName name="____GEN380">#REF!</definedName>
    <definedName name="____GSB1">#REF!</definedName>
    <definedName name="____GSB2">#REF!</definedName>
    <definedName name="____GSB3">#REF!</definedName>
    <definedName name="____HMP1">#REF!</definedName>
    <definedName name="____HMP2">#REF!</definedName>
    <definedName name="____HMP3">#REF!</definedName>
    <definedName name="____HMP4">#REF!</definedName>
    <definedName name="____Ki1">#REF!</definedName>
    <definedName name="____Ki2">#REF!</definedName>
    <definedName name="____lb1">#REF!</definedName>
    <definedName name="____lb2">#REF!</definedName>
    <definedName name="____mac2">200</definedName>
    <definedName name="____MAN1">#REF!</definedName>
    <definedName name="____MIX10">#REF!</definedName>
    <definedName name="____MIX15">#REF!</definedName>
    <definedName name="____MIX15150">'[12]Mix Design'!#REF!</definedName>
    <definedName name="____MIX1540">'[12]Mix Design'!$P$11</definedName>
    <definedName name="____MIX1580">'[12]Mix Design'!#REF!</definedName>
    <definedName name="____MIX2">'[13]Mix Design'!$P$12</definedName>
    <definedName name="____MIX20">#REF!</definedName>
    <definedName name="____MIX2020">'[12]Mix Design'!$P$12</definedName>
    <definedName name="____MIX2040">'[12]Mix Design'!$P$13</definedName>
    <definedName name="____MIX25">#REF!</definedName>
    <definedName name="____MIX2540">'[12]Mix Design'!$P$15</definedName>
    <definedName name="____Mix255">'[14]Mix Design'!$P$13</definedName>
    <definedName name="____MIX30">#REF!</definedName>
    <definedName name="____MIX35">#REF!</definedName>
    <definedName name="____MIX40">#REF!</definedName>
    <definedName name="____MIX45">'[12]Mix Design'!#REF!</definedName>
    <definedName name="____mm1">#REF!</definedName>
    <definedName name="____mm2">#REF!</definedName>
    <definedName name="____mm3">#REF!</definedName>
    <definedName name="____MUR5">#REF!</definedName>
    <definedName name="____MUR8">#REF!</definedName>
    <definedName name="____OPC43">#REF!</definedName>
    <definedName name="____PB1">#REF!</definedName>
    <definedName name="____PPC53">'[37]21-Rate Analysis-1'!$E$19</definedName>
    <definedName name="____sh1">90</definedName>
    <definedName name="____sh2">120</definedName>
    <definedName name="____sh3">150</definedName>
    <definedName name="____sh4">180</definedName>
    <definedName name="____SH5">#REF!</definedName>
    <definedName name="____t1">#REF!</definedName>
    <definedName name="____tab1">#REF!</definedName>
    <definedName name="____tab2">#REF!</definedName>
    <definedName name="____TB2">#REF!</definedName>
    <definedName name="____TIP1">#REF!</definedName>
    <definedName name="____TIP2">#REF!</definedName>
    <definedName name="____TIP3">#REF!</definedName>
    <definedName name="___A1">#REF!</definedName>
    <definedName name="___A65537">#REF!</definedName>
    <definedName name="___A655600">#REF!</definedName>
    <definedName name="___A8">#REF!</definedName>
    <definedName name="___ABM10">#REF!</definedName>
    <definedName name="___ABM40">#REF!</definedName>
    <definedName name="___ABM6">#REF!</definedName>
    <definedName name="___ACB10">#REF!</definedName>
    <definedName name="___ACB20">#REF!</definedName>
    <definedName name="___ACR10">#REF!</definedName>
    <definedName name="___ACR20">#REF!</definedName>
    <definedName name="___AGG10">#REF!</definedName>
    <definedName name="___AGG40">#REF!</definedName>
    <definedName name="___AGG6">#REF!</definedName>
    <definedName name="___ash1">[21]ANAL!#REF!</definedName>
    <definedName name="___AWM10">#REF!</definedName>
    <definedName name="___AWM40">#REF!</definedName>
    <definedName name="___AWM6">#REF!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[22]PROCTOR!#REF!</definedName>
    <definedName name="___CAN486">[22]PROCTOR!#REF!</definedName>
    <definedName name="___CAN487">[22]PROCTOR!#REF!</definedName>
    <definedName name="___CAN488">[22]PROCTOR!#REF!</definedName>
    <definedName name="___CAN489">[22]PROCTOR!#REF!</definedName>
    <definedName name="___CAN490">[22]PROCTOR!#REF!</definedName>
    <definedName name="___CAN491">[22]PROCTOR!#REF!</definedName>
    <definedName name="___CAN492">[22]PROCTOR!#REF!</definedName>
    <definedName name="___CAN493">[22]PROCTOR!#REF!</definedName>
    <definedName name="___CAN494">[22]PROCTOR!#REF!</definedName>
    <definedName name="___CAN495">[22]PROCTOR!#REF!</definedName>
    <definedName name="___CAN496">[22]PROCTOR!#REF!</definedName>
    <definedName name="___CAN497">[22]PROCTOR!#REF!</definedName>
    <definedName name="___CAN498">[22]PROCTOR!#REF!</definedName>
    <definedName name="___CAN499">[22]PROCTOR!#REF!</definedName>
    <definedName name="___CAN500">[22]PROCTOR!#REF!</definedName>
    <definedName name="___CDG100">#REF!</definedName>
    <definedName name="___CDG250">#REF!</definedName>
    <definedName name="___CDG50">#REF!</definedName>
    <definedName name="___CDG500">#REF!</definedName>
    <definedName name="___CEM53">#REF!</definedName>
    <definedName name="___CRN3">#REF!</definedName>
    <definedName name="___CRN35">#REF!</definedName>
    <definedName name="___CRN80">#REF!</definedName>
    <definedName name="___dec05" hidden="1">{"'Sheet1'!$A$4386:$N$4591"}</definedName>
    <definedName name="___DIN217">#REF!</definedName>
    <definedName name="___DOZ50">#REF!</definedName>
    <definedName name="___DOZ80">#REF!</definedName>
    <definedName name="___EXC10">'[31]21-Rate Analysis-1'!$E$53</definedName>
    <definedName name="___EXC20">'[31]21-Rate Analysis-1'!$E$51</definedName>
    <definedName name="___EXC7">'[31]21-Rate Analysis-1'!$E$54</definedName>
    <definedName name="___ExV200">#REF!</definedName>
    <definedName name="___GEN100">#REF!</definedName>
    <definedName name="___GEN250">#REF!</definedName>
    <definedName name="___GEN325">#REF!</definedName>
    <definedName name="___GEN380">#REF!</definedName>
    <definedName name="___GSB1">#REF!</definedName>
    <definedName name="___GSB2">#REF!</definedName>
    <definedName name="___GSB3">#REF!</definedName>
    <definedName name="___HMP1">#REF!</definedName>
    <definedName name="___HMP2">#REF!</definedName>
    <definedName name="___HMP3">#REF!</definedName>
    <definedName name="___HMP4">#REF!</definedName>
    <definedName name="___Ki1">#REF!</definedName>
    <definedName name="___Ki2">#REF!</definedName>
    <definedName name="___lb1">#REF!</definedName>
    <definedName name="___lb2">#REF!</definedName>
    <definedName name="___mac2">200</definedName>
    <definedName name="___MAN1">#REF!</definedName>
    <definedName name="___MIX10">#REF!</definedName>
    <definedName name="___MIX15">#REF!</definedName>
    <definedName name="___MIX15150">'[12]Mix Design'!#REF!</definedName>
    <definedName name="___MIX1540">'[12]Mix Design'!$P$11</definedName>
    <definedName name="___MIX1580">'[12]Mix Design'!#REF!</definedName>
    <definedName name="___MIX2">'[13]Mix Design'!$P$12</definedName>
    <definedName name="___MIX20">#REF!</definedName>
    <definedName name="___MIX2020">'[12]Mix Design'!$P$12</definedName>
    <definedName name="___MIX2040">'[12]Mix Design'!$P$13</definedName>
    <definedName name="___MIX25">#REF!</definedName>
    <definedName name="___MIX2540">'[12]Mix Design'!$P$15</definedName>
    <definedName name="___Mix255">'[14]Mix Design'!$P$13</definedName>
    <definedName name="___MIX30">#REF!</definedName>
    <definedName name="___MIX35">#REF!</definedName>
    <definedName name="___MIX40">#REF!</definedName>
    <definedName name="___MIX45">'[12]Mix Design'!#REF!</definedName>
    <definedName name="___mm1">#REF!</definedName>
    <definedName name="___mm2">#REF!</definedName>
    <definedName name="___mm3">#REF!</definedName>
    <definedName name="___MUR5">#REF!</definedName>
    <definedName name="___MUR8">#REF!</definedName>
    <definedName name="___OPC43">#REF!</definedName>
    <definedName name="___PB1">#REF!</definedName>
    <definedName name="___PPC53">'[31]21-Rate Analysis-1'!$E$19</definedName>
    <definedName name="___sh1">90</definedName>
    <definedName name="___sh2">120</definedName>
    <definedName name="___sh3">150</definedName>
    <definedName name="___sh4">180</definedName>
    <definedName name="___SH5">#REF!</definedName>
    <definedName name="___tab1">#REF!</definedName>
    <definedName name="___tab2">#REF!</definedName>
    <definedName name="___TB2">#REF!</definedName>
    <definedName name="___TIP1">#REF!</definedName>
    <definedName name="___TIP2">#REF!</definedName>
    <definedName name="___TIP3">#REF!</definedName>
    <definedName name="__12">#REF!</definedName>
    <definedName name="__123Graph_A" hidden="1">[38]TTL!$G$31:$AU$31</definedName>
    <definedName name="__123Graph_B" hidden="1">'[39]P-Ins &amp; Bonds'!#REF!</definedName>
    <definedName name="__123Graph_C" hidden="1">[38]TTL!$G$37:$AU$37</definedName>
    <definedName name="__123Graph_D" hidden="1">'[39]P-Ins &amp; Bonds'!#REF!</definedName>
    <definedName name="__123Graph_E" hidden="1">'[39]P-Ins &amp; Bonds'!#REF!</definedName>
    <definedName name="__123Graph_F" hidden="1">'[39]P-Ins &amp; Bonds'!#REF!</definedName>
    <definedName name="__123Graph_X" hidden="1">[38]TTL!$G$6:$AU$6</definedName>
    <definedName name="__A1">#REF!</definedName>
    <definedName name="__A65537">#REF!</definedName>
    <definedName name="__A655600">#REF!</definedName>
    <definedName name="__A8">#REF!</definedName>
    <definedName name="__ABM10">#REF!</definedName>
    <definedName name="__ABM40">#REF!</definedName>
    <definedName name="__ABM6">#REF!</definedName>
    <definedName name="__ACB10">#REF!</definedName>
    <definedName name="__ACB20">#REF!</definedName>
    <definedName name="__ACR10">#REF!</definedName>
    <definedName name="__ACR20">#REF!</definedName>
    <definedName name="__AGG10">#REF!</definedName>
    <definedName name="__AGG40">#REF!</definedName>
    <definedName name="__AGG6">#REF!</definedName>
    <definedName name="__ash1">[21]ANAL!#REF!</definedName>
    <definedName name="__AWM10">#REF!</definedName>
    <definedName name="__AWM40">#REF!</definedName>
    <definedName name="__AWM6">#REF!</definedName>
    <definedName name="__b111121">#REF!</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[22]PROCTOR!#REF!</definedName>
    <definedName name="__CAN486">[22]PROCTOR!#REF!</definedName>
    <definedName name="__CAN487">[22]PROCTOR!#REF!</definedName>
    <definedName name="__CAN488">[22]PROCTOR!#REF!</definedName>
    <definedName name="__CAN489">[22]PROCTOR!#REF!</definedName>
    <definedName name="__CAN490">[22]PROCTOR!#REF!</definedName>
    <definedName name="__CAN491">[22]PROCTOR!#REF!</definedName>
    <definedName name="__CAN492">[22]PROCTOR!#REF!</definedName>
    <definedName name="__CAN493">[22]PROCTOR!#REF!</definedName>
    <definedName name="__CAN494">[22]PROCTOR!#REF!</definedName>
    <definedName name="__CAN495">[22]PROCTOR!#REF!</definedName>
    <definedName name="__CAN496">[22]PROCTOR!#REF!</definedName>
    <definedName name="__CAN497">[22]PROCTOR!#REF!</definedName>
    <definedName name="__CAN498">[22]PROCTOR!#REF!</definedName>
    <definedName name="__CAN499">[22]PROCTOR!#REF!</definedName>
    <definedName name="__CAN500">[22]PROCTOR!#REF!</definedName>
    <definedName name="__CDG100">#REF!</definedName>
    <definedName name="__CDG250">#REF!</definedName>
    <definedName name="__CDG50">#REF!</definedName>
    <definedName name="__CDG500">#REF!</definedName>
    <definedName name="__CEM53">#REF!</definedName>
    <definedName name="__CRN3">#REF!</definedName>
    <definedName name="__CRN35">#REF!</definedName>
    <definedName name="__CRN80">#REF!</definedName>
    <definedName name="__dec05" hidden="1">{"'Sheet1'!$A$4386:$N$4591"}</definedName>
    <definedName name="__DIN217">#REF!</definedName>
    <definedName name="__doc1">#REF!</definedName>
    <definedName name="__DOZ50">#REF!</definedName>
    <definedName name="__DOZ80">#REF!</definedName>
    <definedName name="__EXC20">'[40]Rate Analysis '!$E$50</definedName>
    <definedName name="__ExV200">#REF!</definedName>
    <definedName name="__GEN100">#REF!</definedName>
    <definedName name="__GEN250">#REF!</definedName>
    <definedName name="__GEN325">#REF!</definedName>
    <definedName name="__GEN380">#REF!</definedName>
    <definedName name="__GSB1">#REF!</definedName>
    <definedName name="__GSB2">#REF!</definedName>
    <definedName name="__GSB3">#REF!</definedName>
    <definedName name="__HMP1">#REF!</definedName>
    <definedName name="__HMP2">#REF!</definedName>
    <definedName name="__HMP3">#REF!</definedName>
    <definedName name="__HMP4">#REF!</definedName>
    <definedName name="__IntlFixup">TRUE()</definedName>
    <definedName name="__Ki1">#REF!</definedName>
    <definedName name="__Ki2">#REF!</definedName>
    <definedName name="__lb1">#REF!</definedName>
    <definedName name="__lb2">#REF!</definedName>
    <definedName name="__mac2">200</definedName>
    <definedName name="__MAN1">#REF!</definedName>
    <definedName name="__MIX10">#REF!</definedName>
    <definedName name="__MIX15">#REF!</definedName>
    <definedName name="__MIX15150">'[12]Mix Design'!#REF!</definedName>
    <definedName name="__MIX1540">'[12]Mix Design'!$P$11</definedName>
    <definedName name="__MIX1580">'[12]Mix Design'!#REF!</definedName>
    <definedName name="__MIX2">'[13]Mix Design'!$P$12</definedName>
    <definedName name="__MIX20">#REF!</definedName>
    <definedName name="__MIX2020">'[12]Mix Design'!$P$12</definedName>
    <definedName name="__MIX2040">'[12]Mix Design'!$P$13</definedName>
    <definedName name="__MIX25">#REF!</definedName>
    <definedName name="__MIX2540">'[12]Mix Design'!$P$15</definedName>
    <definedName name="__Mix255">'[14]Mix Design'!$P$13</definedName>
    <definedName name="__MIX30">#REF!</definedName>
    <definedName name="__MIX35">#REF!</definedName>
    <definedName name="__MIX40">#REF!</definedName>
    <definedName name="__MIX45">'[12]Mix Design'!#REF!</definedName>
    <definedName name="__mm1">#REF!</definedName>
    <definedName name="__mm2">#REF!</definedName>
    <definedName name="__mm3">#REF!</definedName>
    <definedName name="__MUR5">#REF!</definedName>
    <definedName name="__MUR8">#REF!</definedName>
    <definedName name="__OPC43">#REF!</definedName>
    <definedName name="__PB1">#REF!</definedName>
    <definedName name="__PPC53">'[41]Rate Analysis '!$E$19</definedName>
    <definedName name="__RNG150">'[42]Valve Cl'!$A$8:$W$32</definedName>
    <definedName name="__RNG1500">'[42]Valve Cl'!$A$152:$W$176</definedName>
    <definedName name="__RNG2500">'[42]Valve Cl'!$A$181:$W$205</definedName>
    <definedName name="__RNG300">'[42]Valve Cl'!$A$37:$W$61</definedName>
    <definedName name="__RNG400">'[42]Valve Cl'!$A$66:$W$90</definedName>
    <definedName name="__RNG4500">'[42]Valve Cl'!$A$209:$W$233</definedName>
    <definedName name="__RNG600">'[42]Valve Cl'!$A$95:$W$119</definedName>
    <definedName name="__RNG900">'[42]Valve Cl'!$A$124:$W$148</definedName>
    <definedName name="__sh1">90</definedName>
    <definedName name="__SH10">'[43]Executive Summary -Thermal'!$A$4:$G$118</definedName>
    <definedName name="__SH11">'[43]Executive Summary -Thermal'!$A$4:$H$167</definedName>
    <definedName name="__sh2">120</definedName>
    <definedName name="__sh3">150</definedName>
    <definedName name="__sh4">180</definedName>
    <definedName name="__SH5">'[43]Executive Summary -Thermal'!$A$4:$H$96</definedName>
    <definedName name="__SH6">'[43]Executive Summary -Thermal'!$A$4:$H$95</definedName>
    <definedName name="__SH7">'[43]Executive Summary -Thermal'!$A$4:$H$163</definedName>
    <definedName name="__SH8">'[43]Executive Summary -Thermal'!$A$4:$H$133</definedName>
    <definedName name="__SH9">'[43]Executive Summary -Thermal'!$A$4:$H$194</definedName>
    <definedName name="__SMG1">#N/A</definedName>
    <definedName name="__SMG2">#N/A</definedName>
    <definedName name="__t1">#REF!</definedName>
    <definedName name="__tab1">#REF!</definedName>
    <definedName name="__tab2">#REF!</definedName>
    <definedName name="__TB2">#REF!</definedName>
    <definedName name="__TIP1">#REF!</definedName>
    <definedName name="__TIP2">#REF!</definedName>
    <definedName name="__TIP3">#REF!</definedName>
    <definedName name="_0">#REF!</definedName>
    <definedName name="_0___0">#REF!</definedName>
    <definedName name="_1">[44]당초!#REF!</definedName>
    <definedName name="_1_">[45]예가표!#REF!</definedName>
    <definedName name="_10__123Graph_DCHART_1" hidden="1">[46]Cash2!$K$16:$K$36</definedName>
    <definedName name="_11">#N/A</definedName>
    <definedName name="_11F" hidden="1">[47]산근!#REF!</definedName>
    <definedName name="_12_0">[45]예가표!#REF!</definedName>
    <definedName name="_13_0\LA">[48]공문!#REF!</definedName>
    <definedName name="_13_ページング_電話関係">#REF!</definedName>
    <definedName name="_14_0\MID">[48]공문!#REF!</definedName>
    <definedName name="_15_0\SM">[48]공문!#REF!</definedName>
    <definedName name="_16_0_0__123Grap" hidden="1">[49]공문!#REF!</definedName>
    <definedName name="_17_0_0_F" hidden="1">#REF!</definedName>
    <definedName name="_18_0ME">[48]공문!#REF!</definedName>
    <definedName name="_19_0ME">[48]공문!#REF!</definedName>
    <definedName name="_2">[44]당초!#REF!</definedName>
    <definedName name="_2\LA">[48]공문!#REF!</definedName>
    <definedName name="_20_0Print_A">#REF!</definedName>
    <definedName name="_21_11">#REF!</definedName>
    <definedName name="_22">#N/A</definedName>
    <definedName name="_22_3_0Crite">#REF!</definedName>
    <definedName name="_23_3_0Criteria">#REF!</definedName>
    <definedName name="_24_3__Crite">#REF!</definedName>
    <definedName name="_25_3__Criteria">#REF!</definedName>
    <definedName name="_26_4_0Pag">#REF!</definedName>
    <definedName name="_27_6">#REF!</definedName>
    <definedName name="_28_7">#REF!</definedName>
    <definedName name="_29_8">#REF!</definedName>
    <definedName name="_2A1">'[39]P-Site fac'!#REF!</definedName>
    <definedName name="_2A3">'[39]P-Site fac'!#REF!</definedName>
    <definedName name="_2A4">'[39]P-Site fac'!#REF!</definedName>
    <definedName name="_3">#REF!</definedName>
    <definedName name="_3\MID">[48]공문!#REF!</definedName>
    <definedName name="_30_9">#REF!</definedName>
    <definedName name="_31G_0Extr">#REF!</definedName>
    <definedName name="_32G_0Extract">#REF!</definedName>
    <definedName name="_33G__Extr">#REF!</definedName>
    <definedName name="_34G__Extract">#REF!</definedName>
    <definedName name="_35ME">[48]공문!#REF!</definedName>
    <definedName name="_36ME">[48]공문!#REF!</definedName>
    <definedName name="_37Y_0Crite">[50]jobhist!#REF!</definedName>
    <definedName name="_38Y_0Extr">[50]jobhist!#REF!</definedName>
    <definedName name="_3B1">'[39]P-Ins &amp; Bonds'!#REF!</definedName>
    <definedName name="_3B2">'[39]P-Ins &amp; Bonds'!#REF!</definedName>
    <definedName name="_3B3">[51]PRELIM5!$F$17</definedName>
    <definedName name="_4">#REF!</definedName>
    <definedName name="_4\SM">[48]공문!#REF!</definedName>
    <definedName name="_5.0_Hire_and_running_charges_of_winch___grab">[52]SOR!#REF!</definedName>
    <definedName name="_5_123Grap" hidden="1">[49]공문!#REF!</definedName>
    <definedName name="_5B5">'[39]P-Clients fac'!#REF!</definedName>
    <definedName name="_5B6">'[39]P-Clients fac'!#REF!</definedName>
    <definedName name="_5B7">'[39]P-Clients fac'!#REF!</definedName>
    <definedName name="_6__123Graph_ACHART_1" hidden="1">[46]Cash2!$G$16:$G$31</definedName>
    <definedName name="_6B8">#REF!</definedName>
    <definedName name="_6B9">#REF!</definedName>
    <definedName name="_7__123Graph_ACHART_2" hidden="1">[46]Z!$T$179:$AH$179</definedName>
    <definedName name="_7C1">#REF!</definedName>
    <definedName name="_7C2">#REF!</definedName>
    <definedName name="_7C3">#REF!</definedName>
    <definedName name="_7D1">#REF!</definedName>
    <definedName name="_7D2">#REF!</definedName>
    <definedName name="_7D3">#REF!</definedName>
    <definedName name="_7D4">#REF!</definedName>
    <definedName name="_7D5">#REF!</definedName>
    <definedName name="_8__123Graph_BCHART_2" hidden="1">[46]Z!$T$180:$AH$180</definedName>
    <definedName name="_9__123Graph_CCHART_1" hidden="1">[46]Cash2!$J$16:$J$36</definedName>
    <definedName name="_A1">#REF!</definedName>
    <definedName name="_a2">#REF!</definedName>
    <definedName name="_A20000">#REF!</definedName>
    <definedName name="_a3">#N/A</definedName>
    <definedName name="_A65537">#REF!</definedName>
    <definedName name="_A655600">#REF!</definedName>
    <definedName name="_A8">#REF!</definedName>
    <definedName name="_ABM10">#REF!</definedName>
    <definedName name="_ABM40">#REF!</definedName>
    <definedName name="_ABM6">#REF!</definedName>
    <definedName name="_ACB10">#REF!</definedName>
    <definedName name="_ACB20">#REF!</definedName>
    <definedName name="_ACR10">#REF!</definedName>
    <definedName name="_ACR20">#REF!</definedName>
    <definedName name="_AGG6">#REF!</definedName>
    <definedName name="_AOC2">#REF!</definedName>
    <definedName name="_ash1">[21]ANAL!#REF!</definedName>
    <definedName name="_att2">#N/A</definedName>
    <definedName name="_AWM10">#REF!</definedName>
    <definedName name="_AWM40">#REF!</definedName>
    <definedName name="_AWM6">#REF!</definedName>
    <definedName name="_b111121">#REF!</definedName>
    <definedName name="_b2">#REF!</definedName>
    <definedName name="_BAS1">#REF!</definedName>
    <definedName name="_BOQ3">{#N/A,#N/A,FALSE,"mpph1";#N/A,#N/A,FALSE,"mpmseb";#N/A,#N/A,FALSE,"mpph2"}</definedName>
    <definedName name="_C">#REF!</definedName>
    <definedName name="_C___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[22]PROCTOR!#REF!</definedName>
    <definedName name="_CAN486">[22]PROCTOR!#REF!</definedName>
    <definedName name="_CAN487">[22]PROCTOR!#REF!</definedName>
    <definedName name="_CAN488">[22]PROCTOR!#REF!</definedName>
    <definedName name="_CAN489">[22]PROCTOR!#REF!</definedName>
    <definedName name="_CAN490">[22]PROCTOR!#REF!</definedName>
    <definedName name="_CAN491">[22]PROCTOR!#REF!</definedName>
    <definedName name="_CAN492">[22]PROCTOR!#REF!</definedName>
    <definedName name="_CAN493">[22]PROCTOR!#REF!</definedName>
    <definedName name="_CAN494">[22]PROCTOR!#REF!</definedName>
    <definedName name="_CAN495">[22]PROCTOR!#REF!</definedName>
    <definedName name="_CAN496">[22]PROCTOR!#REF!</definedName>
    <definedName name="_CAN497">[22]PROCTOR!#REF!</definedName>
    <definedName name="_CAN498">[22]PROCTOR!#REF!</definedName>
    <definedName name="_CAN499">[22]PROCTOR!#REF!</definedName>
    <definedName name="_CAN500">[22]PROCTOR!#REF!</definedName>
    <definedName name="_CDG100">#REF!</definedName>
    <definedName name="_CDG250">#REF!</definedName>
    <definedName name="_CDG50">#REF!</definedName>
    <definedName name="_CDG500">#REF!</definedName>
    <definedName name="_CDT1">#REF!</definedName>
    <definedName name="_CEM53">#REF!</definedName>
    <definedName name="_CRN3">#REF!</definedName>
    <definedName name="_CRN35">#REF!</definedName>
    <definedName name="_CRN80">#REF!</definedName>
    <definedName name="_CT250">'[53]dongia (2)'!#REF!</definedName>
    <definedName name="_dec05" hidden="1">{"'Sheet1'!$A$4386:$N$4591"}</definedName>
    <definedName name="_DIN217">#REF!</definedName>
    <definedName name="_doc1">#REF!</definedName>
    <definedName name="_DOZ50">#REF!</definedName>
    <definedName name="_DOZ80">#REF!</definedName>
    <definedName name="_ELL45">#REF!</definedName>
    <definedName name="_ELL90">#REF!</definedName>
    <definedName name="_EXC20">'[54]RA Civil'!$E$50</definedName>
    <definedName name="_ExV200">#REF!</definedName>
    <definedName name="_f2">#REF!</definedName>
    <definedName name="_F3">#REF!</definedName>
    <definedName name="_FF3">#REF!</definedName>
    <definedName name="_Fill" hidden="1">[55]BHANDUP!#REF!</definedName>
    <definedName name="_Fill1" hidden="1">[55]BHANDUP!#REF!</definedName>
    <definedName name="_xlnm._FilterDatabase" hidden="1">#REF!</definedName>
    <definedName name="_FLK1">#REF!</definedName>
    <definedName name="_GEN1">#REF!</definedName>
    <definedName name="_GEN100">#REF!</definedName>
    <definedName name="_GEN250">#REF!</definedName>
    <definedName name="_GEN325">#REF!</definedName>
    <definedName name="_GEN380">#REF!</definedName>
    <definedName name="_GSB1">#REF!</definedName>
    <definedName name="_GSB2">#REF!</definedName>
    <definedName name="_GSB3">#REF!</definedName>
    <definedName name="_HE02">#REF!</definedName>
    <definedName name="_HE06">#REF!</definedName>
    <definedName name="_HE07">#REF!</definedName>
    <definedName name="_HE08">#REF!</definedName>
    <definedName name="_HE09">#REF!</definedName>
    <definedName name="_HE1">#REF!</definedName>
    <definedName name="_HE11">#REF!</definedName>
    <definedName name="_HE2">#REF!</definedName>
    <definedName name="_HE21">#REF!</definedName>
    <definedName name="_HE3">#REF!</definedName>
    <definedName name="_HE4">#REF!</definedName>
    <definedName name="_HE5">#REF!</definedName>
    <definedName name="_HE61">#REF!</definedName>
    <definedName name="_HE71">#REF!</definedName>
    <definedName name="_HE81">#REF!</definedName>
    <definedName name="_HE91">#REF!</definedName>
    <definedName name="_HED1">#REF!</definedName>
    <definedName name="_HED2">#REF!</definedName>
    <definedName name="_hh1">[56]설산1.나!$A$8:$J$53</definedName>
    <definedName name="_hh2">[56]본사S!$B$10:$P$103</definedName>
    <definedName name="_HM1">#REF!</definedName>
    <definedName name="_HM10">#REF!</definedName>
    <definedName name="_HM11">#REF!</definedName>
    <definedName name="_HM12">#REF!</definedName>
    <definedName name="_HM2">#REF!</definedName>
    <definedName name="_HM3">#REF!</definedName>
    <definedName name="_HM4">#REF!</definedName>
    <definedName name="_HM5">#REF!</definedName>
    <definedName name="_HM6">#REF!</definedName>
    <definedName name="_HM7">#REF!</definedName>
    <definedName name="_HM8">#REF!</definedName>
    <definedName name="_HM9">#REF!</definedName>
    <definedName name="_HMP1">#REF!</definedName>
    <definedName name="_HMP2">#REF!</definedName>
    <definedName name="_HMP3">#REF!</definedName>
    <definedName name="_HMP4">#REF!</definedName>
    <definedName name="_HV1">#REF!</definedName>
    <definedName name="_IPB1">#REF!</definedName>
    <definedName name="_K1">#REF!</definedName>
    <definedName name="_K2">#REF!</definedName>
    <definedName name="_K3">#REF!</definedName>
    <definedName name="_K5">#REF!</definedName>
    <definedName name="_K6">#REF!</definedName>
    <definedName name="_Key1" hidden="1">#REF!</definedName>
    <definedName name="_Key2" hidden="1">#REF!</definedName>
    <definedName name="_KH1">#REF!</definedName>
    <definedName name="_Ki1">#REF!</definedName>
    <definedName name="_Ki2">#REF!</definedName>
    <definedName name="_lb1">#REF!</definedName>
    <definedName name="_lb2">#REF!</definedName>
    <definedName name="_LV1">#REF!</definedName>
    <definedName name="_mac2">200</definedName>
    <definedName name="_MAN1">#REF!</definedName>
    <definedName name="_Mat1">[57]PIPING!$AJ$7:$AJ$221</definedName>
    <definedName name="_Mat2">[57]PIPING!$AK$7:$AK$221</definedName>
    <definedName name="_MIX10">#REF!</definedName>
    <definedName name="_MIX15">#REF!</definedName>
    <definedName name="_MIX15150">'[12]Mix Design'!#REF!</definedName>
    <definedName name="_MIX1540">'[12]Mix Design'!$P$11</definedName>
    <definedName name="_MIX1580">'[12]Mix Design'!#REF!</definedName>
    <definedName name="_MIX2">'[13]Mix Design'!$P$12</definedName>
    <definedName name="_MIX20">#REF!</definedName>
    <definedName name="_MIX2020">'[12]Mix Design'!$P$12</definedName>
    <definedName name="_MIX2040">'[12]Mix Design'!$P$13</definedName>
    <definedName name="_MIX25">#REF!</definedName>
    <definedName name="_MIX2540">'[12]Mix Design'!$P$15</definedName>
    <definedName name="_Mix255">'[14]Mix Design'!$P$13</definedName>
    <definedName name="_MIX30">#REF!</definedName>
    <definedName name="_MIX35">#REF!</definedName>
    <definedName name="_MIX40">#REF!</definedName>
    <definedName name="_MIX45">'[12]Mix Design'!#REF!</definedName>
    <definedName name="_mm1">#REF!</definedName>
    <definedName name="_mm2">#REF!</definedName>
    <definedName name="_mm3">#REF!</definedName>
    <definedName name="_MUR5">#REF!</definedName>
    <definedName name="_MUR8">#REF!</definedName>
    <definedName name="_new1">[58]Original!$V$8</definedName>
    <definedName name="_OPC43">#REF!</definedName>
    <definedName name="_Order1" hidden="1">255</definedName>
    <definedName name="_Order2" hidden="1">0</definedName>
    <definedName name="_p1">#REF!</definedName>
    <definedName name="_Parse_In" hidden="1">#REF!</definedName>
    <definedName name="_Parse_Out" hidden="1">[59]갑지!#REF!</definedName>
    <definedName name="_PB1">#REF!</definedName>
    <definedName name="_PIN1">#REF!</definedName>
    <definedName name="_PPC53">'[54]RA Civil'!$E$19</definedName>
    <definedName name="_RE100">#REF!</definedName>
    <definedName name="_RE104">#REF!</definedName>
    <definedName name="_RE112">#REF!</definedName>
    <definedName name="_RE26">#REF!</definedName>
    <definedName name="_RE28">#REF!</definedName>
    <definedName name="_RE30">#REF!</definedName>
    <definedName name="_RE32">#REF!</definedName>
    <definedName name="_RE34">#REF!</definedName>
    <definedName name="_RE36">#REF!</definedName>
    <definedName name="_RE38">#REF!</definedName>
    <definedName name="_RE40">#REF!</definedName>
    <definedName name="_RE42">#REF!</definedName>
    <definedName name="_RE44">#REF!</definedName>
    <definedName name="_RE48">#REF!</definedName>
    <definedName name="_RE52">#REF!</definedName>
    <definedName name="_RE56">#REF!</definedName>
    <definedName name="_RE60">#REF!</definedName>
    <definedName name="_RE64">#REF!</definedName>
    <definedName name="_RE68">#REF!</definedName>
    <definedName name="_RE72">#REF!</definedName>
    <definedName name="_RE76">#REF!</definedName>
    <definedName name="_RE80">#REF!</definedName>
    <definedName name="_RE88">#REF!</definedName>
    <definedName name="_RE92">#REF!</definedName>
    <definedName name="_RE96">#REF!</definedName>
    <definedName name="_Regression_Int" hidden="1">1</definedName>
    <definedName name="_Regression_Out" hidden="1">#REF!</definedName>
    <definedName name="_Regression_X" hidden="1">#REF!</definedName>
    <definedName name="_Regression_Y" hidden="1">#REF!</definedName>
    <definedName name="_RNG150">'[42]Valve Cl'!$A$8:$W$32</definedName>
    <definedName name="_RNG1500">'[42]Valve Cl'!$A$152:$W$176</definedName>
    <definedName name="_RNG2500">'[42]Valve Cl'!$A$181:$W$205</definedName>
    <definedName name="_RNG300">'[42]Valve Cl'!$A$37:$W$61</definedName>
    <definedName name="_RNG400">'[42]Valve Cl'!$A$66:$W$90</definedName>
    <definedName name="_RNG4500">'[42]Valve Cl'!$A$209:$W$233</definedName>
    <definedName name="_RNG600">'[42]Valve Cl'!$A$95:$W$119</definedName>
    <definedName name="_RNG900">'[42]Valve Cl'!$A$124:$W$148</definedName>
    <definedName name="_sh1">90</definedName>
    <definedName name="_SH10">'[43]Executive Summary -Thermal'!$A$4:$G$118</definedName>
    <definedName name="_SH11">'[43]Executive Summary -Thermal'!$A$4:$H$167</definedName>
    <definedName name="_sh2">120</definedName>
    <definedName name="_sh3">150</definedName>
    <definedName name="_sh4">180</definedName>
    <definedName name="_SH5">'[43]Executive Summary -Thermal'!$A$4:$H$96</definedName>
    <definedName name="_SH6">'[43]Executive Summary -Thermal'!$A$4:$H$95</definedName>
    <definedName name="_SH7">'[43]Executive Summary -Thermal'!$A$4:$H$163</definedName>
    <definedName name="_SH8">'[43]Executive Summary -Thermal'!$A$4:$H$133</definedName>
    <definedName name="_SH9">'[43]Executive Summary -Thermal'!$A$4:$H$194</definedName>
    <definedName name="_SLV10025">'[60]ANAL-PIPE LINE'!#REF!</definedName>
    <definedName name="_SMG1">#N/A</definedName>
    <definedName name="_SMG2">#N/A</definedName>
    <definedName name="_Sort" hidden="1">#REF!</definedName>
    <definedName name="_ssr1">'[61]scour depth'!#REF!</definedName>
    <definedName name="_t1">#REF!</definedName>
    <definedName name="_tab1">#REF!</definedName>
    <definedName name="_tab2">#REF!</definedName>
    <definedName name="_TB2">#REF!</definedName>
    <definedName name="_tem1">#N/A</definedName>
    <definedName name="_TIP1">#REF!</definedName>
    <definedName name="_TIP2">#REF!</definedName>
    <definedName name="_TIP3">#REF!</definedName>
    <definedName name="_V1">[62]Voucher!$B$1</definedName>
    <definedName name="_V2">[62]Voucher!$R$1</definedName>
    <definedName name="√">"SQRT"</definedName>
    <definedName name="◈002MONO현황">#REF!</definedName>
    <definedName name="a">[63]Culvert!$H$112</definedName>
    <definedName name="a._Trimmer">[52]SOR!#REF!</definedName>
    <definedName name="a___0">#REF!</definedName>
    <definedName name="a___13">#REF!</definedName>
    <definedName name="a__Labour_charges_for_cutting_bending__welding_including_materials.">[52]SOR!#REF!</definedName>
    <definedName name="a_dash">#REF!</definedName>
    <definedName name="A1_">#REF!</definedName>
    <definedName name="A1____0">#REF!</definedName>
    <definedName name="A1____13">#REF!</definedName>
    <definedName name="A10_">#REF!</definedName>
    <definedName name="A10____0">#REF!</definedName>
    <definedName name="A10____13">#REF!</definedName>
    <definedName name="A13_">#REF!</definedName>
    <definedName name="A13____0">#REF!</definedName>
    <definedName name="A13____13">#REF!</definedName>
    <definedName name="a1o">#REF!</definedName>
    <definedName name="A2_">#REF!</definedName>
    <definedName name="A2____0">#REF!</definedName>
    <definedName name="A2____13">#REF!</definedName>
    <definedName name="A3_">#REF!</definedName>
    <definedName name="A3____0">#REF!</definedName>
    <definedName name="A3____13">#REF!</definedName>
    <definedName name="A4_">#REF!</definedName>
    <definedName name="A4____0">#REF!</definedName>
    <definedName name="A4____13">#REF!</definedName>
    <definedName name="A5_">#REF!</definedName>
    <definedName name="A5____0">#REF!</definedName>
    <definedName name="A5____13">#REF!</definedName>
    <definedName name="A6_">#REF!</definedName>
    <definedName name="A6____0">#REF!</definedName>
    <definedName name="A6____13">#REF!</definedName>
    <definedName name="A7_">#REF!</definedName>
    <definedName name="A7____0">#REF!</definedName>
    <definedName name="A7____13">#REF!</definedName>
    <definedName name="A73.1">#REF!</definedName>
    <definedName name="A8_">#REF!</definedName>
    <definedName name="A8____0">#REF!</definedName>
    <definedName name="A8____13">#REF!</definedName>
    <definedName name="A9_">#REF!</definedName>
    <definedName name="A9____0">#REF!</definedName>
    <definedName name="A9____13">#REF!</definedName>
    <definedName name="aa">#REF!</definedName>
    <definedName name="AAA">[64]PROCTOR!#REF!</definedName>
    <definedName name="AAAA" hidden="1">{"form-D1",#N/A,FALSE,"FORM-D1";"form-D1_amt",#N/A,FALSE,"FORM-D1"}</definedName>
    <definedName name="ab">#REF!</definedName>
    <definedName name="abc">#REF!</definedName>
    <definedName name="abcd">#REF!</definedName>
    <definedName name="abg">#REF!</definedName>
    <definedName name="ABS">#REF!</definedName>
    <definedName name="AbsEst_10000">#REF!</definedName>
    <definedName name="Absest_1LL_12">#REF!</definedName>
    <definedName name="Absest_1LL_7.5">#REF!</definedName>
    <definedName name="Absest_30000">#REF!</definedName>
    <definedName name="Absest_60000">#REF!</definedName>
    <definedName name="ABSTRACT">#REF!</definedName>
    <definedName name="ABSTRACT_ESTIMATE">#REF!</definedName>
    <definedName name="ABUTCAP1">#REF!</definedName>
    <definedName name="ABUTCAP2">#REF!</definedName>
    <definedName name="ac">#REF!</definedName>
    <definedName name="AD" hidden="1">{"'Sheet1'!$A$4386:$N$4591"}</definedName>
    <definedName name="adfsdf">#REF!</definedName>
    <definedName name="ADITION" hidden="1">{"'장비'!$A$3:$M$12"}</definedName>
    <definedName name="Admixture">#REF!</definedName>
    <definedName name="adssss">#REF!</definedName>
    <definedName name="ADUMP">'[65]Cost of O &amp; O'!$F$13</definedName>
    <definedName name="ae">#REF!</definedName>
    <definedName name="AEA">[66]ANALYSIS!$C$18</definedName>
    <definedName name="Ag">#REF!</definedName>
    <definedName name="Ag___0">#REF!</definedName>
    <definedName name="Ag___13">#REF!</definedName>
    <definedName name="agdump">#REF!</definedName>
    <definedName name="agedump">#REF!</definedName>
    <definedName name="agencydump">#REF!</definedName>
    <definedName name="AGENCYLY">#REF!</definedName>
    <definedName name="AGENCYPLAN">#REF!</definedName>
    <definedName name="AGG">[67]ANAL!#REF!</definedName>
    <definedName name="AGGT">[67]ANAL!$E$14</definedName>
    <definedName name="AGGT1012">'[60]ANAL-PIPE LINE'!$E$20</definedName>
    <definedName name="AGGTS">#REF!</definedName>
    <definedName name="Agr12mm">#REF!</definedName>
    <definedName name="Agr20mm">#REF!</definedName>
    <definedName name="Agr40mm">#REF!</definedName>
    <definedName name="Agr53mm">#REF!</definedName>
    <definedName name="Agr6mm">#REF!</definedName>
    <definedName name="agrP">#REF!</definedName>
    <definedName name="AH" hidden="1">{#N/A,#N/A,FALSE,"CCTV"}</definedName>
    <definedName name="ai">#REF!</definedName>
    <definedName name="AIR">#REF!</definedName>
    <definedName name="air_trap">#REF!</definedName>
    <definedName name="AIRC">#REF!</definedName>
    <definedName name="ajartjr">#REF!</definedName>
    <definedName name="ALDENSITY">[68]CABLERET!$B$10</definedName>
    <definedName name="alfa">#REF!</definedName>
    <definedName name="alfa1">#REF!</definedName>
    <definedName name="alload">[68]CABLERET!$D$13:$D$128</definedName>
    <definedName name="ALMARGIN">[68]CABLERET!$D$7</definedName>
    <definedName name="ALPHA">#REF!</definedName>
    <definedName name="Alw">#REF!</definedName>
    <definedName name="alwarsump">#REF!</definedName>
    <definedName name="Analysis">#REF!</definedName>
    <definedName name="anch">#REF!</definedName>
    <definedName name="anchalik">#REF!</definedName>
    <definedName name="anchor">#REF!</definedName>
    <definedName name="angle">#REF!</definedName>
    <definedName name="anj">#REF!</definedName>
    <definedName name="annex7ll">#REF!</definedName>
    <definedName name="annex7llsump">#REF!</definedName>
    <definedName name="annexsump7">#REF!</definedName>
    <definedName name="annexsump7.">#REF!</definedName>
    <definedName name="annexsump7.1">#REF!</definedName>
    <definedName name="ANNX18">#REF!</definedName>
    <definedName name="anscount" hidden="1">1</definedName>
    <definedName name="APLANT">#REF!</definedName>
    <definedName name="APPLI">#REF!</definedName>
    <definedName name="APR" hidden="1">{"form-D1",#N/A,FALSE,"FORM-D1";"form-D1_amt",#N/A,FALSE,"FORM-D1"}</definedName>
    <definedName name="april_qty">#REF!</definedName>
    <definedName name="aq">#REF!</definedName>
    <definedName name="ar">[69]ANALYSER!#REF!</definedName>
    <definedName name="Architect">#REF!</definedName>
    <definedName name="area">[70]MixBed!#REF!</definedName>
    <definedName name="AREA_CODE">#REF!</definedName>
    <definedName name="area1">[70]MixBed!#REF!</definedName>
    <definedName name="ARGON">[57]PIPING!$U$6:$U$105</definedName>
    <definedName name="arunan">#N/A</definedName>
    <definedName name="asd">#REF!</definedName>
    <definedName name="asdf">[45]예가표!#REF!</definedName>
    <definedName name="asdfs" hidden="1">[46]Cash2!$G$16:$G$31</definedName>
    <definedName name="ASH">#REF!</definedName>
    <definedName name="ASHOKA">#REF!</definedName>
    <definedName name="ASPAV">#REF!</definedName>
    <definedName name="assdf" hidden="1">[46]Z!$T$179:$AH$179</definedName>
    <definedName name="At">#REF!</definedName>
    <definedName name="Attachment_C_3">#REF!</definedName>
    <definedName name="autofill_data">#REF!</definedName>
    <definedName name="AVIBRA">'[65]Cost of O &amp; O'!$F$8</definedName>
    <definedName name="aw">#REF!</definedName>
    <definedName name="B">#REF!</definedName>
    <definedName name="B___0">#REF!</definedName>
    <definedName name="B___13">#REF!</definedName>
    <definedName name="b_dash">#REF!</definedName>
    <definedName name="B_FLG">#REF!</definedName>
    <definedName name="back_pressure">#REF!</definedName>
    <definedName name="BADWE">{#N/A,#N/A,FALSE,"mpph1";#N/A,#N/A,FALSE,"mpmseb";#N/A,#N/A,FALSE,"mpph2"}</definedName>
    <definedName name="ball">#REF!</definedName>
    <definedName name="BAS">#REF!</definedName>
    <definedName name="BASE_PLATE">#REF!</definedName>
    <definedName name="baserate">[71]FINOLEX!$W$17</definedName>
    <definedName name="basew">#REF!</definedName>
    <definedName name="BATCH">#REF!</definedName>
    <definedName name="BATCH20">#REF!</definedName>
    <definedName name="BATCH30">#REF!</definedName>
    <definedName name="Batching_hot_mix_plant">[52]SOR!#REF!</definedName>
    <definedName name="BBOF">#REF!</definedName>
    <definedName name="BC">#REF!</definedName>
    <definedName name="bcc">[21]ANAL!#REF!</definedName>
    <definedName name="Bcw">[72]basdat!$D$5</definedName>
    <definedName name="BDCODE">#N/A</definedName>
    <definedName name="beee">#REF!</definedName>
    <definedName name="beegbegge">#REF!</definedName>
    <definedName name="begbeg">#REF!</definedName>
    <definedName name="beta">#REF!</definedName>
    <definedName name="BGrP">#REF!</definedName>
    <definedName name="bheel">#REF!</definedName>
    <definedName name="BHIS">#REF!</definedName>
    <definedName name="BIND">#REF!</definedName>
    <definedName name="Bindingwire">#REF!</definedName>
    <definedName name="BIT">#REF!</definedName>
    <definedName name="BITDIST">#REF!</definedName>
    <definedName name="bkd" hidden="1">{"'Sheet1'!$L$16"}</definedName>
    <definedName name="BLACKH">#REF!</definedName>
    <definedName name="Blank1">OR(ISBLANK(#REF!),ISBLANK(#REF!))</definedName>
    <definedName name="Blank10">OR(ISBLANK([73]Collab!$D1),ISBLANK([73]Collab!$I1))</definedName>
    <definedName name="Blank11">OR(ISBLANK([73]Transport!$D1),ISBLANK([73]Transport!$G1))</definedName>
    <definedName name="Blank12">OR(ISBLANK('[73]Civil 1'!$D1),ISBLANK('[73]Civil 1'!$K1))</definedName>
    <definedName name="Blank13">OR(ISBLANK('[73]Civil 2'!$D1),ISBLANK('[73]Civil 2'!$K1))</definedName>
    <definedName name="Blank14">OR(ISBLANK('[73]Civil 3'!$D1),ISBLANK('[73]Civil 3'!$K1))</definedName>
    <definedName name="Blank15">OR(ISBLANK('[73]Site 1'!$D1),ISBLANK('[73]Site 1'!$K1))</definedName>
    <definedName name="Blank16">OR(ISBLANK('[73]Site 2'!$D1),ISBLANK('[73]Site 2'!$K1))</definedName>
    <definedName name="Blank17">OR(ISBLANK('[73]Site 3'!$D1),ISBLANK('[73]Site 3'!$K1))</definedName>
    <definedName name="Blank18">OR(ISBLANK('[73]Site Faci'!$D1),ISBLANK('[73]Site Faci'!$K1))</definedName>
    <definedName name="Blank19">OR(N([73]Cont!#REF!)=0,N([73]Cont!$G1)=0)</definedName>
    <definedName name="Blank20">OR(N([73]Cont!#REF!)=0,N([73]Cont!$M1)=0)</definedName>
    <definedName name="Blank21">OR(ISBLANK('[73]Engg-Exec-1'!$D1),ISBLANK('[73]Engg-Exec-1'!$H1))</definedName>
    <definedName name="Blank22">OR(ISBLANK('[73]Site-Precom-1'!$D1),ISBLANK('[73]Site-Precom-1'!$H1))</definedName>
    <definedName name="Blank23">OR(ISBLANK('[73]Site-Precom-Vendor'!$D1),ISBLANK('[73]Site-Precom-Vendor'!$I1))</definedName>
    <definedName name="Blank24">OR(ISBLANK('[73]Risk-Anal'!$D1),ISBLANK('[73]Risk-Anal'!$I1),ISBLANK('[73]Risk-Anal'!$J1),ISBLANK('[73]Risk-Anal'!$K1),ISBLANK('[73]Risk-Anal'!$L1))</definedName>
    <definedName name="Blank25">OR(N([73]Cont!#REF!)=0,N([73]Cont!$P1)=0)</definedName>
    <definedName name="Block01_1">#REF!</definedName>
    <definedName name="Block02">'[74]form-c4'!#REF!</definedName>
    <definedName name="Block13">OR(ISBLANK('[73]Civil 2'!$D1),ISBLANK('[73]Civil 2'!$K1))</definedName>
    <definedName name="bm" hidden="1">{"'Sheet1'!$L$16"}</definedName>
    <definedName name="bn" hidden="1">{"'Sheet1'!$L$16"}</definedName>
    <definedName name="bol">#REF!</definedName>
    <definedName name="Bold">'[54]RA Civil'!$E$30</definedName>
    <definedName name="BOLT">#REF!</definedName>
    <definedName name="boml">#REF!</definedName>
    <definedName name="Bonus_E">'[75]SITE OVERHEADS'!#REF!</definedName>
    <definedName name="BOQ">#REF!</definedName>
    <definedName name="BORE_HOLE_DATA">#REF!</definedName>
    <definedName name="BOSS">#REF!</definedName>
    <definedName name="botl">#REF!</definedName>
    <definedName name="botn">#REF!</definedName>
    <definedName name="BOULD">#REF!</definedName>
    <definedName name="BOX">#REF!</definedName>
    <definedName name="bp">[76]BP!#REF!</definedName>
    <definedName name="Breaks">#REF!</definedName>
    <definedName name="BRIBAT">'[54]RA Civil'!$E$38</definedName>
    <definedName name="BRICKS">#REF!</definedName>
    <definedName name="BROM">#REF!</definedName>
    <definedName name="broom">#REF!</definedName>
    <definedName name="btoe">#REF!</definedName>
    <definedName name="bua">#REF!</definedName>
    <definedName name="BUDDHA">#REF!</definedName>
    <definedName name="building">'[77]DETAILED  BOQ'!$A$2</definedName>
    <definedName name="building___0">#REF!</definedName>
    <definedName name="building___11">#REF!</definedName>
    <definedName name="building___12">#REF!</definedName>
    <definedName name="BuiltIn_Print_Area___0">#REF!</definedName>
    <definedName name="BuiltIn_Print_Area___0___0___0___0___0">[78]procurement!#REF!</definedName>
    <definedName name="BuiltIn_Print_Area___0___0___0___0___0___0">#REF!</definedName>
    <definedName name="BuiltIn_Print_Titles___0">#N/A</definedName>
    <definedName name="BuiltIn_Print_Titles___0___0___0___0">#REF!</definedName>
    <definedName name="butterfly">#REF!</definedName>
    <definedName name="bw">#REF!</definedName>
    <definedName name="bwf">#REF!</definedName>
    <definedName name="bwfbfwb">#REF!</definedName>
    <definedName name="BWIRE">#REF!</definedName>
    <definedName name="BWORK">#REF!</definedName>
    <definedName name="Bx">#REF!</definedName>
    <definedName name="Bx___0">#REF!</definedName>
    <definedName name="Bx___13">#REF!</definedName>
    <definedName name="C_">#N/A</definedName>
    <definedName name="c_margin">#REF!</definedName>
    <definedName name="ca">[79]INPUT!$G$127*1.5</definedName>
    <definedName name="ca0">#REF!</definedName>
    <definedName name="ca10.3">#REF!</definedName>
    <definedName name="ca11.3">#REF!</definedName>
    <definedName name="ca12.3">#REF!</definedName>
    <definedName name="ca13.3">#REF!</definedName>
    <definedName name="ca14.3">#REF!</definedName>
    <definedName name="ca15.3">#REF!</definedName>
    <definedName name="ca16.3">#REF!</definedName>
    <definedName name="ca17.3">#REF!</definedName>
    <definedName name="ca18.3">#REF!</definedName>
    <definedName name="ca19.3">#REF!</definedName>
    <definedName name="ca20.3">#REF!</definedName>
    <definedName name="ca3.3">#REF!</definedName>
    <definedName name="ca4.3">#REF!</definedName>
    <definedName name="ca5.3">#REF!</definedName>
    <definedName name="ca6.3">#REF!</definedName>
    <definedName name="ca7.3">#REF!</definedName>
    <definedName name="ca8.3">#REF!</definedName>
    <definedName name="ca9.3">#REF!</definedName>
    <definedName name="cable">[68]CABLERET!$B$13:$B$128</definedName>
    <definedName name="CABLE_A">'[80]LOCAL RATES'!$B$5:$G$19</definedName>
    <definedName name="CABLE_G">'[80]LOCAL RATES'!$A$5:$H$18</definedName>
    <definedName name="CABLE1">#REF!</definedName>
    <definedName name="CalcAgencyPrice">#REF!</definedName>
    <definedName name="cant">'[81]Staff Acco.'!#REF!</definedName>
    <definedName name="CAP">#REF!</definedName>
    <definedName name="CAPAPR">#REF!</definedName>
    <definedName name="CAPAUG">#REF!</definedName>
    <definedName name="CAPDEC">#REF!</definedName>
    <definedName name="CAPFEB">#REF!</definedName>
    <definedName name="capital">#REF!</definedName>
    <definedName name="CAPITALA">#REF!</definedName>
    <definedName name="CAPJAN">#REF!</definedName>
    <definedName name="CAPJUL">#REF!</definedName>
    <definedName name="CAPJUN">#REF!</definedName>
    <definedName name="CAPMAR">#REF!</definedName>
    <definedName name="CAPMAY">#REF!</definedName>
    <definedName name="CAPNOV">#REF!</definedName>
    <definedName name="CAPOCT">#REF!</definedName>
    <definedName name="CAPSEP">#REF!</definedName>
    <definedName name="CAR">#REF!</definedName>
    <definedName name="carpet">#REF!</definedName>
    <definedName name="carpet___0">#REF!</definedName>
    <definedName name="carpet___11">#REF!</definedName>
    <definedName name="carpet___12">#REF!</definedName>
    <definedName name="cash" hidden="1">{"'Sheet1'!$A$4386:$N$4591"}</definedName>
    <definedName name="cc">'[82]purpose&amp;input'!$E$143:'[82]purpose&amp;input'!$F$143</definedName>
    <definedName name="CCBP">#REF!</definedName>
    <definedName name="cccc">'[54]RA Civil'!$E$57</definedName>
    <definedName name="CCRUSH">#REF!</definedName>
    <definedName name="cdds">#REF!</definedName>
    <definedName name="CDOZ">#REF!</definedName>
    <definedName name="cdsdim">[83]csdim!$A$2:$A$1375</definedName>
    <definedName name="cdsloadrange">[83]cdsload!$A$3:$A$70</definedName>
    <definedName name="CDT">#REF!</definedName>
    <definedName name="CDWSSM">[84]R2!$H$21:$H$27</definedName>
    <definedName name="CDWSSP">[84]R2!$I$21:$I$27</definedName>
    <definedName name="CE">#REF!</definedName>
    <definedName name="cem">#REF!</definedName>
    <definedName name="Cement">#REF!</definedName>
    <definedName name="cementpaint">#REF!</definedName>
    <definedName name="CEXC">#REF!</definedName>
    <definedName name="CFTi">'[54]RA Civil'!$E$41</definedName>
    <definedName name="CGRD">#REF!</definedName>
    <definedName name="CGW">#REF!</definedName>
    <definedName name="CHAINAGE">#REF!</definedName>
    <definedName name="CHAINAGEM">[85]HYDRAULICS!$H$2</definedName>
    <definedName name="Chandramauli">#REF!</definedName>
    <definedName name="chandramauli1">#REF!</definedName>
    <definedName name="CHANDRAMAULI2">[86]FACE!#REF!</definedName>
    <definedName name="chandramauli3">#REF!</definedName>
    <definedName name="Charges_of_road_roller">[52]SOR!#REF!</definedName>
    <definedName name="check">#REF!</definedName>
    <definedName name="checked">#REF!</definedName>
    <definedName name="CHMP">#REF!</definedName>
    <definedName name="chsdim">[83]csdim!$A$1376:$A$2509</definedName>
    <definedName name="chsloadrange">[83]chsload!$A$3:$A$62</definedName>
    <definedName name="CHW">#REF!</definedName>
    <definedName name="CJCB">#REF!</definedName>
    <definedName name="ck">#REF!</definedName>
    <definedName name="cl">150</definedName>
    <definedName name="Class_end">[73]Ranges!#REF!</definedName>
    <definedName name="Class_start">[73]Ranges!#REF!</definedName>
    <definedName name="CLAY">#REF!</definedName>
    <definedName name="CLEAR">[87]!CLEAR</definedName>
    <definedName name="clearspan1">[86]FACE!#REF!</definedName>
    <definedName name="clearspan11">#REF!</definedName>
    <definedName name="CLOAD">#REF!</definedName>
    <definedName name="cmain">#REF!</definedName>
    <definedName name="CMIX">#REF!</definedName>
    <definedName name="cmort3">'[30]Rates Basic'!$D$21</definedName>
    <definedName name="CmpJakOpo">#REF!</definedName>
    <definedName name="cn" hidden="1">{"'Sheet1'!$L$16"}</definedName>
    <definedName name="cnvert">#N/A</definedName>
    <definedName name="COARSE">#REF!</definedName>
    <definedName name="Coarsesand">#REF!</definedName>
    <definedName name="coat">#REF!</definedName>
    <definedName name="Code">[57]PIPING!$AI$7:$AI$221</definedName>
    <definedName name="CODES">[84]R2!$C$39:$C$86</definedName>
    <definedName name="col">#REF!</definedName>
    <definedName name="col___0">#REF!</definedName>
    <definedName name="col___11">#REF!</definedName>
    <definedName name="col___12">#REF!</definedName>
    <definedName name="Collaborator">[73]User!#REF!</definedName>
    <definedName name="Columns">#REF!</definedName>
    <definedName name="COM">#REF!</definedName>
    <definedName name="Commission">#REF!</definedName>
    <definedName name="COMMPART">[83]CLAMP!$A$2:$D$605</definedName>
    <definedName name="COMP">#REF!</definedName>
    <definedName name="Company">#REF!</definedName>
    <definedName name="COMPARISON">{#N/A,#N/A,FALSE,"mpph1";#N/A,#N/A,FALSE,"mpmseb";#N/A,#N/A,FALSE,"mpph2"}</definedName>
    <definedName name="ConBlks">'[88]RA Civil'!$E$39</definedName>
    <definedName name="conc_dens">#REF!</definedName>
    <definedName name="conden">#REF!</definedName>
    <definedName name="condition" hidden="1">{"'장비'!$A$3:$M$12"}</definedName>
    <definedName name="CONDUIT">#REF!</definedName>
    <definedName name="CONT">#REF!</definedName>
    <definedName name="CONT1">#REF!</definedName>
    <definedName name="Convent.">#REF!</definedName>
    <definedName name="COS">#REF!</definedName>
    <definedName name="Cost_for_10_Hp_Hr.">[52]SOR!#REF!</definedName>
    <definedName name="Cost_of_water_including_filling_the_tanker">[52]SOR!#REF!</definedName>
    <definedName name="costcod">#REF!</definedName>
    <definedName name="costcode">#REF!</definedName>
    <definedName name="costing">#REF!</definedName>
    <definedName name="COU">#REF!</definedName>
    <definedName name="COU___0">#REF!</definedName>
    <definedName name="COU___13">#REF!</definedName>
    <definedName name="Country">'[89]GM 000'!$I$4</definedName>
    <definedName name="Cover_blocks">[52]SOR!#REF!</definedName>
    <definedName name="CPFM">#REF!</definedName>
    <definedName name="CPFS">#REF!</definedName>
    <definedName name="CPHEEO">'[90]boq ht'!#REF!</definedName>
    <definedName name="CPLG">#REF!</definedName>
    <definedName name="CPM">#REF!</definedName>
    <definedName name="CPUMP">#REF!</definedName>
    <definedName name="CP새단가">#REF!</definedName>
    <definedName name="_xlnm.Criteria">[91]八幡!$L$200</definedName>
    <definedName name="Criteria_MI">[92]estm_mech!#REF!</definedName>
    <definedName name="CRMB60">#REF!</definedName>
    <definedName name="CRUSH">#REF!</definedName>
    <definedName name="crush_s">#REF!</definedName>
    <definedName name="CRUSH1">#REF!</definedName>
    <definedName name="CRUSH2">#REF!</definedName>
    <definedName name="Cs">#REF!</definedName>
    <definedName name="Cs___0">#REF!</definedName>
    <definedName name="Cs___13">#REF!</definedName>
    <definedName name="CSAND">#REF!</definedName>
    <definedName name="CSCP">#REF!</definedName>
    <definedName name="CSFP">#REF!</definedName>
    <definedName name="CSPREAD">#REF!</definedName>
    <definedName name="CSWP">#REF!</definedName>
    <definedName name="CTIP10">#REF!</definedName>
    <definedName name="CTIP20">#REF!</definedName>
    <definedName name="CTM">#REF!</definedName>
    <definedName name="CTROL">#REF!</definedName>
    <definedName name="cu0">#REF!</definedName>
    <definedName name="cu10.3">#REF!</definedName>
    <definedName name="cu11.3">#REF!</definedName>
    <definedName name="cu12.3">#REF!</definedName>
    <definedName name="cu13.3">#REF!</definedName>
    <definedName name="cu14.3">#REF!</definedName>
    <definedName name="cu15.3">#REF!</definedName>
    <definedName name="cu16.3">#REF!</definedName>
    <definedName name="cu17.3">#REF!</definedName>
    <definedName name="cu18.3">#REF!</definedName>
    <definedName name="cu19.3">#REF!</definedName>
    <definedName name="cu20.3">#REF!</definedName>
    <definedName name="cu3.3">#REF!</definedName>
    <definedName name="cu4.3">#REF!</definedName>
    <definedName name="cu5.3">#REF!</definedName>
    <definedName name="cu6.3">#REF!</definedName>
    <definedName name="cu7.3">#REF!</definedName>
    <definedName name="cu8.3">#REF!</definedName>
    <definedName name="cu9.3">#REF!</definedName>
    <definedName name="CUDENSITY">[68]CABLERET!$B$9</definedName>
    <definedName name="cuload">[68]CABLERET!$E$13:$E$128</definedName>
    <definedName name="CUMARGIN">[68]CABLERET!$E$7</definedName>
    <definedName name="cummeas_may1006">#REF!</definedName>
    <definedName name="cummeas_up_to_mar">#REF!</definedName>
    <definedName name="current1">#REF!</definedName>
    <definedName name="current2">#REF!</definedName>
    <definedName name="current3">#REF!</definedName>
    <definedName name="current4">#REF!</definedName>
    <definedName name="current5">#REF!</definedName>
    <definedName name="cutstone">#REF!</definedName>
    <definedName name="cvr">#REF!</definedName>
    <definedName name="cvrheel">#REF!</definedName>
    <definedName name="CVROL">#REF!</definedName>
    <definedName name="cvrtoe">#REF!</definedName>
    <definedName name="cvsdim">[83]csdim!$A$2510:$A$3147</definedName>
    <definedName name="cvsloadrange">[83]cvsload!$A$3:$A$66</definedName>
    <definedName name="cw">20</definedName>
    <definedName name="CWMM">#REF!</definedName>
    <definedName name="CWTi">'[54]RA Civil'!$E$42</definedName>
    <definedName name="czvnzcvnz">#REF!</definedName>
    <definedName name="d">#REF!</definedName>
    <definedName name="d._Staging_to_keep_deflactometer___hire_charges_of_deflectometer">[52]SOR!#REF!</definedName>
    <definedName name="D.L.R.B.___Km.8.395_of_Left_Main_Canal">#REF!</definedName>
    <definedName name="D_">#REF!</definedName>
    <definedName name="d___0">#REF!</definedName>
    <definedName name="d___13">#REF!</definedName>
    <definedName name="d_jp" hidden="1">{"'Sheet1'!$A$4386:$N$4591"}</definedName>
    <definedName name="D_T">'[93]Discom Details'!$F$721</definedName>
    <definedName name="D65536A1">#REF!</definedName>
    <definedName name="DA">[57]PIPING!$W$6:$W$105</definedName>
    <definedName name="DAGG">#REF!</definedName>
    <definedName name="dara">#REF!</definedName>
    <definedName name="DaRWk1">#REF!</definedName>
    <definedName name="DaRWk10">#REF!</definedName>
    <definedName name="DaRWk11">#REF!</definedName>
    <definedName name="DaRWk12">#REF!</definedName>
    <definedName name="DaRWk2">#REF!</definedName>
    <definedName name="DaRWk3">#REF!</definedName>
    <definedName name="DaRWk4">#REF!</definedName>
    <definedName name="DaRWk5">#REF!</definedName>
    <definedName name="DaRWk6">#REF!</definedName>
    <definedName name="DaRWk8">#REF!</definedName>
    <definedName name="DaRwk9">#REF!</definedName>
    <definedName name="dasdfds">#REF!</definedName>
    <definedName name="DASP">#REF!</definedName>
    <definedName name="data">#REF!</definedName>
    <definedName name="DATA_1">'[94]BLR 1'!$S:$S</definedName>
    <definedName name="DATA_10">[94]GEN!$R:$R</definedName>
    <definedName name="DATA_11">[94]GAS!$R:$R</definedName>
    <definedName name="DATA_12">[94]DEAE!$S:$S</definedName>
    <definedName name="DATA_2">[94]BLR2!$S:$S</definedName>
    <definedName name="DATA_3">[94]BLR3!$S:$S</definedName>
    <definedName name="DATA_4">[94]BLR4!$S:$S</definedName>
    <definedName name="DATA_5">[94]BLR5!$S:$S</definedName>
    <definedName name="DATA_6">[94]DEM!$R:$R</definedName>
    <definedName name="DATA_7">[94]SAM!$R:$R</definedName>
    <definedName name="DATA_8">[94]CHEM!$R:$R</definedName>
    <definedName name="DATA_9">[94]COP!$R:$R</definedName>
    <definedName name="DATA_SCH">[95]DATA!$A$4:$AZ$54</definedName>
    <definedName name="DATA1">#REF!</definedName>
    <definedName name="data2">#REF!</definedName>
    <definedName name="_xlnm.Database">#REF!</definedName>
    <definedName name="Database_MI">[92]estm_mech!#REF!</definedName>
    <definedName name="databaseii">[96]대비내역!$A$2:$G$1137</definedName>
    <definedName name="datalist">#REF!</definedName>
    <definedName name="date">[97]Cover!$D$22</definedName>
    <definedName name="dates">'[98]ETC Plant Cost'!#REF!</definedName>
    <definedName name="Datum">#REF!</definedName>
    <definedName name="DaWk7">#REF!</definedName>
    <definedName name="db">#REF!</definedName>
    <definedName name="db___0">#REF!</definedName>
    <definedName name="db___13">#REF!</definedName>
    <definedName name="DBIT">#REF!</definedName>
    <definedName name="dbrwk1">#REF!</definedName>
    <definedName name="dbrwk10">#REF!</definedName>
    <definedName name="dbrwk11">#REF!</definedName>
    <definedName name="dbrwk12">#REF!</definedName>
    <definedName name="dbrwk2">#REF!</definedName>
    <definedName name="dbrwk3">#REF!</definedName>
    <definedName name="dbrwk4">#REF!</definedName>
    <definedName name="dbrwk5">#REF!</definedName>
    <definedName name="dbrwk6">#REF!</definedName>
    <definedName name="dbrwk7">#REF!</definedName>
    <definedName name="dbrwk8">#REF!</definedName>
    <definedName name="dbrwk9">#REF!</definedName>
    <definedName name="dbssb">#REF!</definedName>
    <definedName name="dc">[63]Culvert!$H$112</definedName>
    <definedName name="dceff">#REF!</definedName>
    <definedName name="DCLAY">'[12]Cost of O &amp; O'!$F$14</definedName>
    <definedName name="DCOARSE">#REF!</definedName>
    <definedName name="dcrw">#REF!</definedName>
    <definedName name="dcrwk1">#REF!</definedName>
    <definedName name="dcrwk10">#REF!</definedName>
    <definedName name="dcrwk11">#REF!</definedName>
    <definedName name="dcrwk12">#REF!</definedName>
    <definedName name="dcrwk2">#REF!</definedName>
    <definedName name="dcrwk3">#REF!</definedName>
    <definedName name="dcrwk4">#REF!</definedName>
    <definedName name="dcrwk5">#REF!</definedName>
    <definedName name="dcrwk6">#REF!</definedName>
    <definedName name="dcrwk7">#REF!</definedName>
    <definedName name="dcrwk8">#REF!</definedName>
    <definedName name="dcrwk9">#REF!</definedName>
    <definedName name="DCSAND">#REF!</definedName>
    <definedName name="dd">[99]Analysis!$C$9</definedName>
    <definedName name="DDD">#REF!</definedName>
    <definedName name="DDDD" hidden="1">{"form-D1",#N/A,FALSE,"FORM-D1";"form-D1_amt",#N/A,FALSE,"FORM-D1"}</definedName>
    <definedName name="DDDDDD">[87]!CLEAR</definedName>
    <definedName name="de" hidden="1">{"form-D1",#N/A,FALSE,"FORM-D1";"form-D1_amt",#N/A,FALSE,"FORM-D1"}</definedName>
    <definedName name="Deck_hh">#REF!</definedName>
    <definedName name="Deck_hv">#REF!</definedName>
    <definedName name="DEL">#REF!</definedName>
    <definedName name="DelDC">#REF!</definedName>
    <definedName name="DelDm">#REF!</definedName>
    <definedName name="Delivery">#REF!</definedName>
    <definedName name="delta">#REF!</definedName>
    <definedName name="DELTA20">#REF!</definedName>
    <definedName name="DELTA20___0">#REF!</definedName>
    <definedName name="DELTA20___13">#REF!</definedName>
    <definedName name="DelType">#REF!</definedName>
    <definedName name="Density">#REF!</definedName>
    <definedName name="depth">#REF!</definedName>
    <definedName name="deptLookup">#REF!</definedName>
    <definedName name="des">#REF!</definedName>
    <definedName name="designed">#REF!</definedName>
    <definedName name="Detest_10000">#REF!</definedName>
    <definedName name="Detest_1LL_12">#REF!</definedName>
    <definedName name="Detest_1LL_7.5">#REF!</definedName>
    <definedName name="Detest_30000">#REF!</definedName>
    <definedName name="Detest_60000">#REF!</definedName>
    <definedName name="df">#REF!</definedName>
    <definedName name="dfaf" hidden="1">{"'장비'!$A$3:$M$12"}</definedName>
    <definedName name="dfdfs" hidden="1">{"'Sheet1'!$A$4386:$N$4591"}</definedName>
    <definedName name="DFF">[87]!CLEAR</definedName>
    <definedName name="dfgddz">#REF!</definedName>
    <definedName name="dfghs">#REF!</definedName>
    <definedName name="DFINE">'[12]Cost of O &amp; O'!$F$15</definedName>
    <definedName name="dfsdfafd">#REF!</definedName>
    <definedName name="dg" hidden="1">#REF!</definedName>
    <definedName name="DGSB">#REF!</definedName>
    <definedName name="DHROCK">#REF!</definedName>
    <definedName name="DHTML" hidden="1">{"'Sheet1'!$A$4386:$N$4591"}</definedName>
    <definedName name="Di">#REF!</definedName>
    <definedName name="DIA">#REF!</definedName>
    <definedName name="diameter">#REF!</definedName>
    <definedName name="diaphragm">#REF!</definedName>
    <definedName name="DIns">#REF!</definedName>
    <definedName name="Disclocation_C">'[100]SITE OVERHEADS'!#REF!</definedName>
    <definedName name="DISCOUNTAL">[68]CABLERET!$D$3</definedName>
    <definedName name="DISCOUNTCU">[68]CABLERET!$E$3</definedName>
    <definedName name="djfgjhdh">#REF!</definedName>
    <definedName name="dk">#REF!</definedName>
    <definedName name="dl">#REF!</definedName>
    <definedName name="dl___0">#REF!</definedName>
    <definedName name="dl___13">#REF!</definedName>
    <definedName name="dlq">#N/A</definedName>
    <definedName name="dlqckf2">#N/A</definedName>
    <definedName name="DMUCK">'[12]Cost of O &amp; O'!$F$17</definedName>
    <definedName name="DMUR">#REF!</definedName>
    <definedName name="Do">#REF!</definedName>
    <definedName name="DOC_Title">'[89]GM 000'!$C$1</definedName>
    <definedName name="docu">#REF!</definedName>
    <definedName name="DOW_CORNING_789_SILICONE_SEALANT">#REF!</definedName>
    <definedName name="down">'[101]6-2차'!#REF!</definedName>
    <definedName name="DOZ">#REF!</definedName>
    <definedName name="dozer">'[102]Cost of O &amp; O'!$F$15</definedName>
    <definedName name="dq">#REF!</definedName>
    <definedName name="drain_trap">#REF!</definedName>
    <definedName name="DRES">#REF!</definedName>
    <definedName name="DRILL">#REF!</definedName>
    <definedName name="DRIP">'[12]Cost of O &amp; O'!$F$18</definedName>
    <definedName name="DRIV">#REF!</definedName>
    <definedName name="DROCK">#REF!</definedName>
    <definedName name="ds">#N/A</definedName>
    <definedName name="Ds___0">#REF!</definedName>
    <definedName name="Ds___13">#REF!</definedName>
    <definedName name="DSAND">#REF!</definedName>
    <definedName name="dsgdf">#REF!</definedName>
    <definedName name="DSOIL">#REF!</definedName>
    <definedName name="DSROCK">#REF!</definedName>
    <definedName name="dual_plate_check">#REF!</definedName>
    <definedName name="DUB">#REF!</definedName>
    <definedName name="DUMP">#REF!</definedName>
    <definedName name="dumppr">#REF!</definedName>
    <definedName name="duplex_strainer">#REF!</definedName>
    <definedName name="Dust">#REF!</definedName>
    <definedName name="Dv">#REF!</definedName>
    <definedName name="dvv">#REF!</definedName>
    <definedName name="dw" hidden="1">{"'Sheet1'!$L$16"}</definedName>
    <definedName name="Dx">#REF!</definedName>
    <definedName name="dx_shape">#REF!</definedName>
    <definedName name="Dy">#REF!</definedName>
    <definedName name="E">'[103]PRECAST lightconc-II'!$K$20</definedName>
    <definedName name="e_margin">#REF!</definedName>
    <definedName name="E_span">#REF!</definedName>
    <definedName name="EAGG">#REF!</definedName>
    <definedName name="EAR">'[54]RA Civil'!$E$21</definedName>
    <definedName name="Earth">#REF!</definedName>
    <definedName name="EARTH1">#REF!</definedName>
    <definedName name="ECLAY">#REF!</definedName>
    <definedName name="ECOARSE">#REF!</definedName>
    <definedName name="ECON">#REF!</definedName>
    <definedName name="ECSAND">#REF!</definedName>
    <definedName name="ED">#REF!</definedName>
    <definedName name="EEEE" hidden="1">{"form-D1",#N/A,FALSE,"FORM-D1";"form-D1_amt",#N/A,FALSE,"FORM-D1"}</definedName>
    <definedName name="eehr">#REF!</definedName>
    <definedName name="eehrw">#REF!</definedName>
    <definedName name="effectivespan1">[86]FACE!#REF!</definedName>
    <definedName name="EFINE">'[12]Cost of O &amp; O'!$F$7</definedName>
    <definedName name="eg">#REF!</definedName>
    <definedName name="egbe">#REF!</definedName>
    <definedName name="EGSB">#REF!</definedName>
    <definedName name="EHM">#REF!</definedName>
    <definedName name="EHROCK">#REF!</definedName>
    <definedName name="ELEC_AMT">[57]PIPING!$T$6:$T$105</definedName>
    <definedName name="ELEC_QTY">[57]PIPING!$R$6:$R$105</definedName>
    <definedName name="ELEC_RATE">[57]PIPING!$AU$7:$AV$39</definedName>
    <definedName name="ELEC_SPEC">[57]PIPING!$Q$6:$Q$105</definedName>
    <definedName name="ELEMENT_CODE">#REF!</definedName>
    <definedName name="Em">#REF!</definedName>
    <definedName name="Em___0">#REF!</definedName>
    <definedName name="Em___13">#REF!</definedName>
    <definedName name="EMB">#REF!</definedName>
    <definedName name="EMDIST">#REF!</definedName>
    <definedName name="EMOL">[104]Sheet1!$C$400:$F$409</definedName>
    <definedName name="EMUCK">'[12]Cost of O &amp; O'!$F$9</definedName>
    <definedName name="EMUL">#REF!</definedName>
    <definedName name="EMUR">#REF!</definedName>
    <definedName name="enter">#REF!</definedName>
    <definedName name="EOL">#REF!</definedName>
    <definedName name="eq.">[105]A!#REF!</definedName>
    <definedName name="eq_index">#REF!</definedName>
    <definedName name="EQ_JTS">[57]PIPING!$AA$6:$AA$105</definedName>
    <definedName name="eq_name">[106]eq_data!$C$5:$C$54</definedName>
    <definedName name="EQMOB">#REF!</definedName>
    <definedName name="equip">[102]Analysis!#REF!</definedName>
    <definedName name="equip.">[105]A!#REF!</definedName>
    <definedName name="EQUIPLIST">#REF!</definedName>
    <definedName name="ERECT">#REF!</definedName>
    <definedName name="ERIP">'[12]Cost of O &amp; O'!$F$10</definedName>
    <definedName name="EROCK">#REF!</definedName>
    <definedName name="ErrName162821590" hidden="1">[46]Cash2!$K$16:$K$36</definedName>
    <definedName name="ErrName410073220">#REF!</definedName>
    <definedName name="ErrName646587132">"SQRT"</definedName>
    <definedName name="ERUB">#REF!</definedName>
    <definedName name="es" hidden="1">{"'Sheet1'!$L$16"}</definedName>
    <definedName name="Es___0">#REF!</definedName>
    <definedName name="Es___13">#REF!</definedName>
    <definedName name="ESAND">#REF!</definedName>
    <definedName name="ESC">#REF!</definedName>
    <definedName name="ESOIL">#REF!</definedName>
    <definedName name="ESROCK">#REF!</definedName>
    <definedName name="et" hidden="1">{"'Sheet1'!$L$16"}</definedName>
    <definedName name="Et___0">#REF!</definedName>
    <definedName name="Et___13">#REF!</definedName>
    <definedName name="EVA">#REF!</definedName>
    <definedName name="ex_joint">#REF!</definedName>
    <definedName name="EXC">#REF!</definedName>
    <definedName name="EXC20B">'[54]RA Civil'!$E$51</definedName>
    <definedName name="EXC20BPOL">'[54]RA Civil'!$F$51</definedName>
    <definedName name="EXC20POL">'[54]RA Civil'!$F$50</definedName>
    <definedName name="EXCAVATION">[68]CABLERET!$I$3</definedName>
    <definedName name="excavcl">#REF!</definedName>
    <definedName name="EXICEAL">[68]CABLERET!$D$2</definedName>
    <definedName name="EXICECU">[68]CABLERET!$E$2</definedName>
    <definedName name="_xlnm.Extract">#REF!</definedName>
    <definedName name="Extract_MI">[92]estm_mech!#REF!</definedName>
    <definedName name="EXTRW">[84]R2!$C$20</definedName>
    <definedName name="EXW">[107]SUMMARY!$F$137:$F$140</definedName>
    <definedName name="F">#REF!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#REF!</definedName>
    <definedName name="F_SIZE">#N/A</definedName>
    <definedName name="F_THICK">#REF!</definedName>
    <definedName name="F_UNIT">#N/A</definedName>
    <definedName name="fa">35.31*13</definedName>
    <definedName name="FabricatedTMT">#REF!</definedName>
    <definedName name="Fb">#REF!</definedName>
    <definedName name="FBLbearing14">#REF!</definedName>
    <definedName name="FBLclearspan">[86]FACE!#REF!</definedName>
    <definedName name="FBLclearspan11">#REF!</definedName>
    <definedName name="FBLeffectivespan">[86]FACE!#REF!</definedName>
    <definedName name="FBLeffectivespan12">#REF!</definedName>
    <definedName name="FBLoverallspan">[86]FACE!#REF!</definedName>
    <definedName name="FBLoverallspan13">#REF!</definedName>
    <definedName name="fc">#REF!</definedName>
    <definedName name="FCK">[108]Below_Earth!$H$12</definedName>
    <definedName name="FCON">#REF!</definedName>
    <definedName name="fd" hidden="1">{"'Sheet1'!$L$16"}</definedName>
    <definedName name="fdgk" hidden="1">{"'Sheet1'!$L$16"}</definedName>
    <definedName name="fdn_no">#REF!</definedName>
    <definedName name="FDNDATA">#REF!</definedName>
    <definedName name="FDNKe">#REF!</definedName>
    <definedName name="fe" hidden="1">{"'Sheet1'!$L$16"}</definedName>
    <definedName name="feb_qty_rev_3">#REF!</definedName>
    <definedName name="feb_rev4_qty">#REF!</definedName>
    <definedName name="FF">#REF!</definedName>
    <definedName name="fff">'[109]scour depth'!#REF!</definedName>
    <definedName name="fg">#REF!</definedName>
    <definedName name="Fh">#REF!</definedName>
    <definedName name="FHM">#REF!</definedName>
    <definedName name="Fhwl">#REF!</definedName>
    <definedName name="fi">#REF!</definedName>
    <definedName name="filename1">#REF!</definedName>
    <definedName name="FILM">#REF!</definedName>
    <definedName name="final_report">#REF!</definedName>
    <definedName name="final_report1">#REF!</definedName>
    <definedName name="FINE">#REF!</definedName>
    <definedName name="FIT">#REF!</definedName>
    <definedName name="FIT___0">#REF!</definedName>
    <definedName name="FIT___13">#REF!</definedName>
    <definedName name="FITH">#REF!</definedName>
    <definedName name="fjhgfd" hidden="1">{"'Sheet1'!$A$4386:$N$4591"}</definedName>
    <definedName name="FLG">#REF!</definedName>
    <definedName name="FLG_Orifice">#REF!</definedName>
    <definedName name="FLK">#REF!</definedName>
    <definedName name="Floor">#REF!</definedName>
    <definedName name="FMAZ">#REF!</definedName>
    <definedName name="fme">#REF!</definedName>
    <definedName name="FML">'[54]RA Civil'!$E$9</definedName>
    <definedName name="fmw">#REF!</definedName>
    <definedName name="fo">#REF!</definedName>
    <definedName name="FOOTERLFT">#REF!</definedName>
    <definedName name="FOOTERLFT1">#REF!</definedName>
    <definedName name="FOOTERLFT2">#REF!</definedName>
    <definedName name="FOOTERLFT3">#REF!</definedName>
    <definedName name="FOOTERLFTM">#REF!</definedName>
    <definedName name="FOOTERRGHT">#REF!</definedName>
    <definedName name="FOOTERRGHT1">#REF!</definedName>
    <definedName name="FOOTERRGT">#REF!</definedName>
    <definedName name="FOREX">[107]SUMMARY!$F$73:$F$82</definedName>
    <definedName name="form">#REF!</definedName>
    <definedName name="formu">#REF!</definedName>
    <definedName name="formula">#REF!</definedName>
    <definedName name="FOS">#REF!</definedName>
    <definedName name="fp">'[110]Boiler&amp;TG'!#REF!</definedName>
    <definedName name="francis">#REF!</definedName>
    <definedName name="FROM__BUSAN_KOREA">#REF!</definedName>
    <definedName name="fs" hidden="1">{"'Sheet1'!$L$16"}</definedName>
    <definedName name="FSLbearing14">#REF!</definedName>
    <definedName name="FSLclearspan">[86]FACE!#REF!</definedName>
    <definedName name="FSLclearspan11">#REF!</definedName>
    <definedName name="FSLeffectivespan">[86]FACE!#REF!</definedName>
    <definedName name="FSLeffectivespan12">#REF!</definedName>
    <definedName name="FSLoverallspan">[86]FACE!#REF!</definedName>
    <definedName name="FSLoverallspan13">#REF!</definedName>
    <definedName name="FST.">#REF!</definedName>
    <definedName name="fullview">#REF!</definedName>
    <definedName name="funds" hidden="1">{"'Sheet1'!$A$4386:$N$4591"}</definedName>
    <definedName name="fv">#REF!</definedName>
    <definedName name="FW_AMT">[57]PIPING!$P$6:$P$105</definedName>
    <definedName name="FW_QTY">[57]PIPING!$N$6:$N$105</definedName>
    <definedName name="FW_RATE">[57]PIPING!$AR$7:$AS$30</definedName>
    <definedName name="FW_SPEC">[57]PIPING!$M$6:$M$105</definedName>
    <definedName name="G">#REF!</definedName>
    <definedName name="gama">#REF!</definedName>
    <definedName name="gamah">#REF!</definedName>
    <definedName name="GANESH">#REF!</definedName>
    <definedName name="gate">#REF!</definedName>
    <definedName name="gbegb">#REF!</definedName>
    <definedName name="gbgb">#REF!</definedName>
    <definedName name="gbv">#REF!</definedName>
    <definedName name="GDFAC">[84]R2!$F$21:$F$32</definedName>
    <definedName name="gdfg" hidden="1">[46]Z!$T$180:$AH$180</definedName>
    <definedName name="GEN">#REF!</definedName>
    <definedName name="gg">#REF!</definedName>
    <definedName name="ggbeb">#REF!</definedName>
    <definedName name="GGG">#REF!</definedName>
    <definedName name="ghldg">#N/A</definedName>
    <definedName name="GI">#REF!</definedName>
    <definedName name="gid" hidden="1">{"'Sheet1'!$L$16"}</definedName>
    <definedName name="gj" hidden="1">{"'Sheet1'!$L$16"}</definedName>
    <definedName name="gkd" hidden="1">{"'Sheet1'!$L$16"}</definedName>
    <definedName name="globe">#REF!</definedName>
    <definedName name="gov">#REF!</definedName>
    <definedName name="GRAD">#REF!</definedName>
    <definedName name="GRADE">#REF!</definedName>
    <definedName name="Gravel_incl_transport">#REF!</definedName>
    <definedName name="GRID">#REF!</definedName>
    <definedName name="grit">#REF!</definedName>
    <definedName name="GRLvl">#REF!</definedName>
    <definedName name="Group1">#REF!</definedName>
    <definedName name="Group2">#REF!</definedName>
    <definedName name="GROUT">'[12]Cost of O &amp; O'!$F$34</definedName>
    <definedName name="grout_type">#REF!</definedName>
    <definedName name="GrphActSales">#REF!</definedName>
    <definedName name="GrphActStk">#REF!</definedName>
    <definedName name="GrphPlanSales">#REF!</definedName>
    <definedName name="GrphTgtStk">#REF!</definedName>
    <definedName name="gs">#REF!</definedName>
    <definedName name="GSB">#REF!</definedName>
    <definedName name="GSBP">#REF!</definedName>
    <definedName name="gsg">#REF!</definedName>
    <definedName name="GTTA">#REF!</definedName>
    <definedName name="GTTB">#REF!</definedName>
    <definedName name="GV" hidden="1">{#N/A,#N/A,FALSE,"CCTV"}</definedName>
    <definedName name="H">[111]TOEC!#REF!</definedName>
    <definedName name="H___0">#REF!</definedName>
    <definedName name="H___13">#REF!</definedName>
    <definedName name="h_af">#REF!</definedName>
    <definedName name="h_bf">#REF!</definedName>
    <definedName name="H0">#REF!</definedName>
    <definedName name="H0___0">#REF!</definedName>
    <definedName name="H0___13">#REF!</definedName>
    <definedName name="HAMM">#REF!</definedName>
    <definedName name="HARI">#REF!</definedName>
    <definedName name="HBLACK">#REF!</definedName>
    <definedName name="HCAR">#REF!</definedName>
    <definedName name="Hcbdw">'[112]purpose&amp;input'!#REF!</definedName>
    <definedName name="Hcw">'[112]purpose&amp;input'!#REF!</definedName>
    <definedName name="HE">#REF!</definedName>
    <definedName name="header">#REF!</definedName>
    <definedName name="HEADERGHT">#REF!</definedName>
    <definedName name="HEADERGT">#REF!</definedName>
    <definedName name="HEADERLFT">#REF!</definedName>
    <definedName name="HEADERLFT2">#REF!</definedName>
    <definedName name="HEADERLFT3">#REF!</definedName>
    <definedName name="HEADERRGT">#REF!</definedName>
    <definedName name="HEADERRT2">#REF!</definedName>
    <definedName name="HEADERRT3">[113]ABSTRACT!$G$4</definedName>
    <definedName name="hf">#REF!</definedName>
    <definedName name="HFOHSD">'[43]Executive Summary -Thermal'!$A$4:$H$96</definedName>
    <definedName name="hh">#REF!</definedName>
    <definedName name="hh___0">#REF!</definedName>
    <definedName name="hh___13">#REF!</definedName>
    <definedName name="Hhpc">'[112]purpose&amp;input'!#REF!</definedName>
    <definedName name="hhr">'[114]Pier Design(with offset)'!#REF!</definedName>
    <definedName name="hi">#REF!</definedName>
    <definedName name="HINDHUSTAN">#REF!</definedName>
    <definedName name="HIns">#REF!</definedName>
    <definedName name="Hipc">'[112]purpose&amp;input'!#REF!</definedName>
    <definedName name="Hiway">[62]Voucher!$R$1</definedName>
    <definedName name="hj" hidden="1">{"'Sheet1'!$L$16"}</definedName>
    <definedName name="HJK">[115]DETAILED!$J$6</definedName>
    <definedName name="Hlp">'[112]purpose&amp;input'!#REF!</definedName>
    <definedName name="HM">#REF!</definedName>
    <definedName name="ＨＭ_ＨＥ_合__計">#REF!</definedName>
    <definedName name="HMAS">#REF!</definedName>
    <definedName name="HN">#REF!</definedName>
    <definedName name="ho">#REF!</definedName>
    <definedName name="ho___0">#REF!</definedName>
    <definedName name="ho___13">#REF!</definedName>
    <definedName name="hoi">#REF!</definedName>
    <definedName name="HPC">#REF!</definedName>
    <definedName name="hr">'[114]Pier Design(with offset)'!#REF!</definedName>
    <definedName name="Hs">#REF!</definedName>
    <definedName name="hS___0">#REF!</definedName>
    <definedName name="hS___13">#REF!</definedName>
    <definedName name="Hs_atm">'[116]purpose&amp;input'!#REF!</definedName>
    <definedName name="HSD">'[54]RA Civil'!$E$40</definedName>
    <definedName name="HSPF">#REF!</definedName>
    <definedName name="HT">#REF!</definedName>
    <definedName name="HTA">#REF!</definedName>
    <definedName name="HTML" hidden="1">{"'장비'!$A$3:$M$12"}</definedName>
    <definedName name="HTML_CodePage" hidden="1">1252</definedName>
    <definedName name="HTML_Control" hidden="1">{"'Bill No. 7'!$A$1:$G$32"}</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'[117]Pier Design(with offset)'!#REF!</definedName>
    <definedName name="HTS">#REF!</definedName>
    <definedName name="Hu">#REF!</definedName>
    <definedName name="Hu___0">#REF!</definedName>
    <definedName name="Hu___13">#REF!</definedName>
    <definedName name="HV">#REF!</definedName>
    <definedName name="hvacrates">#REF!</definedName>
    <definedName name="Hw">#REF!</definedName>
    <definedName name="Hw_atm">'[112]purpose&amp;input'!#REF!</definedName>
    <definedName name="hxb">#REF!</definedName>
    <definedName name="hxi">#REF!</definedName>
    <definedName name="HYSD">'[118]LOCAL RATES'!$H$14</definedName>
    <definedName name="I">#N/A</definedName>
    <definedName name="I___0">#REF!</definedName>
    <definedName name="I___13">#REF!</definedName>
    <definedName name="I_AREA">#REF!</definedName>
    <definedName name="I_MATERIAL">#REF!</definedName>
    <definedName name="I_THICK">#REF!</definedName>
    <definedName name="IAM" hidden="1">{"'Sheet1'!$A$4386:$N$4591"}</definedName>
    <definedName name="ic">5%</definedName>
    <definedName name="ie" hidden="1">{"'Sheet1'!$L$16"}</definedName>
    <definedName name="IELWSALES">#REF!</definedName>
    <definedName name="IELYSALES">#REF!</definedName>
    <definedName name="IEPLANSALES">#REF!</definedName>
    <definedName name="IESP">#REF!</definedName>
    <definedName name="if">#REF!</definedName>
    <definedName name="Ig">#REF!</definedName>
    <definedName name="Ig___0">#REF!</definedName>
    <definedName name="Ig___13">#REF!</definedName>
    <definedName name="ii" hidden="1">{#N/A,#N/A,FALSE,"CCTV"}</definedName>
    <definedName name="INCH_DIA">[57]PIPING!$I$6:$I$105</definedName>
    <definedName name="Index">[119]FIRST!$H$1</definedName>
    <definedName name="INPUT_VALVE">#REF!</definedName>
    <definedName name="InputData">[120]Testing!$E$8:$E$12,[120]Testing!$E$15:$E$18,[120]Testing!$E$21:$E$23,[120]Testing!$E$26:$E$27,[120]Testing!$E$30:$E$33,[120]Testing!$E$35:$E$37,[120]Testing!$D$43:$F$47</definedName>
    <definedName name="insertplate_and_exp_joint">#REF!</definedName>
    <definedName name="inter">#REF!</definedName>
    <definedName name="IntFreeCred">#REF!</definedName>
    <definedName name="iop" hidden="1">{"'Sheet1'!$L$16"}</definedName>
    <definedName name="IPB">#REF!</definedName>
    <definedName name="ipc">#REF!</definedName>
    <definedName name="ipu">#REF!</definedName>
    <definedName name="ipu___0">#REF!</definedName>
    <definedName name="ipu___13">#REF!</definedName>
    <definedName name="is" hidden="1">{"'Sheet1'!$L$16"}</definedName>
    <definedName name="issue_summ">'[121]water prop.'!$A$1</definedName>
    <definedName name="issue_summary1">'[122]purpose&amp;input'!#REF!</definedName>
    <definedName name="it" hidden="1">{"'Sheet1'!$L$16"}</definedName>
    <definedName name="ITEM">#REF!</definedName>
    <definedName name="iteration">[123]!iteration</definedName>
    <definedName name="ITNUM">#N/A</definedName>
    <definedName name="ITRY">#REF!</definedName>
    <definedName name="ITRY1">#REF!</definedName>
    <definedName name="J">#REF!</definedName>
    <definedName name="j_filler">#REF!</definedName>
    <definedName name="JACK">'[12]Cost of O &amp; O'!$F$32</definedName>
    <definedName name="jartj">#REF!</definedName>
    <definedName name="JCB">#REF!</definedName>
    <definedName name="JCBPOL">'[54]RA Civil'!$F$48</definedName>
    <definedName name="jdrjd">#REF!</definedName>
    <definedName name="JDTRH">[124]DETAILED!$J$6</definedName>
    <definedName name="JEJS">#REF!</definedName>
    <definedName name="JEJS___0">#REF!</definedName>
    <definedName name="JEJS___11">#REF!</definedName>
    <definedName name="JEJS___12">#REF!</definedName>
    <definedName name="JEJS___13">#REF!</definedName>
    <definedName name="JEJS___4">#REF!</definedName>
    <definedName name="jey">#REF!</definedName>
    <definedName name="JK">#REF!</definedName>
    <definedName name="jldl">#REF!</definedName>
    <definedName name="job">#REF!</definedName>
    <definedName name="job___0">#REF!</definedName>
    <definedName name="job___11">#REF!</definedName>
    <definedName name="job___12">#REF!</definedName>
    <definedName name="JobID">#REF!</definedName>
    <definedName name="Jobtypes">[125]FORM7!$R$3:$S$7</definedName>
    <definedName name="JOI_RATE">#REF!</definedName>
    <definedName name="js">#REF!</definedName>
    <definedName name="JUMBO">'[12]Cost of O &amp; O'!$F$39</definedName>
    <definedName name="k" hidden="1">{"form-D1",#N/A,FALSE,"FORM-D1";"form-D1_amt",#N/A,FALSE,"FORM-D1"}</definedName>
    <definedName name="K___0">#REF!</definedName>
    <definedName name="K___13">#REF!</definedName>
    <definedName name="Ka">#REF!</definedName>
    <definedName name="KARNA">#REF!</definedName>
    <definedName name="kb">#REF!</definedName>
    <definedName name="kc">#REF!</definedName>
    <definedName name="KE">#REF!</definedName>
    <definedName name="KEII">'[43]Executive Summary -Thermal'!$H$4:$I$31</definedName>
    <definedName name="KEIIU">'[43]Executive Summary -Thermal'!$A$4:$F$31</definedName>
    <definedName name="KERB">#REF!</definedName>
    <definedName name="KH">#REF!</definedName>
    <definedName name="Kh___0">#REF!</definedName>
    <definedName name="Kh___13">#REF!</definedName>
    <definedName name="KHAL">#REF!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k">#REF!</definedName>
    <definedName name="Km">#REF!</definedName>
    <definedName name="Km___0">#REF!</definedName>
    <definedName name="Km___13">#REF!</definedName>
    <definedName name="KOTASTN">'[54]RA Civil'!$E$43</definedName>
    <definedName name="Kp">#REF!</definedName>
    <definedName name="Ks">#REF!</definedName>
    <definedName name="Ks___0">#REF!</definedName>
    <definedName name="Ks___13">#REF!</definedName>
    <definedName name="KTA">#REF!</definedName>
    <definedName name="KTB">#REF!</definedName>
    <definedName name="KTX">#REF!</definedName>
    <definedName name="KU">#REF!</definedName>
    <definedName name="L">#REF!</definedName>
    <definedName name="L___0">#REF!</definedName>
    <definedName name="L___13">#REF!</definedName>
    <definedName name="LAB_RATE">#REF!</definedName>
    <definedName name="LABM1">#REF!</definedName>
    <definedName name="LABM2">#REF!</definedName>
    <definedName name="LABM3">#REF!</definedName>
    <definedName name="LABM4">#REF!</definedName>
    <definedName name="LABM5">#REF!</definedName>
    <definedName name="LABM6">#REF!</definedName>
    <definedName name="LAC">[126]S2groupcode!$G$2</definedName>
    <definedName name="LACB1">#REF!</definedName>
    <definedName name="LACB2">#REF!</definedName>
    <definedName name="LACB3">#REF!</definedName>
    <definedName name="LACB4">#REF!</definedName>
    <definedName name="LACB5">#REF!</definedName>
    <definedName name="LACB6">#REF!</definedName>
    <definedName name="LACR1">#REF!</definedName>
    <definedName name="LACR2">#REF!</definedName>
    <definedName name="LACR3">#REF!</definedName>
    <definedName name="LACR4">#REF!</definedName>
    <definedName name="LACR5">#REF!</definedName>
    <definedName name="LACR6">#REF!</definedName>
    <definedName name="LACS">[127]PLAN_FEB97!$A$2</definedName>
    <definedName name="LAGG1">#REF!</definedName>
    <definedName name="LAGG2">#REF!</definedName>
    <definedName name="LAGG3">#REF!</definedName>
    <definedName name="LAGG6">#REF!</definedName>
    <definedName name="LAMP">#REF!</definedName>
    <definedName name="LAMP___0">#REF!</definedName>
    <definedName name="LAMP___13">#REF!</definedName>
    <definedName name="latent">'[128]steam table'!$N$5:$Q$102</definedName>
    <definedName name="LATH">#REF!</definedName>
    <definedName name="LAWM1">#REF!</definedName>
    <definedName name="LAWM2">#REF!</definedName>
    <definedName name="LAWM3">#REF!</definedName>
    <definedName name="LAWM4">#REF!</definedName>
    <definedName name="LAWM5">#REF!</definedName>
    <definedName name="LAWM6">#REF!</definedName>
    <definedName name="LBM">#REF!</definedName>
    <definedName name="LBMod">#REF!</definedName>
    <definedName name="LBOULD">#REF!</definedName>
    <definedName name="LC">#REF!</definedName>
    <definedName name="Lc___0">#REF!</definedName>
    <definedName name="Lc___13">#REF!</definedName>
    <definedName name="LCON">#REF!</definedName>
    <definedName name="LCSAND1">#REF!</definedName>
    <definedName name="LCSAND2">#REF!</definedName>
    <definedName name="LCSAND3">#REF!</definedName>
    <definedName name="LCSAND6">#REF!</definedName>
    <definedName name="lean">#REF!</definedName>
    <definedName name="lef">#REF!</definedName>
    <definedName name="Leff">[72]basdat!$D$4</definedName>
    <definedName name="lel">#REF!</definedName>
    <definedName name="len">#REF!</definedName>
    <definedName name="LGSB1">#REF!</definedName>
    <definedName name="LGSB2">#REF!</definedName>
    <definedName name="LGSB3">#REF!</definedName>
    <definedName name="LGSB4">#REF!</definedName>
    <definedName name="LGSB5">#REF!</definedName>
    <definedName name="LGSB6">#REF!</definedName>
    <definedName name="limcount" hidden="1">1</definedName>
    <definedName name="LINE1">#REF!</definedName>
    <definedName name="lk" hidden="1">{#N/A,#N/A,FALSE,"CCTV"}</definedName>
    <definedName name="LL">#REF!</definedName>
    <definedName name="llllllllllllllllllll">#REF!</definedName>
    <definedName name="LMPAMT">[84]R2!$G$39:$G$86</definedName>
    <definedName name="LMPO1">[84]R2!$C$10</definedName>
    <definedName name="LMPRT">[84]R2!$F$39:$F$86</definedName>
    <definedName name="LMPSUM">[84]R2!$G$87</definedName>
    <definedName name="LMPTOT">[84]R2!$C$5</definedName>
    <definedName name="LMUR1">#REF!</definedName>
    <definedName name="LMUR2">#REF!</definedName>
    <definedName name="LMUR3">#REF!</definedName>
    <definedName name="LMUR4">#REF!</definedName>
    <definedName name="LMUR5">#REF!</definedName>
    <definedName name="LMUR6">#REF!</definedName>
    <definedName name="LOAD">#REF!</definedName>
    <definedName name="LOCO">'[12]Cost of O &amp; O'!$F$40</definedName>
    <definedName name="Lr">#REF!</definedName>
    <definedName name="Lr___0">#REF!</definedName>
    <definedName name="Lr___13">#REF!</definedName>
    <definedName name="LRUB1">#REF!</definedName>
    <definedName name="LRUB2">#REF!</definedName>
    <definedName name="LRUB3">#REF!</definedName>
    <definedName name="LRUB4">#REF!</definedName>
    <definedName name="LRUB5">#REF!</definedName>
    <definedName name="LRUB6">#REF!</definedName>
    <definedName name="LSAND1">#REF!</definedName>
    <definedName name="LSAND2">#REF!</definedName>
    <definedName name="LSAND3">#REF!</definedName>
    <definedName name="LSAND6">#REF!</definedName>
    <definedName name="LSANDB1">#REF!</definedName>
    <definedName name="LSANDB2">#REF!</definedName>
    <definedName name="LSANDB3">#REF!</definedName>
    <definedName name="LSANDB4">#REF!</definedName>
    <definedName name="LSANDB5">#REF!</definedName>
    <definedName name="LSANDB6">#REF!</definedName>
    <definedName name="LSANDR1">#REF!</definedName>
    <definedName name="LSANDR2">#REF!</definedName>
    <definedName name="LSANDR3">#REF!</definedName>
    <definedName name="LSANDR4">#REF!</definedName>
    <definedName name="LSANDR5">#REF!</definedName>
    <definedName name="LSANDR6">#REF!</definedName>
    <definedName name="lt">'[114]Pier Design(with offset)'!#REF!</definedName>
    <definedName name="ltr">'[117]Pier Design(with offset)'!#REF!</definedName>
    <definedName name="LUMEN">#REF!</definedName>
    <definedName name="LUMEN___0">#REF!</definedName>
    <definedName name="LUMEN___13">#REF!</definedName>
    <definedName name="LUX">#REF!</definedName>
    <definedName name="LUX___0">#REF!</definedName>
    <definedName name="LUX___13">#REF!</definedName>
    <definedName name="LV">#REF!</definedName>
    <definedName name="LWHの送信">[129]!LWHの送信</definedName>
    <definedName name="LWMM">#REF!</definedName>
    <definedName name="LWSALES">#REF!</definedName>
    <definedName name="lx">#REF!</definedName>
    <definedName name="Lx___0">#REF!</definedName>
    <definedName name="Lx___13">#REF!</definedName>
    <definedName name="ly">#REF!</definedName>
    <definedName name="LYBin">#REF!</definedName>
    <definedName name="LYHolds">#REF!</definedName>
    <definedName name="LYNet">#REF!</definedName>
    <definedName name="LYoos">#REF!</definedName>
    <definedName name="LYReselects">#REF!</definedName>
    <definedName name="LYReturns">#REF!</definedName>
    <definedName name="LYSales">#REF!</definedName>
    <definedName name="LYTotal">#REF!</definedName>
    <definedName name="m">#REF!</definedName>
    <definedName name="m___0">#REF!</definedName>
    <definedName name="m___13">#REF!</definedName>
    <definedName name="m1.5bgl">#REF!</definedName>
    <definedName name="m10.98agl">#REF!</definedName>
    <definedName name="m10.98bgl">#REF!</definedName>
    <definedName name="M10cement">#REF!</definedName>
    <definedName name="m14.64agl">#REF!</definedName>
    <definedName name="m14.64bgl">#REF!</definedName>
    <definedName name="M15cement">#REF!</definedName>
    <definedName name="M15Grd">#REF!</definedName>
    <definedName name="m18.3agl">#REF!</definedName>
    <definedName name="m18.3bgl">#REF!</definedName>
    <definedName name="M20Grd">#REF!</definedName>
    <definedName name="M20PCCcement">#REF!</definedName>
    <definedName name="M20RCCcement">#REF!</definedName>
    <definedName name="m21.96agl">#REF!</definedName>
    <definedName name="m21.96bgl">#REF!</definedName>
    <definedName name="M25Grd">#REF!</definedName>
    <definedName name="M25PCCcement">#REF!</definedName>
    <definedName name="M25RCCcement">#REF!</definedName>
    <definedName name="M30cement">#REF!</definedName>
    <definedName name="M30Grd">#REF!</definedName>
    <definedName name="M35cement">#REF!</definedName>
    <definedName name="M35PILE">'[12]Mix Design'!#REF!</definedName>
    <definedName name="m4.5agl">#REF!</definedName>
    <definedName name="m4.5bgl">#REF!</definedName>
    <definedName name="M40cement">#REF!</definedName>
    <definedName name="M50cement">#REF!</definedName>
    <definedName name="m7.32agl">#REF!</definedName>
    <definedName name="m7.32bgl">#REF!</definedName>
    <definedName name="Ma">'[112]purpose&amp;input'!#REF!</definedName>
    <definedName name="Ma_v">'[112]purpose&amp;input'!#REF!</definedName>
    <definedName name="mac">75</definedName>
    <definedName name="machinery">[99]Analysis!$C$18</definedName>
    <definedName name="man">#REF!</definedName>
    <definedName name="man___0">#REF!</definedName>
    <definedName name="man___11">#REF!</definedName>
    <definedName name="man___12">#REF!</definedName>
    <definedName name="MAN_DAY">[57]PIPING!$L$6:$L$105</definedName>
    <definedName name="manday1">#REF!</definedName>
    <definedName name="manday1___0">#REF!</definedName>
    <definedName name="manday1___11">#REF!</definedName>
    <definedName name="manday1___12">#REF!</definedName>
    <definedName name="manpower_details">#REF!</definedName>
    <definedName name="march_qty">#REF!</definedName>
    <definedName name="MARGINPLAN">#REF!</definedName>
    <definedName name="MARGINPROJ">#REF!</definedName>
    <definedName name="marjin">'[90]boq ht'!#REF!</definedName>
    <definedName name="mason">'[30]Rates Basic'!$D$3</definedName>
    <definedName name="materials">#REF!</definedName>
    <definedName name="MATL">[57]PIPING!$AL$7:$AN$221</definedName>
    <definedName name="MATL_CLASS">[57]PIPING!$AC$6:$AC$105</definedName>
    <definedName name="MATL1">'[42]CODE-STR'!$A$3:$B$40</definedName>
    <definedName name="MaxSNo">[62]Data!$J$3</definedName>
    <definedName name="MAZ">#REF!</definedName>
    <definedName name="Mb">'[112]purpose&amp;input'!#REF!</definedName>
    <definedName name="Mb_v">'[112]purpose&amp;input'!#REF!</definedName>
    <definedName name="MBIT">#REF!</definedName>
    <definedName name="Mc">#REF!</definedName>
    <definedName name="Mc_v">#REF!</definedName>
    <definedName name="MCAR">'[12]Cost of O &amp; O'!$F$41</definedName>
    <definedName name="MCBDB">{#N/A,#N/A,FALSE,"mpph1";#N/A,#N/A,FALSE,"mpmseb";#N/A,#N/A,FALSE,"mpph2"}</definedName>
    <definedName name="Mcbdo">#REF!</definedName>
    <definedName name="MCOOK">#REF!</definedName>
    <definedName name="Mcwc">#REF!</definedName>
    <definedName name="Mcws">#REF!</definedName>
    <definedName name="Md">#REF!</definedName>
    <definedName name="Md_v">#REF!</definedName>
    <definedName name="Me">#REF!</definedName>
    <definedName name="Me_v">#REF!</definedName>
    <definedName name="mech">#REF!</definedName>
    <definedName name="MET">[66]ANALYSIS!$C$9</definedName>
    <definedName name="METAL">#REF!</definedName>
    <definedName name="Metal12mm">'[130]LOCAL RATES'!$H$28</definedName>
    <definedName name="Metal20mm">'[130]LOCAL RATES'!$H$27</definedName>
    <definedName name="Metal40mm">'[130]LOCAL RATES'!$H$26</definedName>
    <definedName name="Metal6mm">'[130]LOCAL RATES'!$H$29</definedName>
    <definedName name="MF">'[131]scour depth'!#REF!</definedName>
    <definedName name="MF___0">#REF!</definedName>
    <definedName name="MF___13">#REF!</definedName>
    <definedName name="Mf_v">#REF!</definedName>
    <definedName name="mfg_process">[132]MFG_TAG!$A$1:$X$27</definedName>
    <definedName name="MFG_TAG">[133]Sheet1!$A$1:$X$27</definedName>
    <definedName name="Mg">#REF!</definedName>
    <definedName name="Mg_v">#REF!</definedName>
    <definedName name="Mh">#REF!</definedName>
    <definedName name="Mh_v">#REF!</definedName>
    <definedName name="Mhpc">'[112]purpose&amp;input'!#REF!:'[112]purpose&amp;input'!#REF!</definedName>
    <definedName name="Mhpipd">'[112]purpose&amp;input'!#REF!</definedName>
    <definedName name="Mhps">'[112]purpose&amp;input'!#REF!</definedName>
    <definedName name="MILD">#REF!</definedName>
    <definedName name="MinSNo">[62]Data!$J$2</definedName>
    <definedName name="Mipc">'[112]purpose&amp;input'!#REF!:'[112]purpose&amp;input'!#REF!</definedName>
    <definedName name="Mips">'[112]purpose&amp;input'!#REF!</definedName>
    <definedName name="MISADN">[84]R2!$C$14</definedName>
    <definedName name="MIST">#REF!</definedName>
    <definedName name="MIX">#REF!</definedName>
    <definedName name="Mix_15">'[14]Mix Design'!$P$11</definedName>
    <definedName name="Mix_30">'[14]Mix Design'!$P$14</definedName>
    <definedName name="MIX10B">#REF!</definedName>
    <definedName name="MIX10R">#REF!</definedName>
    <definedName name="MIX15B">#REF!</definedName>
    <definedName name="MIX15R">#REF!</definedName>
    <definedName name="MIX20B">#REF!</definedName>
    <definedName name="MIX20R">#REF!</definedName>
    <definedName name="MIX25B">#REF!</definedName>
    <definedName name="MIX25R">#REF!</definedName>
    <definedName name="MIX30B">#REF!</definedName>
    <definedName name="MIX30R">#REF!</definedName>
    <definedName name="MIX35B">#REF!</definedName>
    <definedName name="MIX35R">#REF!</definedName>
    <definedName name="MIX40B">#REF!</definedName>
    <definedName name="MIX45B">#REF!</definedName>
    <definedName name="ml" hidden="1">{"'장비'!$A$3:$M$12"}</definedName>
    <definedName name="MLDPLT">#REF!</definedName>
    <definedName name="Mlpc">'[112]purpose&amp;input'!#REF!</definedName>
    <definedName name="Mlpd">'[112]purpose&amp;input'!#REF!</definedName>
    <definedName name="Mlps">'[112]purpose&amp;input'!#REF!</definedName>
    <definedName name="mm">'[30]Rates Basic'!$D$2</definedName>
    <definedName name="MMAZ">#REF!</definedName>
    <definedName name="mn" hidden="1">{"'Sheet1'!$L$16"}</definedName>
    <definedName name="MONTH_CONDITION">#REF!</definedName>
    <definedName name="MONTH_DETAILS">#REF!</definedName>
    <definedName name="MP" hidden="1">{#N/A,#N/A,FALSE,"CCTV"}</definedName>
    <definedName name="MPF">#REF!</definedName>
    <definedName name="MPMOB">#REF!</definedName>
    <definedName name="MRCRLPW">#REF!</definedName>
    <definedName name="MS">#REF!</definedName>
    <definedName name="MS200202rev2">#REF!</definedName>
    <definedName name="ms2002may1706">#REF!</definedName>
    <definedName name="Msbdo">#REF!</definedName>
    <definedName name="msjune1807">#REF!</definedName>
    <definedName name="mu">#REF!</definedName>
    <definedName name="MUCK">#REF!</definedName>
    <definedName name="mui">#REF!</definedName>
    <definedName name="MUL">'[54]RA Civil'!$E$8</definedName>
    <definedName name="MUNION">#REF!</definedName>
    <definedName name="MUNON">#REF!</definedName>
    <definedName name="MUR">#REF!</definedName>
    <definedName name="MUTP">#REF!</definedName>
    <definedName name="N">[22]PROCTOR!#REF!</definedName>
    <definedName name="N___0">#REF!</definedName>
    <definedName name="N___13">#REF!</definedName>
    <definedName name="Name">[126]Index!$C$2</definedName>
    <definedName name="NEED">#REF!</definedName>
    <definedName name="needle">#REF!</definedName>
    <definedName name="NET_TAX">[68]CABLERET!$D$6</definedName>
    <definedName name="new">[58]Original!$T$8</definedName>
    <definedName name="NEWNAME" hidden="1">{#N/A,#N/A,FALSE,"CCTV"}</definedName>
    <definedName name="NIPP">#REF!</definedName>
    <definedName name="NN">#REF!</definedName>
    <definedName name="NN___0">#REF!</definedName>
    <definedName name="NN___13">#REF!</definedName>
    <definedName name="No">#REF!</definedName>
    <definedName name="NO_JTS">[57]PIPING!$G$6:$G$105</definedName>
    <definedName name="NO_OF_MH">#REF!</definedName>
    <definedName name="NO_OF_REQ">#REF!</definedName>
    <definedName name="num">#REF!</definedName>
    <definedName name="Nx">#REF!</definedName>
    <definedName name="Nx___0">#REF!</definedName>
    <definedName name="Nx___13">#REF!</definedName>
    <definedName name="Ny">#REF!</definedName>
    <definedName name="Ny___0">#REF!</definedName>
    <definedName name="Ny___13">#REF!</definedName>
    <definedName name="o" hidden="1">{"'Sheet1'!$L$16"}</definedName>
    <definedName name="O_2">[57]PIPING!$V$6:$V$105</definedName>
    <definedName name="O11FAC">[84]R2!$C$6</definedName>
    <definedName name="O11SUM">[84]R2!$C$7</definedName>
    <definedName name="O12SUM">[84]R2!$C$9</definedName>
    <definedName name="O1SPFAC">[84]R2!#REF!</definedName>
    <definedName name="O1SPMGN">[84]R2!$C$12</definedName>
    <definedName name="O2FAC">[84]R2!$C$11</definedName>
    <definedName name="OBLACK">#REF!</definedName>
    <definedName name="OCCRUSH">#REF!</definedName>
    <definedName name="OCEXC">#REF!</definedName>
    <definedName name="OCLOADA">#REF!</definedName>
    <definedName name="OCLOADS">#REF!</definedName>
    <definedName name="OCTIP1">#REF!</definedName>
    <definedName name="OCTIP5">#REF!</definedName>
    <definedName name="OCTRI">[68]CABLERET!$D$5</definedName>
    <definedName name="ODH" hidden="1">#REF!</definedName>
    <definedName name="OH_PM">#REF!</definedName>
    <definedName name="olct">'[117]Pier Design(with offset)'!#REF!</definedName>
    <definedName name="olt">'[114]Pier Design(with offset)'!#REF!</definedName>
    <definedName name="OMAS">#REF!</definedName>
    <definedName name="OPC">'[134]Rate Analysis '!$E$18</definedName>
    <definedName name="oper">#REF!</definedName>
    <definedName name="oper.">#REF!</definedName>
    <definedName name="opoi">#REF!</definedName>
    <definedName name="ORBEND">#REF!</definedName>
    <definedName name="ORDERING">#REF!</definedName>
    <definedName name="OTRY">#REF!</definedName>
    <definedName name="OTRY1">#REF!</definedName>
    <definedName name="overallspan1">[86]FACE!#REF!</definedName>
    <definedName name="overallspan13">'[135]SLAB DESIGN'!$E$41</definedName>
    <definedName name="OVERHEADS">#REF!</definedName>
    <definedName name="OVRFAC">[84]R2!$C$16</definedName>
    <definedName name="Owner">#REF!</definedName>
    <definedName name="p">[115]DETAILED!$J$6</definedName>
    <definedName name="p___0">#REF!</definedName>
    <definedName name="p___13">#REF!</definedName>
    <definedName name="P_AREA">#REF!</definedName>
    <definedName name="p_shape">#REF!</definedName>
    <definedName name="p_sizes">[42]Tables!$H$10:$H$45</definedName>
    <definedName name="P_SYS">#REF!</definedName>
    <definedName name="p_w_sizes">[42]Tables!$H$10:$J$45</definedName>
    <definedName name="p0">#REF!</definedName>
    <definedName name="p10.3">#REF!</definedName>
    <definedName name="p11.3">#REF!</definedName>
    <definedName name="p12.3">#REF!</definedName>
    <definedName name="p13.3">#REF!</definedName>
    <definedName name="p14.3">#REF!</definedName>
    <definedName name="p15.3">#REF!</definedName>
    <definedName name="p16.3">#REF!</definedName>
    <definedName name="p17.3">#REF!</definedName>
    <definedName name="p18.3">#REF!</definedName>
    <definedName name="p19.3">#REF!</definedName>
    <definedName name="p20.3">#REF!</definedName>
    <definedName name="p3.3">#REF!</definedName>
    <definedName name="p4.3">#REF!</definedName>
    <definedName name="p5.3">#REF!</definedName>
    <definedName name="p6.3">#REF!</definedName>
    <definedName name="p7.3">#REF!</definedName>
    <definedName name="p8.3">#REF!</definedName>
    <definedName name="p9.3">#REF!</definedName>
    <definedName name="pa">#REF!</definedName>
    <definedName name="pa___0">#REF!</definedName>
    <definedName name="pa___13">#REF!</definedName>
    <definedName name="PAGE5">#REF!</definedName>
    <definedName name="PAGE6">#REF!</definedName>
    <definedName name="PAGE7">#REF!</definedName>
    <definedName name="PAINT">#REF!</definedName>
    <definedName name="PAINT_DATA">[57]PAINTING!$B$241:$N$264</definedName>
    <definedName name="Pane2">#REF!</definedName>
    <definedName name="Pane2___0">#REF!</definedName>
    <definedName name="Pane2___13">#REF!</definedName>
    <definedName name="pb">#REF!</definedName>
    <definedName name="pb___0">#REF!</definedName>
    <definedName name="pb___11">#REF!</definedName>
    <definedName name="pb___12">#REF!</definedName>
    <definedName name="pcc1481.5bgl">#REF!</definedName>
    <definedName name="pcc1484.5bgl">#REF!</definedName>
    <definedName name="PCCM15">#REF!</definedName>
    <definedName name="pccp">#REF!</definedName>
    <definedName name="pccproj">#REF!</definedName>
    <definedName name="pcct">#REF!</definedName>
    <definedName name="pccthk">#REF!</definedName>
    <definedName name="Pclass">#REF!</definedName>
    <definedName name="pcount">#REF!</definedName>
    <definedName name="pdata1">#REF!</definedName>
    <definedName name="PDP">#REF!</definedName>
    <definedName name="ped_no">#REF!</definedName>
    <definedName name="PER">#REF!</definedName>
    <definedName name="PERC">'[12]Cost of O &amp; O'!$F$29</definedName>
    <definedName name="pH">#REF!</definedName>
    <definedName name="pH___0">#REF!</definedName>
    <definedName name="pH___13">#REF!</definedName>
    <definedName name="phi">#REF!</definedName>
    <definedName name="Pi">#REF!</definedName>
    <definedName name="PierDataOld">#REF!</definedName>
    <definedName name="pile_no">#REF!</definedName>
    <definedName name="PILEFORCE">#REF!</definedName>
    <definedName name="PIN">#REF!</definedName>
    <definedName name="PIPE">#REF!</definedName>
    <definedName name="PIPE_CONNECTION_MATERIALS">#REF!</definedName>
    <definedName name="pipeclamp">[83]pipe!$A$3:$A$33</definedName>
    <definedName name="Pipeline_diagram">#REF!</definedName>
    <definedName name="Piping2222">OR(ISBLANK(#REF!),ISBLANK(#REF!))</definedName>
    <definedName name="PJACK">#REF!</definedName>
    <definedName name="PLAST">#REF!</definedName>
    <definedName name="PLUG">#REF!</definedName>
    <definedName name="pm_size">[42]Tables!$AE$8:$AE$43</definedName>
    <definedName name="pm_w_size">[42]Tables!$AA$8:$AF$43</definedName>
    <definedName name="po" hidden="1">{#N/A,#N/A,FALSE,"CCTV"}</definedName>
    <definedName name="POC">#REF!</definedName>
    <definedName name="pound">#REF!</definedName>
    <definedName name="pp" hidden="1">{#N/A,#N/A,FALSE,"CCTV"}</definedName>
    <definedName name="ppg">#REF!</definedName>
    <definedName name="PPI">#REF!</definedName>
    <definedName name="PPJ">#REF!</definedName>
    <definedName name="ppp">#REF!</definedName>
    <definedName name="pratap" hidden="1">{"'Sheet1'!$A$4386:$N$4591"}</definedName>
    <definedName name="PRDump">#REF!</definedName>
    <definedName name="PRESTRESSED">#REF!</definedName>
    <definedName name="Price">'[136]RATE-ANAY.'!$A$152:$H$756</definedName>
    <definedName name="PriceCode">#REF!</definedName>
    <definedName name="_xlnm.Print_Area" localSheetId="6">'Atarsand- AGS P ltd'!$B$2:$G$40</definedName>
    <definedName name="_xlnm.Print_Area" localSheetId="5">'Atarsand- AK E'!$B$2:$G$95</definedName>
    <definedName name="_xlnm.Print_Area" localSheetId="7">'Atarsand- Kyathi '!$B$2:$G$89</definedName>
    <definedName name="_xlnm.Print_Area" localSheetId="4">'Atarsand- PR'!$B$2:$G$105</definedName>
    <definedName name="_xlnm.Print_Area" localSheetId="3">Hardoi!$B$105:$H$200</definedName>
    <definedName name="_xlnm.Print_Area" localSheetId="0">'madhura rani ganj ags'!$A$1:$Q$120</definedName>
    <definedName name="_xlnm.Print_Area" localSheetId="1">'malaak pipe issue'!#REF!</definedName>
    <definedName name="_xlnm.Print_Area" localSheetId="2">[1]Sheet2!$B$4:$G$149</definedName>
    <definedName name="_xlnm.Print_Area">#REF!</definedName>
    <definedName name="Print_Area_MI">#REF!</definedName>
    <definedName name="PRINT_AREA_MI___0">#REF!</definedName>
    <definedName name="print_title">[137]Cul_detail!$A$2:$IV$5</definedName>
    <definedName name="_xlnm.Print_Titles">#N/A</definedName>
    <definedName name="PRINT_TITLES_MI">#REF!</definedName>
    <definedName name="PRN">#REF!</definedName>
    <definedName name="proj">#REF!</definedName>
    <definedName name="proj_id">'[138]Project Management Main'!$D$9</definedName>
    <definedName name="proj_mgr">'[138]Project Management Main'!$D$12</definedName>
    <definedName name="proj_nm">'[138]Project Management Main'!$D$10</definedName>
    <definedName name="project">#REF!</definedName>
    <definedName name="Project_Name">'[89]GM 000'!$I$2</definedName>
    <definedName name="projecttitle">'[139]CABLE BULK'!#REF!</definedName>
    <definedName name="PROLL">#REF!</definedName>
    <definedName name="proom">#REF!</definedName>
    <definedName name="proom5x4">#REF!</definedName>
    <definedName name="PS">#REF!</definedName>
    <definedName name="PS___0">#REF!</definedName>
    <definedName name="PS___13">#REF!</definedName>
    <definedName name="PUMP">'[12]Cost of O &amp; O'!$F$27</definedName>
    <definedName name="Q">'[140]FORM-W3'!#REF!</definedName>
    <definedName name="Qc">#REF!</definedName>
    <definedName name="Qc___0">#REF!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Q" hidden="1">{"form-D1",#N/A,FALSE,"FORM-D1";"form-D1_amt",#N/A,FALSE,"FORM-D1"}</definedName>
    <definedName name="qqq">#N/A</definedName>
    <definedName name="QQQQ" hidden="1">{"form-D1",#N/A,FALSE,"FORM-D1";"form-D1_amt",#N/A,FALSE,"FORM-D1"}</definedName>
    <definedName name="Qspan">#REF!</definedName>
    <definedName name="QTY">[84]R2!$D$39:$D$86</definedName>
    <definedName name="Qty_as_on_apr">#REF!</definedName>
    <definedName name="Qv">#REF!</definedName>
    <definedName name="qw">#REF!</definedName>
    <definedName name="R_">#REF!</definedName>
    <definedName name="r_date">'[98]ETC Plant Cost'!#REF!</definedName>
    <definedName name="r0">#REF!</definedName>
    <definedName name="r10.3">#REF!</definedName>
    <definedName name="r11.3">#REF!</definedName>
    <definedName name="r12.3">#REF!</definedName>
    <definedName name="r13.3">#REF!</definedName>
    <definedName name="r14.3">#REF!</definedName>
    <definedName name="r15.3">#REF!</definedName>
    <definedName name="r16.3">#REF!</definedName>
    <definedName name="r17.3">#REF!</definedName>
    <definedName name="r18.3">#REF!</definedName>
    <definedName name="r19.3">#REF!</definedName>
    <definedName name="r20.3">#REF!</definedName>
    <definedName name="r3.3">#REF!</definedName>
    <definedName name="r4.3">#REF!</definedName>
    <definedName name="r5.3">#REF!</definedName>
    <definedName name="r6.3">#REF!</definedName>
    <definedName name="r7.3">#REF!</definedName>
    <definedName name="r8.3">#REF!</definedName>
    <definedName name="r9.3">#REF!</definedName>
    <definedName name="raaa" hidden="1">{"'Sheet1'!$A$4386:$N$4591"}</definedName>
    <definedName name="RaftD">#REF!</definedName>
    <definedName name="RaftSlbThk">#REF!</definedName>
    <definedName name="RATE">'[141]Rate Ana'!$A$6:$D$392</definedName>
    <definedName name="rate0">[142]SUMMARY!$A$3:$E$1159</definedName>
    <definedName name="rating150">#REF!</definedName>
    <definedName name="rating300">#REF!</definedName>
    <definedName name="rating600">#REF!</definedName>
    <definedName name="rating800">#REF!</definedName>
    <definedName name="RATING계산">#N/A</definedName>
    <definedName name="RawAgencyPrice">#REF!</definedName>
    <definedName name="RBData">#REF!</definedName>
    <definedName name="RCCM35">#REF!</definedName>
    <definedName name="RCCpipe300">'[143]LOCAL RATES'!#REF!</definedName>
    <definedName name="RCCpipe600">'[143]LOCAL RATES'!#REF!</definedName>
    <definedName name="rdc">#REF!</definedName>
    <definedName name="Re">#REF!</definedName>
    <definedName name="Re___0">#REF!</definedName>
    <definedName name="Re___13">#REF!</definedName>
    <definedName name="re_bar">#REF!</definedName>
    <definedName name="RE_SIZE">#REF!</definedName>
    <definedName name="REC6RD">#REF!</definedName>
    <definedName name="RECORD">#REF!</definedName>
    <definedName name="_xlnm.Recorder">#REF!</definedName>
    <definedName name="RED">#REF!</definedName>
    <definedName name="REDDY">#REF!</definedName>
    <definedName name="refill">#REF!</definedName>
    <definedName name="rel">#REF!</definedName>
    <definedName name="RentSubsidy_B">'[75]SITE OVERHEADS'!#REF!</definedName>
    <definedName name="Reselects">#REF!</definedName>
    <definedName name="Rev">#REF!</definedName>
    <definedName name="Revision">#REF!</definedName>
    <definedName name="RF" hidden="1">{#N/A,#N/A,FALSE,"CCTV"}</definedName>
    <definedName name="ric">#REF!</definedName>
    <definedName name="rid" hidden="1">{"'Sheet1'!$L$16"}</definedName>
    <definedName name="rig">#REF!</definedName>
    <definedName name="RIP">#REF!</definedName>
    <definedName name="RIVER">#REF!</definedName>
    <definedName name="Rl">#REF!</definedName>
    <definedName name="Rl___0">#REF!</definedName>
    <definedName name="Rl___13">#REF!</definedName>
    <definedName name="RMARK">#REF!</definedName>
    <definedName name="RNG1500S">'[42]Valve Cl'!$A$381:$W$405</definedName>
    <definedName name="RNG150S">'[42]Valve Cl'!$A$238:$W$262</definedName>
    <definedName name="RNG2500S">'[42]Valve Cl'!$A$409:$W$433</definedName>
    <definedName name="RNG300S">'[42]Valve Cl'!$A$266:$W$290</definedName>
    <definedName name="RNG400S">'[42]Valve Cl'!$A$294:$W$318</definedName>
    <definedName name="RNG4500S">'[42]Valve Cl'!$A$438:$W$462</definedName>
    <definedName name="RNG600S">'[42]Valve Cl'!$A$323:$W$347</definedName>
    <definedName name="RNG900S">'[42]Valve Cl'!$A$352:$W$376</definedName>
    <definedName name="robot">#REF!</definedName>
    <definedName name="ROCE">#REF!</definedName>
    <definedName name="ROCK">#REF!</definedName>
    <definedName name="rockk">[102]Analysis!#REF!</definedName>
    <definedName name="RokSpl">#REF!</definedName>
    <definedName name="ROLL">#REF!</definedName>
    <definedName name="Rooms">#REF!</definedName>
    <definedName name="rosid">#REF!</definedName>
    <definedName name="ROTA">#REF!</definedName>
    <definedName name="ROTARY">'[12]Cost of O &amp; O'!$F$28</definedName>
    <definedName name="rout_t">#REF!</definedName>
    <definedName name="row">'[42]Valve Cl'!$AC$8:$AC$32</definedName>
    <definedName name="ROW_STRESS">'[42]CODE-STR'!$Z$3:$Z$21</definedName>
    <definedName name="RRstones">#REF!</definedName>
    <definedName name="Rs">#REF!</definedName>
    <definedName name="Rs___0">#REF!</definedName>
    <definedName name="Rs___13">#REF!</definedName>
    <definedName name="RSAND">#REF!</definedName>
    <definedName name="Rse">#REF!</definedName>
    <definedName name="Rse___0">#REF!</definedName>
    <definedName name="Rse___13">#REF!</definedName>
    <definedName name="RTR">#REF!</definedName>
    <definedName name="RUB">#REF!</definedName>
    <definedName name="RUBBLE">#REF!</definedName>
    <definedName name="RUBLE">#REF!</definedName>
    <definedName name="RY">#REF!</definedName>
    <definedName name="S">#REF!</definedName>
    <definedName name="s0">#REF!</definedName>
    <definedName name="s10.3">#REF!</definedName>
    <definedName name="s11.3">#REF!</definedName>
    <definedName name="s12.3">#REF!</definedName>
    <definedName name="S12T13">#REF!</definedName>
    <definedName name="s13.3">#REF!</definedName>
    <definedName name="s14.3">#REF!</definedName>
    <definedName name="s15.3">#REF!</definedName>
    <definedName name="s16.3">#REF!</definedName>
    <definedName name="s17.3">#REF!</definedName>
    <definedName name="s18.3">#REF!</definedName>
    <definedName name="s19.3">#REF!</definedName>
    <definedName name="S19T13">#REF!</definedName>
    <definedName name="s20.3">#REF!</definedName>
    <definedName name="s3.3">#REF!</definedName>
    <definedName name="s4.3">#REF!</definedName>
    <definedName name="s5.3">#REF!</definedName>
    <definedName name="s6.3">#REF!</definedName>
    <definedName name="s7.3">#REF!</definedName>
    <definedName name="s8.3">#REF!</definedName>
    <definedName name="s9.3">#REF!</definedName>
    <definedName name="sa">[144]dummy!$A$2:$I$48</definedName>
    <definedName name="saf">[45]예가표!#REF!</definedName>
    <definedName name="Salaries1010">'[75]SITE OVERHEADS'!#REF!</definedName>
    <definedName name="Salaries1010_A">'[75]SITE OVERHEADS'!#REF!</definedName>
    <definedName name="SALESPLAN">#REF!</definedName>
    <definedName name="SAND">#REF!</definedName>
    <definedName name="sand1">#REF!</definedName>
    <definedName name="SANDA">[67]ANAL!$E$17</definedName>
    <definedName name="SANDB">#REF!</definedName>
    <definedName name="sandd">#REF!</definedName>
    <definedName name="sandfill">#REF!</definedName>
    <definedName name="SANDR">#REF!</definedName>
    <definedName name="SBC">#REF!</definedName>
    <definedName name="SC">#REF!</definedName>
    <definedName name="scaffolding">[145]!scaffolding</definedName>
    <definedName name="scale">#REF!</definedName>
    <definedName name="scbc">#REF!</definedName>
    <definedName name="SCH">[42]Tables!$A$10:$D$377</definedName>
    <definedName name="SCH_CON">#REF!</definedName>
    <definedName name="SCH_CSH_OF">#REF!</definedName>
    <definedName name="SCH_DIRSTAF">#REF!</definedName>
    <definedName name="SCH_INDIRSTAF">#REF!</definedName>
    <definedName name="SCH_PM">#REF!</definedName>
    <definedName name="SCH_WC_CF">#REF!</definedName>
    <definedName name="SCHEDULE">[111]TOEC!#REF!</definedName>
    <definedName name="schedules">[42]Tables!$H$51:$I$66</definedName>
    <definedName name="schools">#REF!</definedName>
    <definedName name="SCON">#REF!</definedName>
    <definedName name="SCRAP">#REF!</definedName>
    <definedName name="SD">'[54]RA Civil'!$E$12</definedName>
    <definedName name="Sdate">#REF!</definedName>
    <definedName name="SDEPTH">#REF!</definedName>
    <definedName name="sdfg" hidden="1">[46]Cash2!$J$16:$J$36</definedName>
    <definedName name="sdfwdd">'[122]purpose&amp;input'!#REF!</definedName>
    <definedName name="SDMLPW">#REF!</definedName>
    <definedName name="SDXAS">'[146]scour depth'!#REF!</definedName>
    <definedName name="se">#REF!</definedName>
    <definedName name="SEAL">#REF!</definedName>
    <definedName name="SEAL1">#REF!</definedName>
    <definedName name="SECTION">#REF!</definedName>
    <definedName name="sencount" hidden="1">1</definedName>
    <definedName name="SepRRFinal">[58]Original!$T$8</definedName>
    <definedName name="sertert">#REF!</definedName>
    <definedName name="SERVICE">#REF!</definedName>
    <definedName name="SF">#REF!</definedName>
    <definedName name="SFDASDASFD">[111]TOEC!#REF!</definedName>
    <definedName name="sgsgbsbgg">#REF!</definedName>
    <definedName name="SH">#REF!</definedName>
    <definedName name="shaeff">'[12]Cost of O &amp; O'!$F$42</definedName>
    <definedName name="Sheet_names">#REF!</definedName>
    <definedName name="sheet1">#REF!</definedName>
    <definedName name="sheet1___0">#REF!</definedName>
    <definedName name="sheet1___13">#REF!</definedName>
    <definedName name="shis">[144]dummy!$A$51:$G$74</definedName>
    <definedName name="SHM">#REF!</definedName>
    <definedName name="SHOT">'[12]Cost of O &amp; O'!$F$35</definedName>
    <definedName name="SHOV">#REF!</definedName>
    <definedName name="shpe">#REF!</definedName>
    <definedName name="Shuttering">#REF!</definedName>
    <definedName name="SHV">#REF!</definedName>
    <definedName name="si">#REF!</definedName>
    <definedName name="sigma0.2">#REF!</definedName>
    <definedName name="sigma0_2">#REF!</definedName>
    <definedName name="sigmab">#REF!</definedName>
    <definedName name="sigmah">#REF!</definedName>
    <definedName name="sigmat">#REF!</definedName>
    <definedName name="SINKP">#REF!</definedName>
    <definedName name="SIZE">#REF!</definedName>
    <definedName name="size0125">[42]Tables!$C$10:$F$18</definedName>
    <definedName name="size025">[42]Tables!$C$19:$F$27</definedName>
    <definedName name="size0375">[42]Tables!$C$28:$F$36</definedName>
    <definedName name="size05">[42]Tables!$C$37:$F$48</definedName>
    <definedName name="size075">[42]Tables!$C$49:$F$60</definedName>
    <definedName name="size1">[42]Tables!$C$61:$F$72</definedName>
    <definedName name="size10">[42]Tables!$C$197:$F$213</definedName>
    <definedName name="size12">[42]Tables!$C$214:$F$230</definedName>
    <definedName name="size125">[42]Tables!$C$74:$F$84</definedName>
    <definedName name="size14">[42]Tables!$C$231:$F$245</definedName>
    <definedName name="size15">[42]Tables!$C$85:$F$96</definedName>
    <definedName name="size16">[42]Tables!$C$246:$F$260</definedName>
    <definedName name="size18">[42]Tables!$C$261:$F$275</definedName>
    <definedName name="size2">[42]Tables!$C$97:$F$108</definedName>
    <definedName name="size20">[42]Tables!$C$276:$F$290</definedName>
    <definedName name="size22">[42]Tables!$C$291:$F$304</definedName>
    <definedName name="size24">[42]Tables!$C$305:$F$319</definedName>
    <definedName name="size25">[42]Tables!$C$109:$F$120</definedName>
    <definedName name="size26">[42]Tables!$C$320:$F$324</definedName>
    <definedName name="size28">[42]Tables!$C$325:$F$330</definedName>
    <definedName name="size3">[42]Tables!$C$121:$F$132</definedName>
    <definedName name="size30">[42]Tables!$C$331:$F$338</definedName>
    <definedName name="size32">[42]Tables!$C$339:$F$345</definedName>
    <definedName name="size34">[42]Tables!$C$346:$F$352</definedName>
    <definedName name="size35">[42]Tables!$C$133:$F$142</definedName>
    <definedName name="size36">[42]Tables!$C$353:$F$359</definedName>
    <definedName name="size38">[42]Tables!$C$360:$F$362</definedName>
    <definedName name="size4">[42]Tables!$C$143:$F$155</definedName>
    <definedName name="size40">[42]Tables!$C$363:$F$365</definedName>
    <definedName name="size42">[42]Tables!$C$366:$F$368</definedName>
    <definedName name="size44">[42]Tables!$C$369:$F$371</definedName>
    <definedName name="size46">[42]Tables!$C$372:$F$374</definedName>
    <definedName name="size48">[42]Tables!$C$375:$F$377</definedName>
    <definedName name="size5">[42]Tables!$C$156:$F$167</definedName>
    <definedName name="size6">[42]Tables!$C$168:$F$179</definedName>
    <definedName name="size8">[42]Tables!$C$180:$F$196</definedName>
    <definedName name="SIZEC">#REF!</definedName>
    <definedName name="skilled">#REF!</definedName>
    <definedName name="slab_p" hidden="1">{"form-D1",#N/A,FALSE,"FORM-D1";"form-D1_amt",#N/A,FALSE,"FORM-D1"}</definedName>
    <definedName name="SlabD">#REF!</definedName>
    <definedName name="SLAYER">#REF!</definedName>
    <definedName name="SLC">#REF!</definedName>
    <definedName name="SLIPFORM">'[102]Cost of O &amp; O'!#REF!</definedName>
    <definedName name="slope">#REF!</definedName>
    <definedName name="SLSAMT">[84]R2!$I$39:$I$86</definedName>
    <definedName name="SLSRT">[84]R2!$H$39:$H$86</definedName>
    <definedName name="SLURRY">#REF!</definedName>
    <definedName name="SMAZ">#REF!</definedName>
    <definedName name="SMIST">#REF!</definedName>
    <definedName name="smoot">#REF!</definedName>
    <definedName name="SMOOTH">#REF!</definedName>
    <definedName name="soh">0%</definedName>
    <definedName name="soil_dens">#REF!</definedName>
    <definedName name="soil_sub">#REF!</definedName>
    <definedName name="soilden">#REF!</definedName>
    <definedName name="SOL">#REF!</definedName>
    <definedName name="SORTCODE">#N/A</definedName>
    <definedName name="sp">4%</definedName>
    <definedName name="SP_AREA">#REF!</definedName>
    <definedName name="Spalls">#REF!</definedName>
    <definedName name="span">#REF!</definedName>
    <definedName name="SPANbearing1">'[135]SLAB DESIGN'!$E$40</definedName>
    <definedName name="SPAVER">'[65]Cost of O &amp; O'!$F$21</definedName>
    <definedName name="SPEC_1">'[94]BLR 1'!$L:$L</definedName>
    <definedName name="SPEC_10">[94]GEN!$K:$K</definedName>
    <definedName name="SPEC_11">[94]GAS!$K:$K</definedName>
    <definedName name="SPEC_12">[94]DEAE!$L:$L</definedName>
    <definedName name="SPEC_2">[94]BLR2!$L:$L</definedName>
    <definedName name="SPEC_3">[94]BLR3!$L:$L</definedName>
    <definedName name="SPEC_4">[94]BLR4!$L:$L</definedName>
    <definedName name="SPEC_5">[94]BLR5!$L:$L</definedName>
    <definedName name="SPEC_6">[94]DEM!$K:$K</definedName>
    <definedName name="SPEC_7">[94]SAM!$K:$K</definedName>
    <definedName name="SPEC_8">[94]CHEM!$K:$K</definedName>
    <definedName name="SPEC_9">[94]COP!$K:$K</definedName>
    <definedName name="SPEC12">'[147]DB_ET200(R. A)'!$S:$S</definedName>
    <definedName name="SPEC2">#REF!</definedName>
    <definedName name="SPECI">#REF!</definedName>
    <definedName name="SPFAC">[84]R2!$G$21:$G$32</definedName>
    <definedName name="SPFIN">[84]R2!$C$15</definedName>
    <definedName name="SPINK">#REF!</definedName>
    <definedName name="SPRINK">'[12]Cost of O &amp; O'!$F$23</definedName>
    <definedName name="SPSUM">[84]R2!$C$13</definedName>
    <definedName name="SQRT__1___0.6___1.0">#REF!</definedName>
    <definedName name="SQRT__1___0_6___1_0">#REF!</definedName>
    <definedName name="SQRT__1___0_6___1_0___0">#REF!</definedName>
    <definedName name="SQRT__1___0_6___1_0___13">#REF!</definedName>
    <definedName name="srj">#REF!</definedName>
    <definedName name="SROLL">#REF!</definedName>
    <definedName name="ss">#REF!</definedName>
    <definedName name="ssa">#N/A</definedName>
    <definedName name="SSLCH">#REF!</definedName>
    <definedName name="Ssm">'[118]LOCAL RATES'!$H$38</definedName>
    <definedName name="SSR">'[148]scour depth'!#REF!</definedName>
    <definedName name="SSSS">[64]PROCTOR!#REF!</definedName>
    <definedName name="SSSSSS">[64]PROCTOR!#REF!</definedName>
    <definedName name="sst">#REF!</definedName>
    <definedName name="STAADappslabthk">'[149]ABUT MASTER'!$K$57</definedName>
    <definedName name="StaffApr_D">'[100]SITE OVERHEADS'!#REF!</definedName>
    <definedName name="Staircase">#REF!</definedName>
    <definedName name="Start1">#REF!</definedName>
    <definedName name="Start10">#REF!</definedName>
    <definedName name="Start11">'[119]Side walls (earth)'!$H$1</definedName>
    <definedName name="Start12">'[119]AFFLUX CALC'!$H$1</definedName>
    <definedName name="Start13">[119]PROTECTION!$H$1</definedName>
    <definedName name="Start14">'[119]AFF DRAW'!$H$1</definedName>
    <definedName name="Start15">'[119]TEL CALC'!$H$1</definedName>
    <definedName name="Start16">'[119]NALA-LS'!$H$1</definedName>
    <definedName name="Start17">'[119]X-BOX HYD'!$H$1</definedName>
    <definedName name="Start18">'[119]X-TRAIL PIT DETAILS'!$H$1</definedName>
    <definedName name="Start19">'[119]X-BLOCK LEVELS'!$H$1</definedName>
    <definedName name="Start2">[119]INSTRUCT!$H$1</definedName>
    <definedName name="Start20">'[119]MACRO-BACK UP'!$H$1</definedName>
    <definedName name="Start21">'[119]Side walls (earth)'!$H$1</definedName>
    <definedName name="Start27">#REF!</definedName>
    <definedName name="Start28">#REF!</definedName>
    <definedName name="Start29">[150]Sheet11!#REF!</definedName>
    <definedName name="Start3">'[151]0+655'!#REF!</definedName>
    <definedName name="Start6">'[119]DS HFL '!$H$1</definedName>
    <definedName name="Start7">'[119]VENT DESIGN '!$H$1</definedName>
    <definedName name="Start8">'[119]Side walls-Slab'!$H$1</definedName>
    <definedName name="Start9">[119]TRANSITIONS!$H$1</definedName>
    <definedName name="StartDate">[152]Menu!$E$7</definedName>
    <definedName name="steam_props">#REF!</definedName>
    <definedName name="steam_trap">#REF!</definedName>
    <definedName name="STEEL">#REF!</definedName>
    <definedName name="Stg_Sub">#REF!</definedName>
    <definedName name="Stg_Super">#REF!</definedName>
    <definedName name="STRESS">'[42]CODE-STR'!$A$3:$V$40</definedName>
    <definedName name="StrID">#REF!</definedName>
    <definedName name="structure">#REF!</definedName>
    <definedName name="STS">#REF!</definedName>
    <definedName name="STSJ">#REF!</definedName>
    <definedName name="SUB">#REF!</definedName>
    <definedName name="Sub_class1">[73]User!$D$9:$R$9</definedName>
    <definedName name="Sub_class10">[73]User!$D$18:$R$18</definedName>
    <definedName name="Sub_class11">[73]User!$D$19:$R$19</definedName>
    <definedName name="Sub_class12">[73]User!$D$20:$R$20</definedName>
    <definedName name="Sub_class13">[73]User!$D$21:$R$21</definedName>
    <definedName name="Sub_class14">[73]User!$D$22:$R$22</definedName>
    <definedName name="Sub_class15">[73]User!$D$23:$R$23</definedName>
    <definedName name="Sub_class2">[73]User!$D$10:$R$10</definedName>
    <definedName name="Sub_class3">[73]User!$D$11:$R$11</definedName>
    <definedName name="Sub_class4">[73]User!$D$12:$R$12</definedName>
    <definedName name="Sub_class5">[73]User!$D$13:$R$13</definedName>
    <definedName name="Sub_class6">[73]User!$D$14:$R$14</definedName>
    <definedName name="Sub_class7">[73]User!$D$15:$R$15</definedName>
    <definedName name="Sub_class8">[73]User!$D$16:$R$16</definedName>
    <definedName name="Sub_class9">[73]User!$D$17:$R$17</definedName>
    <definedName name="Sub_classes">Sub_class1,Sub_class2,Sub_class3,Sub_class4,Sub_class5,Sub_class6,Sub_class7,Sub_class8,Sub_class9,Sub_class10,Sub_class11,Sub_class12,Sub_class13,Sub_class14,Sub_class15</definedName>
    <definedName name="Subject">#REF!</definedName>
    <definedName name="subjectname">'[139]CABLE BULK'!#REF!</definedName>
    <definedName name="sumana">#REF!</definedName>
    <definedName name="summary">#REF!</definedName>
    <definedName name="sump">#REF!</definedName>
    <definedName name="SUPER">#REF!</definedName>
    <definedName name="SURCH">#REF!</definedName>
    <definedName name="SURF_AREA">#REF!</definedName>
    <definedName name="surge">#REF!</definedName>
    <definedName name="SWGR12">#REF!</definedName>
    <definedName name="SWGR345">#REF!</definedName>
    <definedName name="T">#REF!</definedName>
    <definedName name="t___0">#REF!</definedName>
    <definedName name="t___13">#REF!</definedName>
    <definedName name="T_AMOUNT">#N/A</definedName>
    <definedName name="T_UPRICE">#N/A</definedName>
    <definedName name="T0">#REF!</definedName>
    <definedName name="T19C">#REF!</definedName>
    <definedName name="TAB">#REF!</definedName>
    <definedName name="Tabela">'[153]ASME B 36.10 M'!$D$3:$W$48</definedName>
    <definedName name="Table">[62]Cal!$P$2:$Q$28</definedName>
    <definedName name="TABLE_4">#REF!</definedName>
    <definedName name="table1">#REF!</definedName>
    <definedName name="TABLE2">#REF!</definedName>
    <definedName name="TABLE3">[154]Calc1!$B$63:$G$97</definedName>
    <definedName name="TABLE4">[154]Calc1!$C$103:$E$139</definedName>
    <definedName name="TableName">"Dummy"</definedName>
    <definedName name="TableRange">#REF!</definedName>
    <definedName name="tabu">#REF!</definedName>
    <definedName name="TAGG">#REF!</definedName>
    <definedName name="tam">#N/A</definedName>
    <definedName name="TARN">#REF!</definedName>
    <definedName name="TaxTV">10%</definedName>
    <definedName name="TaxXL">5%</definedName>
    <definedName name="tb">#REF!</definedName>
    <definedName name="TBM">#REF!</definedName>
    <definedName name="TBOULD">#REF!</definedName>
    <definedName name="tc">'[114]Pier Design(with offset)'!#REF!</definedName>
    <definedName name="TCJH">'[54]RA Civil'!$E$56</definedName>
    <definedName name="TCJHPOL">'[54]RA Civil'!$F$56</definedName>
    <definedName name="TCON">#REF!</definedName>
    <definedName name="tcr">#REF!</definedName>
    <definedName name="tct">'[117]Pier Design(with offset)'!#REF!</definedName>
    <definedName name="TEARTH">#REF!</definedName>
    <definedName name="TEE">#REF!</definedName>
    <definedName name="TEE_TAPER_WT">#REF!</definedName>
    <definedName name="tem">#REF!</definedName>
    <definedName name="temp">#REF!</definedName>
    <definedName name="temp_strainer">#REF!</definedName>
    <definedName name="TEMP_STRESS">'[42]CODE-STR'!$AA$3:$AA$21</definedName>
    <definedName name="temp1">#REF!</definedName>
    <definedName name="Ten">#REF!</definedName>
    <definedName name="TENDERING">[133]Sheet1!$A$9:$L$32</definedName>
    <definedName name="TEs">#REF!</definedName>
    <definedName name="TEs___0">#REF!</definedName>
    <definedName name="TEs___13">#REF!</definedName>
    <definedName name="test">#REF!</definedName>
    <definedName name="test1">#REF!</definedName>
    <definedName name="TEt">#REF!</definedName>
    <definedName name="TEt___0">#REF!</definedName>
    <definedName name="TEt___13">#REF!</definedName>
    <definedName name="teta">#REF!</definedName>
    <definedName name="TF">#REF!</definedName>
    <definedName name="TG">#REF!</definedName>
    <definedName name="TGSB">#REF!</definedName>
    <definedName name="TGSBM">#REF!</definedName>
    <definedName name="tgvs">#REF!</definedName>
    <definedName name="tgvs1973">#REF!</definedName>
    <definedName name="THK">#REF!</definedName>
    <definedName name="tidf" hidden="1">{"'Sheet1'!$L$16"}</definedName>
    <definedName name="TIP">'[54]RA Civil'!$E$54</definedName>
    <definedName name="TIPPOL">'[54]RA Civil'!$F$54</definedName>
    <definedName name="Title">#REF!</definedName>
    <definedName name="Title1">#REF!</definedName>
    <definedName name="Title2">#REF!</definedName>
    <definedName name="TLLPW">#REF!</definedName>
    <definedName name="TMIX">#REF!</definedName>
    <definedName name="TMIX45">#REF!</definedName>
    <definedName name="TMIX6">#REF!</definedName>
    <definedName name="TMT">#REF!</definedName>
    <definedName name="TMTbars">#REF!</definedName>
    <definedName name="tnr">#REF!</definedName>
    <definedName name="TOED1">#REF!</definedName>
    <definedName name="TOED2">#REF!</definedName>
    <definedName name="TOEHT">#REF!</definedName>
    <definedName name="tol">#REF!</definedName>
    <definedName name="top">#REF!</definedName>
    <definedName name="TOP_SHT">#REF!</definedName>
    <definedName name="topl">#REF!</definedName>
    <definedName name="topn">#REF!</definedName>
    <definedName name="TopSlbThk">#REF!</definedName>
    <definedName name="TOPW">#REF!</definedName>
    <definedName name="TOR">#REF!</definedName>
    <definedName name="TOTAL">'[90]boq ht'!#REF!</definedName>
    <definedName name="TOTAL_NO_OF_MH">#REF!</definedName>
    <definedName name="TOTCDWSSM">[84]R2!$H$33</definedName>
    <definedName name="TOTCDWSSP">[84]R2!$I$33</definedName>
    <definedName name="TOWER">'[12]Cost of O &amp; O'!$F$37</definedName>
    <definedName name="TR">#REF!</definedName>
    <definedName name="TraComp">#REF!</definedName>
    <definedName name="TRACT">#REF!</definedName>
    <definedName name="TractPOL">'[54]RA Civil'!$F$55</definedName>
    <definedName name="Transport">#REF!</definedName>
    <definedName name="TRBPOL">'[54]RA Civil'!$F$57</definedName>
    <definedName name="TRI">'[89]GM 000'!$I$1</definedName>
    <definedName name="TROLL">#REF!</definedName>
    <definedName name="tS">#REF!</definedName>
    <definedName name="tS___0">#REF!</definedName>
    <definedName name="tS___13">#REF!</definedName>
    <definedName name="TT" hidden="1">#REF!</definedName>
    <definedName name="TTA">#REF!</definedName>
    <definedName name="TTB">#REF!</definedName>
    <definedName name="ttp">#REF!</definedName>
    <definedName name="ttt" hidden="1">{"'장비'!$A$3:$M$12"}</definedName>
    <definedName name="TTX">#REF!</definedName>
    <definedName name="tube_test_press1_12">#REF!</definedName>
    <definedName name="TUES1">#REF!</definedName>
    <definedName name="tvr">#REF!</definedName>
    <definedName name="TWLEVE">#REF!</definedName>
    <definedName name="TWMM">#REF!</definedName>
    <definedName name="TY" hidden="1">#REF!</definedName>
    <definedName name="Type">'[89]GM 000'!$I$3</definedName>
    <definedName name="Type1">#REF!</definedName>
    <definedName name="Type2">#REF!</definedName>
    <definedName name="U">[111]TOEC!#REF!</definedName>
    <definedName name="UI" hidden="1">#REF!</definedName>
    <definedName name="UNION">#REF!</definedName>
    <definedName name="unit">#REF!</definedName>
    <definedName name="unit1">#REF!</definedName>
    <definedName name="UNITS">#REF!</definedName>
    <definedName name="Unskilledmazdoor">#REF!</definedName>
    <definedName name="UpdateTechSpec">#N/A</definedName>
    <definedName name="USD">#REF!</definedName>
    <definedName name="USLF">[67]ANAL!$E$8</definedName>
    <definedName name="USLM">[67]ANAL!$E$7</definedName>
    <definedName name="Ut">#REF!</definedName>
    <definedName name="V">#N/A</definedName>
    <definedName name="v1o">'[117]Pier Design(with offset)'!#REF!</definedName>
    <definedName name="v1oo">'[114]Pier Design(with offset)'!#REF!</definedName>
    <definedName name="va">#REF!</definedName>
    <definedName name="va___0">#REF!</definedName>
    <definedName name="va___13">#REF!</definedName>
    <definedName name="VALVES_STATEMENT">#REF!</definedName>
    <definedName name="van">[70]CondPol!$F$69</definedName>
    <definedName name="VANDEMATARAM">#REF!</definedName>
    <definedName name="vani">[70]MixBed!#REF!</definedName>
    <definedName name="vani1">[70]MixBed!#REF!</definedName>
    <definedName name="VB">#REF!</definedName>
    <definedName name="vbzxcbd">#REF!</definedName>
    <definedName name="vcat">[70]CondPol!$F$68</definedName>
    <definedName name="vcati">[70]MixBed!#REF!</definedName>
    <definedName name="vcati1">[70]MixBed!#REF!</definedName>
    <definedName name="VD">#REF!</definedName>
    <definedName name="velocity1">[42]FLUID_INFO!$A$4:$H$14</definedName>
    <definedName name="Vend">#REF!</definedName>
    <definedName name="venu">150</definedName>
    <definedName name="VERT_CON_DETAIL">#REF!</definedName>
    <definedName name="vertical_col_and_corner_walls">#REF!</definedName>
    <definedName name="vf" hidden="1">{"'Sheet1'!$L$16"}</definedName>
    <definedName name="VIBR">#REF!</definedName>
    <definedName name="VIBRA">#REF!</definedName>
    <definedName name="VIBRAB">#REF!</definedName>
    <definedName name="VIBRAS">#REF!</definedName>
    <definedName name="vinert">[70]CondPol!$F$70</definedName>
    <definedName name="Viscosity">#REF!</definedName>
    <definedName name="VIVEKANANDA">#REF!</definedName>
    <definedName name="vn" hidden="1">{"'Sheet1'!$L$16"}</definedName>
    <definedName name="VSD">#REF!</definedName>
    <definedName name="vsdim0">#REF!</definedName>
    <definedName name="Vsigma">#REF!</definedName>
    <definedName name="vtot">[70]CondPol!$F$71</definedName>
    <definedName name="VUTP">#REF!</definedName>
    <definedName name="vxz">#REF!:#REF!</definedName>
    <definedName name="Vz">#REF!</definedName>
    <definedName name="w">#REF!</definedName>
    <definedName name="W_BODY">#REF!</definedName>
    <definedName name="W_INTERNALS">#REF!</definedName>
    <definedName name="W_PLATFORM">#REF!</definedName>
    <definedName name="w1_w2">#REF!</definedName>
    <definedName name="WAG">'[12]Cost of O &amp; O'!$F$31</definedName>
    <definedName name="Waiting">"Picture 1"</definedName>
    <definedName name="wall0125">[42]Tables!$E$10:$E$18</definedName>
    <definedName name="wall025">[42]Tables!$E$19:$E$27</definedName>
    <definedName name="wall0375">[42]Tables!$E$28:$E$36</definedName>
    <definedName name="wall05">[42]Tables!$E$37:$E$48</definedName>
    <definedName name="wall075">[42]Tables!$E$49:$E$60</definedName>
    <definedName name="wall1">[42]Tables!$E$61:$E$72</definedName>
    <definedName name="wall10">[42]Tables!$E$197:$E$213</definedName>
    <definedName name="wall12">[42]Tables!$E$214:$E$230</definedName>
    <definedName name="wall125">[42]Tables!$E$73:$E$84</definedName>
    <definedName name="wall14">[42]Tables!$E$231:$E$245</definedName>
    <definedName name="wall15">[42]Tables!$E$85:$E$96</definedName>
    <definedName name="wall16">[42]Tables!$E$246:$E$260</definedName>
    <definedName name="wall18">[42]Tables!$E$261:$E$275</definedName>
    <definedName name="wall2">[42]Tables!$E$97:$E$108</definedName>
    <definedName name="wall20">[42]Tables!$E$276:$E$290</definedName>
    <definedName name="wall22">[42]Tables!$E$291:$E$304</definedName>
    <definedName name="wall24">[42]Tables!$E$305:$E$319</definedName>
    <definedName name="wall25">[42]Tables!$E$109:$E$120</definedName>
    <definedName name="wall26">[42]Tables!$E$320:$E$324</definedName>
    <definedName name="wall28">[42]Tables!$E$325:$E$330</definedName>
    <definedName name="wall3">[42]Tables!$E$121:$E$132</definedName>
    <definedName name="wall30">[42]Tables!$E$331:$E$338</definedName>
    <definedName name="wall32">[42]Tables!$E$339:$E$345</definedName>
    <definedName name="wall34">[42]Tables!$E$346:$E$352</definedName>
    <definedName name="wall35">[42]Tables!$E$133:$E$142</definedName>
    <definedName name="wall36">[42]Tables!$E$353:$E$359</definedName>
    <definedName name="wall38">[42]Tables!$E$360:$E$362</definedName>
    <definedName name="wall4">[42]Tables!$E$143:$E$155</definedName>
    <definedName name="wall40">[42]Tables!$E$363:$E$365</definedName>
    <definedName name="wall42">[42]Tables!$E$366:$E$368</definedName>
    <definedName name="wall44">[42]Tables!$E$369:$E$371</definedName>
    <definedName name="wall46">[42]Tables!$E$372:$E$374</definedName>
    <definedName name="wall48">[42]Tables!$E$375:$E$377</definedName>
    <definedName name="wall5">[42]Tables!$E$156:$E$167</definedName>
    <definedName name="wall6">[42]Tables!$E$168:$E$179</definedName>
    <definedName name="wall8">[42]Tables!$E$180:$E$196</definedName>
    <definedName name="wallht">#REF!</definedName>
    <definedName name="wallthk">#REF!</definedName>
    <definedName name="WATER">#REF!</definedName>
    <definedName name="water_funds" hidden="1">{"'Sheet1'!$A$4386:$N$4591"}</definedName>
    <definedName name="WBM">#REF!</definedName>
    <definedName name="WBT">#REF!</definedName>
    <definedName name="wc">'[114]Pier Design(with offset)'!#REF!</definedName>
    <definedName name="wct">'[117]Pier Design(with offset)'!#REF!</definedName>
    <definedName name="WE" hidden="1">{#N/A,#N/A,FALSE,"CCTV"}</definedName>
    <definedName name="WELD">#REF!</definedName>
    <definedName name="WELDH">#REF!</definedName>
    <definedName name="wfbwfbwf">#REF!</definedName>
    <definedName name="wid">#REF!</definedName>
    <definedName name="wkarea">#REF!</definedName>
    <definedName name="Wkerb">[72]basdat!$D$8</definedName>
    <definedName name="wktable">#REF!</definedName>
    <definedName name="WLP">#REF!</definedName>
    <definedName name="WMMP">#REF!</definedName>
    <definedName name="WMP">#REF!</definedName>
    <definedName name="WOL">#REF!</definedName>
    <definedName name="word">[80]Sheet1!$A$50:$C$161</definedName>
    <definedName name="work">#REF!</definedName>
    <definedName name="WP">#REF!</definedName>
    <definedName name="WPcomp">'[155]21-Rate Analysis-1'!$E$29</definedName>
    <definedName name="wr">'[114]Pier Design(with offset)'!#REF!</definedName>
    <definedName name="WRITE" hidden="1">{#N/A,#N/A,FALSE,"CCTV"}</definedName>
    <definedName name="wrn.BM." hidden="1">{#N/A,#N/A,FALSE,"CCTV"}</definedName>
    <definedName name="wrn.budget." hidden="1">{"form-D1",#N/A,FALSE,"FORM-D1";"form-D1_amt",#N/A,FALSE,"FORM-D1"}</definedName>
    <definedName name="wrn.trial.">{#N/A,#N/A,FALSE,"mpph1";#N/A,#N/A,FALSE,"mpmseb";#N/A,#N/A,FALSE,"mpph2"}</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#REF!</definedName>
    <definedName name="WTANK">#REF!</definedName>
    <definedName name="WTANK1">#REF!</definedName>
    <definedName name="wtr">'[117]Pier Design(with offset)'!#REF!</definedName>
    <definedName name="x">#REF!</definedName>
    <definedName name="Xl">#REF!</definedName>
    <definedName name="Xl___0">#REF!</definedName>
    <definedName name="Xl___13">#REF!</definedName>
    <definedName name="xxx">#REF!</definedName>
    <definedName name="xyz">#REF!</definedName>
    <definedName name="Y">#REF!</definedName>
    <definedName name="y_strainer">#REF!</definedName>
    <definedName name="Year_no">IF('[73]Engg-Exec-2'!#REF!&gt;=[73]User!$AS$8,4,IF('[73]Engg-Exec-2'!#REF!&gt;=[73]User!$AR$8,3,IF('[73]Engg-Exec-2'!#REF!&gt;=[73]User!$AQ$8,2,1)))</definedName>
    <definedName name="YG">#REF!</definedName>
    <definedName name="yi" hidden="1">{"'Sheet1'!$L$16"}</definedName>
    <definedName name="yRNG">[42]Tables!$U$8:$W$13</definedName>
    <definedName name="yRNG1">[42]Tables!$T$8:$W$13</definedName>
    <definedName name="yy">#REF!</definedName>
    <definedName name="z">'[156]Analy_7-10'!#REF!</definedName>
    <definedName name="zcncvnz">#REF!</definedName>
    <definedName name="zcvbzv">#REF!</definedName>
    <definedName name="zcvn">#REF!</definedName>
    <definedName name="zcvnzcvn">#REF!</definedName>
    <definedName name="zcvvcn">#REF!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x">#REF!</definedName>
    <definedName name="zxc">#REF!</definedName>
    <definedName name="ZY">#REF!</definedName>
    <definedName name="ZY___0">#REF!</definedName>
    <definedName name="ZY___13">#REF!</definedName>
    <definedName name="zzz">#REF!</definedName>
    <definedName name="π">PI()</definedName>
    <definedName name="ガス_灯油混焼">#REF!</definedName>
    <definedName name="モドス">[87]!モドス</definedName>
    <definedName name="건축">#REF!</definedName>
    <definedName name="구분">#REF!</definedName>
    <definedName name="기계">#REF!</definedName>
    <definedName name="기구자재선택">[157]코드관리!$V$4:$V$103</definedName>
    <definedName name="기타">[158]당초!#REF!</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#REF!</definedName>
    <definedName name="단가비교">#N/A</definedName>
    <definedName name="도면외주" hidden="1">#REF!</definedName>
    <definedName name="도면용역비" hidden="1">#REF!</definedName>
    <definedName name="ㄹㅇㄴ" hidden="1">{"'Sheet1'!$L$16"}</definedName>
    <definedName name="롱ㅁㄴㄱ버ㅏㅣㅈ">#REF!</definedName>
    <definedName name="ㅁ1">#REF!</definedName>
    <definedName name="ㅁ1727">#REF!</definedName>
    <definedName name="ㅂㅂ">[159]LAB!#REF!</definedName>
    <definedName name="ㅂㅈㅂㅈ">[159]LAB!#REF!</definedName>
    <definedName name="배관">#REF!</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hidden="1">#REF!</definedName>
    <definedName name="ㅅㄷ" hidden="1">{"'Sheet1'!$L$16"}</definedName>
    <definedName name="소모비">#REF!</definedName>
    <definedName name="소분류동적A">"OFFSET('규격'!$C$1,1,'규격'!$A$15-1,COUNTA(OFFSET('규격'!$E$3,1,'규격'!$H$3-1,10,1),1))"</definedName>
    <definedName name="아" hidden="1">{"'Sheet1'!$L$16"}</definedName>
    <definedName name="이찰">#REF!</definedName>
    <definedName name="입찰1">#N/A</definedName>
    <definedName name="입찰2">#N/A</definedName>
    <definedName name="잡비">#REF!</definedName>
    <definedName name="전">#REF!</definedName>
    <definedName name="전계장금액" hidden="1">#REF!</definedName>
    <definedName name="전기" hidden="1">{"'Sheet1'!$A$1:$E$59"}</definedName>
    <definedName name="전기계장">#REF!</definedName>
    <definedName name="조직도">[159]LAB!#REF!</definedName>
    <definedName name="주요물량비교">#N/A</definedName>
    <definedName name="주택사업본부">#REF!</definedName>
    <definedName name="중기">#REF!</definedName>
    <definedName name="집계SHEET">[160]당초!#REF!</definedName>
    <definedName name="철구사업본부">#REF!</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hidden="1">{"'Sheet1'!$L$16"}</definedName>
    <definedName name="추가분" hidden="1">{"'장비'!$A$3:$M$12"}</definedName>
    <definedName name="토목">#REF!</definedName>
    <definedName name="토목변경" hidden="1">{"'장비'!$A$3:$M$12"}</definedName>
    <definedName name="토목실행예산" hidden="1">{"'장비'!$A$3:$M$12"}</definedName>
    <definedName name="토목조정분" hidden="1">{"'장비'!$A$3:$M$12"}</definedName>
    <definedName name="ㅎㅎㄹ" hidden="1">{"'장비'!$A$3:$M$12"}</definedName>
    <definedName name="ㅎㅎㅎ" hidden="1">#REF!</definedName>
    <definedName name="할" hidden="1">{"'Sheet1'!$L$16"}</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hidden="1">{"'Sheet1'!$L$16"}</definedName>
    <definedName name="현장" hidden="1">#REF!</definedName>
    <definedName name="현장관리비">#N/A</definedName>
    <definedName name="ㅑㅅ" hidden="1">{"'Sheet1'!$L$16"}</definedName>
    <definedName name="ㅗ감">#REF!</definedName>
    <definedName name="ㅗ로비ㅕㄱ">#REF!</definedName>
    <definedName name="ㅘ" hidden="1">{"'Sheet1'!$L$16"}</definedName>
    <definedName name="中操ｹｰﾌﾞﾙ処理室">#REF!</definedName>
    <definedName name="合計">#REF!</definedName>
    <definedName name="小計">#REF!</definedName>
    <definedName name="材料費">#REF!</definedName>
    <definedName name="直接経費">#REF!</definedName>
    <definedName name="間接費">#REF!</definedName>
  </definedNames>
  <calcPr calcId="152511"/>
</workbook>
</file>

<file path=xl/calcChain.xml><?xml version="1.0" encoding="utf-8"?>
<calcChain xmlns="http://schemas.openxmlformats.org/spreadsheetml/2006/main">
  <c r="P112" i="32" l="1"/>
  <c r="O112" i="32"/>
  <c r="Q112" i="32" s="1"/>
  <c r="P111" i="32"/>
  <c r="O111" i="32"/>
  <c r="Q111" i="32" s="1"/>
  <c r="P110" i="32"/>
  <c r="O110" i="32"/>
  <c r="Q110" i="32" s="1"/>
  <c r="P109" i="32"/>
  <c r="O109" i="32"/>
  <c r="Q109" i="32" s="1"/>
  <c r="A109" i="32"/>
  <c r="A110" i="32" s="1"/>
  <c r="A111" i="32" s="1"/>
  <c r="A112" i="32" s="1"/>
  <c r="P108" i="32"/>
  <c r="O108" i="32"/>
  <c r="Q108" i="32" s="1"/>
  <c r="P106" i="32"/>
  <c r="O106" i="32"/>
  <c r="Q106" i="32" s="1"/>
  <c r="Q105" i="32"/>
  <c r="P105" i="32"/>
  <c r="O105" i="32"/>
  <c r="P104" i="32"/>
  <c r="O104" i="32"/>
  <c r="Q104" i="32" s="1"/>
  <c r="Q103" i="32"/>
  <c r="P103" i="32"/>
  <c r="O103" i="32"/>
  <c r="P102" i="32"/>
  <c r="O102" i="32"/>
  <c r="Q102" i="32" s="1"/>
  <c r="A102" i="32"/>
  <c r="A103" i="32" s="1"/>
  <c r="A104" i="32" s="1"/>
  <c r="A105" i="32" s="1"/>
  <c r="A106" i="32" s="1"/>
  <c r="Q101" i="32"/>
  <c r="P101" i="32"/>
  <c r="O101" i="32"/>
  <c r="A101" i="32"/>
  <c r="P100" i="32"/>
  <c r="O100" i="32"/>
  <c r="Q100" i="32" s="1"/>
  <c r="P98" i="32"/>
  <c r="O98" i="32"/>
  <c r="Q98" i="32" s="1"/>
  <c r="P97" i="32"/>
  <c r="O97" i="32"/>
  <c r="Q97" i="32" s="1"/>
  <c r="P96" i="32"/>
  <c r="O96" i="32"/>
  <c r="Q96" i="32" s="1"/>
  <c r="P95" i="32"/>
  <c r="O95" i="32"/>
  <c r="Q95" i="32" s="1"/>
  <c r="P94" i="32"/>
  <c r="O94" i="32"/>
  <c r="Q94" i="32" s="1"/>
  <c r="P93" i="32"/>
  <c r="O93" i="32"/>
  <c r="Q93" i="32" s="1"/>
  <c r="A93" i="32"/>
  <c r="A94" i="32" s="1"/>
  <c r="A95" i="32" s="1"/>
  <c r="A96" i="32" s="1"/>
  <c r="A97" i="32" s="1"/>
  <c r="A98" i="32" s="1"/>
  <c r="P92" i="32"/>
  <c r="O92" i="32"/>
  <c r="Q92" i="32" s="1"/>
  <c r="A92" i="32"/>
  <c r="P91" i="32"/>
  <c r="O91" i="32"/>
  <c r="Q91" i="32" s="1"/>
  <c r="P89" i="32"/>
  <c r="O89" i="32"/>
  <c r="Q89" i="32" s="1"/>
  <c r="P88" i="32"/>
  <c r="O88" i="32"/>
  <c r="Q88" i="32" s="1"/>
  <c r="P87" i="32"/>
  <c r="O87" i="32"/>
  <c r="Q87" i="32" s="1"/>
  <c r="P86" i="32"/>
  <c r="O86" i="32"/>
  <c r="Q86" i="32" s="1"/>
  <c r="P85" i="32"/>
  <c r="O85" i="32"/>
  <c r="Q85" i="32" s="1"/>
  <c r="P84" i="32"/>
  <c r="O84" i="32"/>
  <c r="Q84" i="32" s="1"/>
  <c r="P83" i="32"/>
  <c r="O83" i="32"/>
  <c r="Q83" i="32" s="1"/>
  <c r="P82" i="32"/>
  <c r="O82" i="32"/>
  <c r="Q82" i="32" s="1"/>
  <c r="P81" i="32"/>
  <c r="O81" i="32"/>
  <c r="Q81" i="32" s="1"/>
  <c r="P80" i="32"/>
  <c r="O80" i="32"/>
  <c r="Q80" i="32" s="1"/>
  <c r="P79" i="32"/>
  <c r="O79" i="32"/>
  <c r="Q79" i="32" s="1"/>
  <c r="P78" i="32"/>
  <c r="O78" i="32"/>
  <c r="Q78" i="32" s="1"/>
  <c r="P77" i="32"/>
  <c r="O77" i="32"/>
  <c r="Q77" i="32" s="1"/>
  <c r="P76" i="32"/>
  <c r="O76" i="32"/>
  <c r="Q76" i="32" s="1"/>
  <c r="P75" i="32"/>
  <c r="O75" i="32"/>
  <c r="Q75" i="32" s="1"/>
  <c r="P74" i="32"/>
  <c r="O74" i="32"/>
  <c r="Q74" i="32" s="1"/>
  <c r="P73" i="32"/>
  <c r="O73" i="32"/>
  <c r="Q73" i="32" s="1"/>
  <c r="P72" i="32"/>
  <c r="O72" i="32"/>
  <c r="Q72" i="32" s="1"/>
  <c r="P71" i="32"/>
  <c r="O71" i="32"/>
  <c r="Q71" i="32" s="1"/>
  <c r="P70" i="32"/>
  <c r="O70" i="32"/>
  <c r="Q70" i="32" s="1"/>
  <c r="P69" i="32"/>
  <c r="O69" i="32"/>
  <c r="Q69" i="32" s="1"/>
  <c r="P68" i="32"/>
  <c r="O68" i="32"/>
  <c r="Q68" i="32" s="1"/>
  <c r="P67" i="32"/>
  <c r="O67" i="32"/>
  <c r="Q67" i="32" s="1"/>
  <c r="P66" i="32"/>
  <c r="O66" i="32"/>
  <c r="Q66" i="32" s="1"/>
  <c r="P65" i="32"/>
  <c r="O65" i="32"/>
  <c r="Q65" i="32" s="1"/>
  <c r="P64" i="32"/>
  <c r="O64" i="32"/>
  <c r="Q64" i="32" s="1"/>
  <c r="A64" i="32"/>
  <c r="A65" i="32" s="1"/>
  <c r="A66" i="32" s="1"/>
  <c r="A67" i="32" s="1"/>
  <c r="A68" i="32" s="1"/>
  <c r="A69" i="32" s="1"/>
  <c r="A70" i="32" s="1"/>
  <c r="A71" i="32" s="1"/>
  <c r="A72" i="32" s="1"/>
  <c r="A73" i="32" s="1"/>
  <c r="A74" i="32" s="1"/>
  <c r="A75" i="32" s="1"/>
  <c r="A76" i="32" s="1"/>
  <c r="A77" i="32" s="1"/>
  <c r="A78" i="32" s="1"/>
  <c r="A79" i="32" s="1"/>
  <c r="A80" i="32" s="1"/>
  <c r="A81" i="32" s="1"/>
  <c r="A82" i="32" s="1"/>
  <c r="A83" i="32" s="1"/>
  <c r="A84" i="32" s="1"/>
  <c r="A85" i="32" s="1"/>
  <c r="A86" i="32" s="1"/>
  <c r="A87" i="32" s="1"/>
  <c r="A88" i="32" s="1"/>
  <c r="A89" i="32" s="1"/>
  <c r="P63" i="32"/>
  <c r="O63" i="32"/>
  <c r="Q63" i="32" s="1"/>
  <c r="A63" i="32"/>
  <c r="P62" i="32"/>
  <c r="O62" i="32"/>
  <c r="Q62" i="32" s="1"/>
  <c r="P60" i="32"/>
  <c r="O60" i="32"/>
  <c r="Q60" i="32" s="1"/>
  <c r="P59" i="32"/>
  <c r="O59" i="32"/>
  <c r="Q59" i="32" s="1"/>
  <c r="P58" i="32"/>
  <c r="O58" i="32"/>
  <c r="Q58" i="32" s="1"/>
  <c r="P57" i="32"/>
  <c r="O57" i="32"/>
  <c r="Q57" i="32" s="1"/>
  <c r="P56" i="32"/>
  <c r="O56" i="32"/>
  <c r="Q56" i="32" s="1"/>
  <c r="P55" i="32"/>
  <c r="O55" i="32"/>
  <c r="Q55" i="32" s="1"/>
  <c r="P54" i="32"/>
  <c r="O54" i="32"/>
  <c r="Q54" i="32" s="1"/>
  <c r="A54" i="32"/>
  <c r="A55" i="32" s="1"/>
  <c r="A56" i="32" s="1"/>
  <c r="A57" i="32" s="1"/>
  <c r="A58" i="32" s="1"/>
  <c r="A59" i="32" s="1"/>
  <c r="A60" i="32" s="1"/>
  <c r="P53" i="32"/>
  <c r="O53" i="32"/>
  <c r="Q53" i="32" s="1"/>
  <c r="Q52" i="32"/>
  <c r="P51" i="32"/>
  <c r="O51" i="32"/>
  <c r="Q51" i="32" s="1"/>
  <c r="P50" i="32"/>
  <c r="O50" i="32"/>
  <c r="Q50" i="32" s="1"/>
  <c r="P49" i="32"/>
  <c r="O49" i="32"/>
  <c r="Q49" i="32" s="1"/>
  <c r="P48" i="32"/>
  <c r="O48" i="32"/>
  <c r="Q48" i="32" s="1"/>
  <c r="P47" i="32"/>
  <c r="O47" i="32"/>
  <c r="Q47" i="32" s="1"/>
  <c r="P46" i="32"/>
  <c r="O46" i="32"/>
  <c r="Q46" i="32" s="1"/>
  <c r="P45" i="32"/>
  <c r="O45" i="32"/>
  <c r="Q45" i="32" s="1"/>
  <c r="P44" i="32"/>
  <c r="O44" i="32"/>
  <c r="Q44" i="32" s="1"/>
  <c r="P43" i="32"/>
  <c r="O43" i="32"/>
  <c r="Q43" i="32" s="1"/>
  <c r="P42" i="32"/>
  <c r="O42" i="32"/>
  <c r="Q42" i="32" s="1"/>
  <c r="P41" i="32"/>
  <c r="O41" i="32"/>
  <c r="Q41" i="32" s="1"/>
  <c r="P40" i="32"/>
  <c r="O40" i="32"/>
  <c r="Q40" i="32" s="1"/>
  <c r="P39" i="32"/>
  <c r="O39" i="32"/>
  <c r="Q39" i="32" s="1"/>
  <c r="P38" i="32"/>
  <c r="O38" i="32"/>
  <c r="Q38" i="32" s="1"/>
  <c r="P37" i="32"/>
  <c r="O37" i="32"/>
  <c r="Q37" i="32" s="1"/>
  <c r="P36" i="32"/>
  <c r="O36" i="32"/>
  <c r="Q36" i="32" s="1"/>
  <c r="P35" i="32"/>
  <c r="O35" i="32"/>
  <c r="Q35" i="32" s="1"/>
  <c r="P34" i="32"/>
  <c r="O34" i="32"/>
  <c r="Q34" i="32" s="1"/>
  <c r="P33" i="32"/>
  <c r="O33" i="32"/>
  <c r="Q33" i="32" s="1"/>
  <c r="P32" i="32"/>
  <c r="O32" i="32"/>
  <c r="Q32" i="32" s="1"/>
  <c r="P31" i="32"/>
  <c r="O31" i="32"/>
  <c r="Q31" i="32" s="1"/>
  <c r="P30" i="32"/>
  <c r="O30" i="32"/>
  <c r="Q30" i="32" s="1"/>
  <c r="P29" i="32"/>
  <c r="O29" i="32"/>
  <c r="Q29" i="32" s="1"/>
  <c r="P28" i="32"/>
  <c r="O28" i="32"/>
  <c r="Q28" i="32" s="1"/>
  <c r="P27" i="32"/>
  <c r="O27" i="32"/>
  <c r="Q27" i="32" s="1"/>
  <c r="P26" i="32"/>
  <c r="O26" i="32"/>
  <c r="Q26" i="32" s="1"/>
  <c r="P25" i="32"/>
  <c r="O25" i="32"/>
  <c r="Q25" i="32" s="1"/>
  <c r="P24" i="32"/>
  <c r="O24" i="32"/>
  <c r="Q24" i="32" s="1"/>
  <c r="P23" i="32"/>
  <c r="O23" i="32"/>
  <c r="Q23" i="32" s="1"/>
  <c r="P22" i="32"/>
  <c r="O22" i="32"/>
  <c r="Q22" i="32" s="1"/>
  <c r="P21" i="32"/>
  <c r="O21" i="32"/>
  <c r="Q21" i="32" s="1"/>
  <c r="A21" i="32"/>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A51" i="32" s="1"/>
  <c r="P20" i="32"/>
  <c r="O20" i="32"/>
  <c r="Q20" i="32" s="1"/>
  <c r="A20" i="32"/>
  <c r="P19" i="32"/>
  <c r="O19" i="32"/>
  <c r="Q19" i="32" s="1"/>
  <c r="Q18" i="32"/>
  <c r="P17" i="32"/>
  <c r="O17" i="32"/>
  <c r="Q17" i="32" s="1"/>
  <c r="P16" i="32"/>
  <c r="O16" i="32"/>
  <c r="Q16" i="32" s="1"/>
  <c r="P15" i="32"/>
  <c r="O15" i="32"/>
  <c r="Q15" i="32" s="1"/>
  <c r="P14" i="32"/>
  <c r="O14" i="32"/>
  <c r="Q14" i="32" s="1"/>
  <c r="P13" i="32"/>
  <c r="O13" i="32"/>
  <c r="Q13" i="32" s="1"/>
  <c r="P12" i="32"/>
  <c r="O12" i="32"/>
  <c r="Q12" i="32" s="1"/>
  <c r="A12" i="32"/>
  <c r="A13" i="32" s="1"/>
  <c r="A14" i="32" s="1"/>
  <c r="A15" i="32" s="1"/>
  <c r="A16" i="32" s="1"/>
  <c r="A17" i="32" s="1"/>
  <c r="P11" i="32"/>
  <c r="O11" i="32"/>
  <c r="Q11" i="32" s="1"/>
  <c r="A11" i="32"/>
  <c r="P10" i="32"/>
  <c r="O10" i="32"/>
  <c r="Q10" i="32" s="1"/>
  <c r="Q9" i="32"/>
  <c r="O9" i="32"/>
  <c r="N10" i="19" l="1"/>
  <c r="N9" i="19"/>
  <c r="N102" i="19"/>
  <c r="N77" i="19"/>
  <c r="N74" i="19"/>
  <c r="N70" i="19"/>
  <c r="N25" i="19"/>
  <c r="O3" i="14" l="1"/>
  <c r="M14" i="16" l="1"/>
  <c r="M13" i="16"/>
  <c r="M12" i="16"/>
  <c r="M11" i="16"/>
  <c r="M10" i="16"/>
  <c r="M9" i="16"/>
  <c r="M8" i="16"/>
  <c r="D20" i="9" l="1"/>
  <c r="W15" i="20" l="1"/>
  <c r="W14" i="20"/>
  <c r="W13" i="20"/>
  <c r="B11" i="14"/>
  <c r="B12" i="14" s="1"/>
  <c r="B13" i="14" s="1"/>
  <c r="B14" i="14" s="1"/>
  <c r="B15" i="14" s="1"/>
  <c r="D21" i="14"/>
  <c r="M17" i="29" l="1"/>
  <c r="N77" i="29"/>
  <c r="M110" i="29"/>
  <c r="N82" i="29"/>
  <c r="N10" i="31" l="1"/>
  <c r="N9" i="31"/>
  <c r="N11" i="31"/>
  <c r="O12" i="31"/>
  <c r="D91" i="31"/>
  <c r="D81" i="31"/>
  <c r="D70" i="31"/>
  <c r="B68" i="31"/>
  <c r="D57" i="31"/>
  <c r="M11" i="31" s="1"/>
  <c r="B55" i="31"/>
  <c r="D45" i="31"/>
  <c r="M10" i="31" s="1"/>
  <c r="B36" i="31"/>
  <c r="D32" i="31"/>
  <c r="M9" i="31" s="1"/>
  <c r="D18" i="31"/>
  <c r="M8" i="31" s="1"/>
  <c r="B9" i="31"/>
  <c r="B10" i="31" s="1"/>
  <c r="B11" i="31" s="1"/>
  <c r="O11" i="31" l="1"/>
  <c r="O9" i="31"/>
  <c r="O10" i="31"/>
  <c r="N8" i="31"/>
  <c r="O8" i="31" s="1"/>
  <c r="O12" i="30" l="1"/>
  <c r="N8" i="30"/>
  <c r="M9" i="30"/>
  <c r="O9" i="30" s="1"/>
  <c r="D91" i="30"/>
  <c r="D81" i="30"/>
  <c r="D70" i="30"/>
  <c r="B68" i="30"/>
  <c r="D57" i="30"/>
  <c r="M11" i="30" s="1"/>
  <c r="B55" i="30"/>
  <c r="D45" i="30"/>
  <c r="M10" i="30" s="1"/>
  <c r="O10" i="30" s="1"/>
  <c r="B36" i="30"/>
  <c r="D32" i="30"/>
  <c r="D18" i="30"/>
  <c r="M8" i="30" s="1"/>
  <c r="B9" i="30"/>
  <c r="B10" i="30" s="1"/>
  <c r="B11" i="30" s="1"/>
  <c r="O8" i="30" l="1"/>
  <c r="N11" i="30"/>
  <c r="O11" i="30" s="1"/>
  <c r="M10" i="27" l="1"/>
  <c r="M11" i="27"/>
  <c r="M8" i="27"/>
  <c r="M9" i="29" l="1"/>
  <c r="M8" i="29"/>
  <c r="D91" i="29"/>
  <c r="D81" i="29"/>
  <c r="D70" i="29"/>
  <c r="B68" i="29"/>
  <c r="D57" i="29"/>
  <c r="B55" i="29"/>
  <c r="D45" i="29"/>
  <c r="B36" i="29"/>
  <c r="D32" i="29"/>
  <c r="L9" i="29" s="1"/>
  <c r="D18" i="29"/>
  <c r="L8" i="29" s="1"/>
  <c r="B9" i="29"/>
  <c r="B10" i="29" s="1"/>
  <c r="B11" i="29" s="1"/>
  <c r="D91" i="28"/>
  <c r="D81" i="28"/>
  <c r="D70" i="28"/>
  <c r="B68" i="28"/>
  <c r="D57" i="28"/>
  <c r="B55" i="28"/>
  <c r="D45" i="28"/>
  <c r="L10" i="28" s="1"/>
  <c r="B36" i="28"/>
  <c r="D32" i="28"/>
  <c r="L9" i="28" s="1"/>
  <c r="D18" i="28"/>
  <c r="L8" i="28" s="1"/>
  <c r="N8" i="28" s="1"/>
  <c r="B9" i="28"/>
  <c r="B10" i="28" s="1"/>
  <c r="B11" i="28" s="1"/>
  <c r="M9" i="27" l="1"/>
  <c r="D91" i="27" l="1"/>
  <c r="D81" i="27"/>
  <c r="D70" i="27"/>
  <c r="L12" i="27" s="1"/>
  <c r="N12" i="27" s="1"/>
  <c r="B68" i="27"/>
  <c r="D57" i="27"/>
  <c r="L11" i="27" s="1"/>
  <c r="N11" i="27" s="1"/>
  <c r="B55" i="27"/>
  <c r="D45" i="27"/>
  <c r="L10" i="27" s="1"/>
  <c r="N10" i="27" s="1"/>
  <c r="B36" i="27"/>
  <c r="D32" i="27"/>
  <c r="L9" i="27" s="1"/>
  <c r="N9" i="27" s="1"/>
  <c r="D18" i="27"/>
  <c r="L8" i="27" s="1"/>
  <c r="N8" i="27" s="1"/>
  <c r="B9" i="27"/>
  <c r="B10" i="27" s="1"/>
  <c r="B11" i="27" s="1"/>
  <c r="X12" i="23" l="1"/>
  <c r="X11" i="23"/>
  <c r="X10" i="23"/>
  <c r="X9" i="23"/>
  <c r="V11" i="23"/>
  <c r="V9" i="23"/>
  <c r="O13" i="23"/>
  <c r="O10" i="23"/>
  <c r="D91" i="26" l="1"/>
  <c r="D81" i="26"/>
  <c r="D70" i="26"/>
  <c r="B68" i="26"/>
  <c r="D57" i="26"/>
  <c r="B55" i="26"/>
  <c r="D45" i="26"/>
  <c r="B36" i="26"/>
  <c r="D32" i="26"/>
  <c r="D18" i="26"/>
  <c r="B9" i="26"/>
  <c r="B10" i="26" s="1"/>
  <c r="B11" i="26" s="1"/>
  <c r="N10" i="18" l="1"/>
  <c r="D87" i="24" l="1"/>
  <c r="D77" i="24"/>
  <c r="D67" i="24"/>
  <c r="D56" i="24"/>
  <c r="B54" i="24"/>
  <c r="D44" i="24"/>
  <c r="B35" i="24"/>
  <c r="D31" i="24"/>
  <c r="M24" i="24"/>
  <c r="N24" i="24" s="1"/>
  <c r="M23" i="24"/>
  <c r="N23" i="24" s="1"/>
  <c r="M22" i="24"/>
  <c r="N22" i="24" s="1"/>
  <c r="M21" i="24"/>
  <c r="N21" i="24" s="1"/>
  <c r="B21" i="24"/>
  <c r="M20" i="24"/>
  <c r="N20" i="24" s="1"/>
  <c r="M19" i="24"/>
  <c r="N19" i="24" s="1"/>
  <c r="M18" i="24"/>
  <c r="N18" i="24" s="1"/>
  <c r="D17" i="24"/>
  <c r="B8" i="24"/>
  <c r="B9" i="24" s="1"/>
  <c r="B10" i="24" s="1"/>
  <c r="B11" i="24" s="1"/>
  <c r="B12" i="24" s="1"/>
  <c r="D79" i="23" l="1"/>
  <c r="D69" i="23"/>
  <c r="D58" i="23"/>
  <c r="W12" i="23" s="1"/>
  <c r="B56" i="23"/>
  <c r="D46" i="23"/>
  <c r="W11" i="23" s="1"/>
  <c r="B37" i="23"/>
  <c r="D33" i="23"/>
  <c r="W10" i="23" s="1"/>
  <c r="B23" i="23"/>
  <c r="D19" i="23"/>
  <c r="B10" i="23"/>
  <c r="B11" i="23" s="1"/>
  <c r="B12" i="23" s="1"/>
  <c r="B13" i="23" s="1"/>
  <c r="B14" i="23" s="1"/>
  <c r="D90" i="19" l="1"/>
  <c r="W14" i="19" s="1"/>
  <c r="D79" i="19"/>
  <c r="W13" i="19" s="1"/>
  <c r="X11" i="19" l="1"/>
  <c r="X10" i="19"/>
  <c r="X9" i="19"/>
  <c r="X8" i="19"/>
  <c r="N6" i="18"/>
  <c r="N4" i="18"/>
  <c r="N3" i="18"/>
  <c r="D32" i="19" l="1"/>
  <c r="R13" i="13" l="1"/>
  <c r="P8" i="14"/>
  <c r="P7" i="14"/>
  <c r="P6" i="14"/>
  <c r="P5" i="14"/>
  <c r="P4" i="14"/>
  <c r="P3" i="14"/>
  <c r="D79" i="20" l="1"/>
  <c r="V15" i="20" s="1"/>
  <c r="X15" i="20" s="1"/>
  <c r="Y13" i="19"/>
  <c r="Y14" i="19"/>
  <c r="N103" i="20" l="1"/>
  <c r="N10" i="20"/>
  <c r="K14" i="16"/>
  <c r="K9" i="16"/>
  <c r="K8" i="16"/>
  <c r="O15" i="15"/>
  <c r="N15" i="15"/>
  <c r="N14" i="15"/>
  <c r="O14" i="15" s="1"/>
  <c r="N13" i="15"/>
  <c r="N12" i="15"/>
  <c r="N11" i="15"/>
  <c r="N10" i="15"/>
  <c r="D69" i="20" l="1"/>
  <c r="V14" i="20" s="1"/>
  <c r="X14" i="20" s="1"/>
  <c r="D58" i="20"/>
  <c r="V13" i="20" s="1"/>
  <c r="X13" i="20" s="1"/>
  <c r="B56" i="20"/>
  <c r="D46" i="20"/>
  <c r="V12" i="20" s="1"/>
  <c r="X12" i="20" s="1"/>
  <c r="B37" i="20"/>
  <c r="D33" i="20"/>
  <c r="V11" i="20" s="1"/>
  <c r="X11" i="20" s="1"/>
  <c r="B23" i="20"/>
  <c r="D19" i="20"/>
  <c r="V10" i="20" s="1"/>
  <c r="B10" i="20"/>
  <c r="B11" i="20" s="1"/>
  <c r="D68" i="19"/>
  <c r="W12" i="19" s="1"/>
  <c r="Y12" i="19" s="1"/>
  <c r="D57" i="19"/>
  <c r="W11" i="19" s="1"/>
  <c r="Y11" i="19" s="1"/>
  <c r="B55" i="19"/>
  <c r="D45" i="19"/>
  <c r="W10" i="19" s="1"/>
  <c r="Y10" i="19" s="1"/>
  <c r="B36" i="19"/>
  <c r="W9" i="19"/>
  <c r="Y9" i="19" s="1"/>
  <c r="B22" i="19"/>
  <c r="D18" i="19"/>
  <c r="W8" i="19" s="1"/>
  <c r="B9" i="19"/>
  <c r="B10" i="19" s="1"/>
  <c r="B11" i="19" s="1"/>
  <c r="B12" i="19" s="1"/>
  <c r="D69" i="18"/>
  <c r="M6" i="18" s="1"/>
  <c r="O6" i="18" s="1"/>
  <c r="D58" i="18"/>
  <c r="M5" i="18" s="1"/>
  <c r="B56" i="18"/>
  <c r="D46" i="18"/>
  <c r="M4" i="18" s="1"/>
  <c r="O4" i="18" s="1"/>
  <c r="B37" i="18"/>
  <c r="D33" i="18"/>
  <c r="M3" i="18" s="1"/>
  <c r="O3" i="18" s="1"/>
  <c r="B23" i="18"/>
  <c r="D19" i="18"/>
  <c r="M2" i="18" s="1"/>
  <c r="B10" i="18"/>
  <c r="B11" i="18" s="1"/>
  <c r="B12" i="18" s="1"/>
  <c r="B13" i="18" s="1"/>
  <c r="D49" i="6"/>
  <c r="K22" i="6"/>
  <c r="O11" i="13"/>
  <c r="Y8" i="19" l="1"/>
  <c r="W15" i="19"/>
  <c r="P114" i="11"/>
  <c r="P21" i="11"/>
  <c r="L11" i="17"/>
  <c r="B10" i="17"/>
  <c r="B23" i="17"/>
  <c r="R13" i="6"/>
  <c r="R12" i="12"/>
  <c r="R15" i="12"/>
  <c r="L9" i="17" l="1"/>
  <c r="I62" i="12"/>
  <c r="D20" i="15"/>
  <c r="D69" i="17"/>
  <c r="K13" i="17" s="1"/>
  <c r="D58" i="17"/>
  <c r="K12" i="17" s="1"/>
  <c r="B56" i="17"/>
  <c r="D46" i="17"/>
  <c r="K11" i="17" s="1"/>
  <c r="M11" i="17" s="1"/>
  <c r="B37" i="17"/>
  <c r="D33" i="17"/>
  <c r="K10" i="17" s="1"/>
  <c r="D19" i="17"/>
  <c r="K9" i="17" s="1"/>
  <c r="B11" i="17"/>
  <c r="M9" i="17" l="1"/>
  <c r="B9" i="16"/>
  <c r="B10" i="16" s="1"/>
  <c r="E140" i="4"/>
  <c r="E68" i="4"/>
  <c r="E106" i="4"/>
  <c r="E107" i="4"/>
  <c r="E158" i="4"/>
  <c r="E64" i="4"/>
  <c r="E73" i="4"/>
  <c r="E110" i="4"/>
  <c r="E66" i="4"/>
  <c r="E48" i="4"/>
  <c r="E108" i="4"/>
  <c r="E65" i="4"/>
  <c r="E49" i="4"/>
  <c r="E74" i="4"/>
  <c r="E76" i="4"/>
  <c r="E75" i="4"/>
  <c r="E111" i="4"/>
  <c r="E50" i="4"/>
  <c r="E47" i="4"/>
  <c r="H11" i="4"/>
  <c r="H18" i="4"/>
  <c r="H33" i="4"/>
  <c r="H39" i="4"/>
  <c r="H29" i="4"/>
  <c r="H24" i="4"/>
  <c r="V10" i="15"/>
  <c r="V8" i="15"/>
  <c r="V9" i="15" s="1"/>
  <c r="T12" i="15"/>
  <c r="T13" i="15" s="1"/>
  <c r="D32" i="9"/>
  <c r="B49" i="9"/>
  <c r="B50" i="9" s="1"/>
  <c r="B51" i="9" s="1"/>
  <c r="B52" i="9" s="1"/>
  <c r="O28" i="9"/>
  <c r="M27" i="9"/>
  <c r="M25" i="9"/>
  <c r="M26" i="9" s="1"/>
  <c r="B9" i="9"/>
  <c r="B10" i="9" s="1"/>
  <c r="B11" i="9" s="1"/>
  <c r="B12" i="9" s="1"/>
  <c r="B13" i="9" s="1"/>
  <c r="B14" i="9" s="1"/>
  <c r="B24" i="9"/>
  <c r="B25" i="9" s="1"/>
  <c r="B26" i="9" s="1"/>
  <c r="B27" i="9" s="1"/>
  <c r="B28" i="9" s="1"/>
  <c r="B29" i="9" s="1"/>
  <c r="D91" i="16"/>
  <c r="L14" i="16" s="1"/>
  <c r="D81" i="16"/>
  <c r="L13" i="16" s="1"/>
  <c r="D70" i="16"/>
  <c r="L12" i="16" s="1"/>
  <c r="B68" i="16"/>
  <c r="D57" i="16"/>
  <c r="L11" i="16" s="1"/>
  <c r="B55" i="16"/>
  <c r="D45" i="16"/>
  <c r="L10" i="16" s="1"/>
  <c r="B36" i="16"/>
  <c r="D32" i="16"/>
  <c r="L9" i="16" s="1"/>
  <c r="D18" i="16"/>
  <c r="L8" i="16" s="1"/>
  <c r="N25" i="9" l="1"/>
  <c r="P19" i="13"/>
  <c r="O21" i="11"/>
  <c r="Q21" i="11" s="1"/>
  <c r="Q34" i="14"/>
  <c r="Q30" i="14"/>
  <c r="O38" i="13"/>
  <c r="O35" i="13"/>
  <c r="O36" i="13"/>
  <c r="O45" i="13"/>
  <c r="O83" i="13"/>
  <c r="O91" i="13"/>
  <c r="O47" i="13"/>
  <c r="P34" i="14"/>
  <c r="N94" i="12"/>
  <c r="N101" i="12"/>
  <c r="N28" i="12"/>
  <c r="N48" i="12"/>
  <c r="N27" i="12"/>
  <c r="N49" i="12"/>
  <c r="N93" i="12"/>
  <c r="N50" i="12"/>
  <c r="N86" i="12"/>
  <c r="N43" i="12"/>
  <c r="N25" i="12"/>
  <c r="N77" i="12"/>
  <c r="N82" i="12"/>
  <c r="N81" i="12"/>
  <c r="N115" i="12"/>
  <c r="E142" i="8" l="1"/>
  <c r="E68" i="8"/>
  <c r="O128" i="10"/>
  <c r="E111" i="8"/>
  <c r="B65" i="14"/>
  <c r="D77" i="11"/>
  <c r="N13" i="11" s="1"/>
  <c r="D67" i="11"/>
  <c r="N12" i="11" s="1"/>
  <c r="D34" i="15" l="1"/>
  <c r="M11" i="15" s="1"/>
  <c r="M10" i="15"/>
  <c r="R10" i="15" s="1"/>
  <c r="D72" i="15"/>
  <c r="B70" i="15"/>
  <c r="D93" i="15" l="1"/>
  <c r="M16" i="15" s="1"/>
  <c r="O16" i="15" s="1"/>
  <c r="D83" i="15"/>
  <c r="D59" i="15"/>
  <c r="M13" i="15" s="1"/>
  <c r="O13" i="15" s="1"/>
  <c r="B57" i="15"/>
  <c r="D47" i="15"/>
  <c r="M12" i="15" s="1"/>
  <c r="B38" i="15"/>
  <c r="B11" i="15"/>
  <c r="B12" i="15" s="1"/>
  <c r="B13" i="15" s="1"/>
  <c r="L8" i="5"/>
  <c r="L11" i="5"/>
  <c r="L10" i="5"/>
  <c r="L9" i="5"/>
  <c r="L7" i="5"/>
  <c r="O14" i="13" l="1"/>
  <c r="O13" i="13"/>
  <c r="O12" i="13"/>
  <c r="O10" i="13"/>
  <c r="O9" i="13"/>
  <c r="D46" i="13" l="1"/>
  <c r="N11" i="13" s="1"/>
  <c r="P11" i="13" s="1"/>
  <c r="D33" i="13"/>
  <c r="N10" i="13" s="1"/>
  <c r="P10" i="13" s="1"/>
  <c r="S10" i="13" s="1"/>
  <c r="B42" i="7"/>
  <c r="B43" i="7" s="1"/>
  <c r="B44" i="7" s="1"/>
  <c r="B45" i="7" s="1"/>
  <c r="D21" i="7"/>
  <c r="Q96" i="10" l="1"/>
  <c r="Q97" i="10"/>
  <c r="Q95" i="10"/>
  <c r="Q39" i="10"/>
  <c r="Q38" i="10"/>
  <c r="F142" i="8"/>
  <c r="F56" i="8"/>
  <c r="F50" i="8"/>
  <c r="F65" i="8"/>
  <c r="G65" i="8" s="1"/>
  <c r="F66" i="8"/>
  <c r="F82" i="8"/>
  <c r="F109" i="8"/>
  <c r="F110" i="8"/>
  <c r="O49" i="12"/>
  <c r="O48" i="12"/>
  <c r="N92" i="12"/>
  <c r="N91" i="12"/>
  <c r="N22" i="12"/>
  <c r="F106" i="5"/>
  <c r="F167" i="5"/>
  <c r="B40" i="14" l="1"/>
  <c r="H61" i="12"/>
  <c r="N13" i="10"/>
  <c r="N12" i="10"/>
  <c r="N11" i="10"/>
  <c r="N10" i="10"/>
  <c r="N9" i="10"/>
  <c r="N8" i="10"/>
  <c r="N7" i="10"/>
  <c r="D36" i="14"/>
  <c r="O4" i="14" s="1"/>
  <c r="N8" i="14"/>
  <c r="N7" i="14"/>
  <c r="N6" i="14"/>
  <c r="N5" i="14"/>
  <c r="N4" i="14"/>
  <c r="N3" i="14"/>
  <c r="O77" i="12" l="1"/>
  <c r="N23" i="12" l="1"/>
  <c r="N38" i="12"/>
  <c r="B10" i="12"/>
  <c r="L14" i="12"/>
  <c r="L13" i="12"/>
  <c r="L12" i="12"/>
  <c r="L11" i="12"/>
  <c r="L10" i="12"/>
  <c r="L9" i="12"/>
  <c r="O114" i="11" l="1"/>
  <c r="B10" i="11"/>
  <c r="B11" i="11" s="1"/>
  <c r="B12" i="11" s="1"/>
  <c r="B13" i="11" s="1"/>
  <c r="D33" i="12"/>
  <c r="D81" i="14"/>
  <c r="O8" i="14" s="1"/>
  <c r="D71" i="14"/>
  <c r="O7" i="14" s="1"/>
  <c r="D61" i="14"/>
  <c r="O6" i="14" s="1"/>
  <c r="B59" i="14"/>
  <c r="D49" i="14"/>
  <c r="O5" i="14" s="1"/>
  <c r="D78" i="13"/>
  <c r="N14" i="13" s="1"/>
  <c r="P14" i="13" s="1"/>
  <c r="D68" i="13"/>
  <c r="N13" i="13" s="1"/>
  <c r="P13" i="13" s="1"/>
  <c r="S13" i="13" s="1"/>
  <c r="D58" i="13"/>
  <c r="N12" i="13" s="1"/>
  <c r="P12" i="13" s="1"/>
  <c r="B56" i="13"/>
  <c r="D19" i="13"/>
  <c r="N9" i="13" s="1"/>
  <c r="P9" i="13" s="1"/>
  <c r="S9" i="13" s="1"/>
  <c r="L14" i="8" l="1"/>
  <c r="D95" i="7"/>
  <c r="F162" i="9"/>
  <c r="F123" i="9"/>
  <c r="F104" i="9"/>
  <c r="F161" i="9"/>
  <c r="D59" i="10"/>
  <c r="D66" i="10" s="1"/>
  <c r="O11" i="10" s="1"/>
  <c r="D69" i="10"/>
  <c r="D76" i="10" s="1"/>
  <c r="O12" i="10" s="1"/>
  <c r="D59" i="9"/>
  <c r="K8" i="6"/>
  <c r="K13" i="6"/>
  <c r="K12" i="6"/>
  <c r="K11" i="6"/>
  <c r="K10" i="6"/>
  <c r="K9" i="6"/>
  <c r="J8" i="8" l="1"/>
  <c r="J9" i="8" s="1"/>
  <c r="K11" i="9"/>
  <c r="K10" i="9"/>
  <c r="K9" i="9"/>
  <c r="K8" i="9"/>
  <c r="K7" i="9"/>
  <c r="R12" i="8"/>
  <c r="R11" i="8"/>
  <c r="R10" i="8"/>
  <c r="R9" i="8"/>
  <c r="R8" i="8"/>
  <c r="R7" i="8"/>
  <c r="M11" i="7"/>
  <c r="M10" i="7"/>
  <c r="K11" i="7"/>
  <c r="K10" i="7"/>
  <c r="K9" i="7"/>
  <c r="K8" i="7"/>
  <c r="K7" i="7"/>
  <c r="M12" i="6"/>
  <c r="K7" i="6"/>
  <c r="K14" i="6" s="1"/>
  <c r="Q128" i="10"/>
  <c r="N128" i="10"/>
  <c r="D86" i="10"/>
  <c r="O13" i="10" s="1"/>
  <c r="G142" i="8"/>
  <c r="E108" i="8"/>
  <c r="E92" i="8"/>
  <c r="E110" i="8"/>
  <c r="D16" i="8"/>
  <c r="D78" i="12"/>
  <c r="M14" i="12" s="1"/>
  <c r="D68" i="12"/>
  <c r="M13" i="12" s="1"/>
  <c r="M10" i="12"/>
  <c r="D58" i="12"/>
  <c r="M12" i="12" s="1"/>
  <c r="D46" i="12"/>
  <c r="M11" i="12" s="1"/>
  <c r="D19" i="12"/>
  <c r="M9" i="12" s="1"/>
  <c r="G89" i="8"/>
  <c r="O13" i="11"/>
  <c r="O12" i="11"/>
  <c r="O11" i="11"/>
  <c r="O10" i="11"/>
  <c r="O9" i="11"/>
  <c r="M13" i="11"/>
  <c r="M12" i="11"/>
  <c r="M11" i="11"/>
  <c r="M10" i="11"/>
  <c r="M9" i="11"/>
  <c r="M8" i="11"/>
  <c r="D57" i="11"/>
  <c r="N11" i="11" s="1"/>
  <c r="B55" i="11"/>
  <c r="D45" i="11"/>
  <c r="N10" i="11" s="1"/>
  <c r="D32" i="11"/>
  <c r="N9" i="11" s="1"/>
  <c r="D18" i="11"/>
  <c r="N8" i="11" s="1"/>
  <c r="G161" i="6"/>
  <c r="E109" i="6"/>
  <c r="E201" i="6"/>
  <c r="E124" i="6"/>
  <c r="E199" i="5"/>
  <c r="E109" i="5"/>
  <c r="E165" i="5"/>
  <c r="E106" i="5"/>
  <c r="E178" i="5"/>
  <c r="G113" i="8"/>
  <c r="E66" i="8"/>
  <c r="G66" i="8" s="1"/>
  <c r="E50" i="8"/>
  <c r="G50" i="8" s="1"/>
  <c r="E55" i="8"/>
  <c r="G55" i="8" s="1"/>
  <c r="G56" i="8"/>
  <c r="E109" i="8"/>
  <c r="G109" i="8" s="1"/>
  <c r="E51" i="8"/>
  <c r="E67" i="8"/>
  <c r="E82" i="8"/>
  <c r="E123" i="8"/>
  <c r="E125" i="8"/>
  <c r="E105" i="8"/>
  <c r="E80" i="8"/>
  <c r="E126" i="8"/>
  <c r="E49" i="8"/>
  <c r="E132" i="8"/>
  <c r="E120" i="9"/>
  <c r="G120" i="9" s="1"/>
  <c r="E119" i="9"/>
  <c r="G119" i="9" s="1"/>
  <c r="E165" i="9"/>
  <c r="E118" i="9"/>
  <c r="E103" i="9"/>
  <c r="E195" i="9"/>
  <c r="E121" i="9"/>
  <c r="E102" i="9"/>
  <c r="N14" i="11" l="1"/>
  <c r="P13" i="11"/>
  <c r="K12" i="9"/>
  <c r="R13" i="8"/>
  <c r="K12" i="7"/>
  <c r="P10" i="11"/>
  <c r="P12" i="11"/>
  <c r="P11" i="11"/>
  <c r="M14" i="11"/>
  <c r="P9" i="11"/>
  <c r="E161" i="9" l="1"/>
  <c r="R104" i="10"/>
  <c r="R103" i="10"/>
  <c r="R99" i="10"/>
  <c r="R98" i="10"/>
  <c r="R97" i="10"/>
  <c r="R95" i="10"/>
  <c r="R94" i="10"/>
  <c r="R66" i="10"/>
  <c r="R65" i="10"/>
  <c r="R61" i="10"/>
  <c r="R57" i="10"/>
  <c r="R54" i="10"/>
  <c r="R52" i="10"/>
  <c r="R39" i="10"/>
  <c r="R38" i="10"/>
  <c r="R37" i="10"/>
  <c r="O35" i="10"/>
  <c r="Q35" i="10" s="1"/>
  <c r="L8" i="9"/>
  <c r="P13" i="10"/>
  <c r="Q13" i="10" s="1"/>
  <c r="P9" i="10"/>
  <c r="P8" i="10"/>
  <c r="O9" i="10"/>
  <c r="O8" i="10"/>
  <c r="D56" i="10"/>
  <c r="O10" i="10" s="1"/>
  <c r="D44" i="10"/>
  <c r="D31" i="10"/>
  <c r="D17" i="10"/>
  <c r="O7" i="10" s="1"/>
  <c r="D69" i="9"/>
  <c r="L10" i="9"/>
  <c r="D45" i="9"/>
  <c r="L9" i="9" s="1"/>
  <c r="L7" i="9"/>
  <c r="S12" i="8"/>
  <c r="D46" i="8"/>
  <c r="S11" i="8" s="1"/>
  <c r="D36" i="8"/>
  <c r="S10" i="8" s="1"/>
  <c r="Q9" i="10" l="1"/>
  <c r="Q8" i="10"/>
  <c r="D31" i="8"/>
  <c r="S9" i="8" s="1"/>
  <c r="D26" i="8"/>
  <c r="S8" i="8" s="1"/>
  <c r="S7" i="8"/>
  <c r="L11" i="7"/>
  <c r="D62" i="7"/>
  <c r="L10" i="7" s="1"/>
  <c r="D49" i="7"/>
  <c r="L9" i="7" s="1"/>
  <c r="D34" i="7"/>
  <c r="L8" i="7" s="1"/>
  <c r="L7" i="7"/>
  <c r="D105" i="6"/>
  <c r="L12" i="6" s="1"/>
  <c r="D95" i="6"/>
  <c r="L11" i="6" s="1"/>
  <c r="D75" i="6"/>
  <c r="L10" i="6" s="1"/>
  <c r="D62" i="6"/>
  <c r="L9" i="6" s="1"/>
  <c r="L8" i="6"/>
  <c r="D23" i="6"/>
  <c r="L7" i="6" s="1"/>
  <c r="J11" i="5"/>
  <c r="J10" i="5"/>
  <c r="J9" i="5"/>
  <c r="J8" i="5"/>
  <c r="J7" i="5"/>
  <c r="D103" i="5"/>
  <c r="K11" i="5" s="1"/>
  <c r="D89" i="5"/>
  <c r="K10" i="5" s="1"/>
  <c r="D75" i="5"/>
  <c r="K9" i="5" s="1"/>
  <c r="D58" i="5"/>
  <c r="K8" i="5" s="1"/>
  <c r="D36" i="5"/>
  <c r="K7" i="5" s="1"/>
  <c r="E163" i="9"/>
  <c r="E104" i="9"/>
  <c r="B54" i="10"/>
  <c r="M11" i="5" l="1"/>
  <c r="N11" i="7"/>
  <c r="M9" i="5"/>
  <c r="J13" i="5"/>
  <c r="N10" i="7"/>
  <c r="M8" i="5"/>
  <c r="M10" i="5"/>
  <c r="B42" i="8"/>
  <c r="B43" i="8" s="1"/>
  <c r="B91" i="7" l="1"/>
  <c r="B92" i="7" s="1"/>
  <c r="E44" i="7"/>
  <c r="B28" i="7"/>
  <c r="B13" i="7"/>
  <c r="B14" i="7" s="1"/>
  <c r="B15" i="7" s="1"/>
  <c r="B16" i="7" s="1"/>
  <c r="B17" i="7" s="1"/>
  <c r="B18" i="7" s="1"/>
  <c r="B19" i="7" s="1"/>
  <c r="E39" i="6"/>
  <c r="E38" i="6"/>
  <c r="B38" i="6"/>
  <c r="B39" i="6" s="1"/>
  <c r="B40" i="6" s="1"/>
  <c r="B41" i="6" s="1"/>
  <c r="B42" i="6" s="1"/>
  <c r="B43" i="6" s="1"/>
  <c r="B18" i="6"/>
  <c r="B19" i="6" s="1"/>
  <c r="B20" i="6" s="1"/>
  <c r="B21" i="6" s="1"/>
  <c r="B22" i="6" s="1"/>
  <c r="B97" i="5"/>
  <c r="B98" i="5" s="1"/>
  <c r="B99" i="5" s="1"/>
  <c r="B68" i="5"/>
  <c r="B69" i="5" s="1"/>
  <c r="B45" i="5"/>
  <c r="B46" i="5" s="1"/>
  <c r="B47" i="5" s="1"/>
  <c r="B48" i="5" s="1"/>
  <c r="B49" i="5" s="1"/>
  <c r="B50" i="5" s="1"/>
  <c r="B51" i="5" s="1"/>
  <c r="F167" i="6" l="1"/>
  <c r="F165" i="5" l="1"/>
  <c r="G177" i="6" l="1"/>
  <c r="E170" i="6"/>
  <c r="E134" i="6"/>
  <c r="F123" i="5" l="1"/>
  <c r="G51" i="8"/>
  <c r="G110" i="8"/>
  <c r="G67" i="8"/>
  <c r="G108" i="8"/>
  <c r="G100" i="8"/>
  <c r="E11" i="7"/>
  <c r="F201" i="6"/>
  <c r="G82" i="8"/>
  <c r="G123" i="8"/>
  <c r="G125" i="8"/>
  <c r="G105" i="8"/>
  <c r="G80" i="8"/>
  <c r="G122" i="9"/>
  <c r="G103" i="9"/>
  <c r="G118" i="9"/>
  <c r="G161" i="9"/>
  <c r="G165" i="9"/>
  <c r="G119" i="7" l="1"/>
  <c r="G174" i="7"/>
  <c r="G131" i="7"/>
  <c r="G129" i="7"/>
  <c r="F140" i="6"/>
  <c r="F140" i="4"/>
  <c r="F66" i="4" l="1"/>
  <c r="F50" i="4"/>
  <c r="F139" i="6" l="1"/>
  <c r="F185" i="6"/>
  <c r="F114" i="6"/>
  <c r="E123" i="5"/>
  <c r="E170" i="5"/>
  <c r="E167" i="5"/>
  <c r="E168" i="5"/>
  <c r="G125" i="5"/>
  <c r="F109" i="4"/>
  <c r="F47" i="4"/>
  <c r="E171" i="6"/>
  <c r="G117" i="4"/>
  <c r="G113" i="6" l="1"/>
  <c r="G134" i="6"/>
  <c r="G135" i="6"/>
  <c r="E140" i="6"/>
  <c r="E139" i="6"/>
  <c r="E114" i="6"/>
  <c r="E187" i="6"/>
  <c r="F107" i="4"/>
  <c r="F52" i="8"/>
  <c r="G170" i="6"/>
  <c r="F127" i="6"/>
  <c r="E169" i="6" l="1"/>
  <c r="G160" i="6"/>
  <c r="E168" i="6"/>
  <c r="G125" i="6"/>
  <c r="E167" i="6"/>
  <c r="E110" i="6"/>
  <c r="G161" i="8"/>
  <c r="E98" i="7"/>
  <c r="G114" i="7"/>
  <c r="G99" i="7"/>
  <c r="E157" i="7"/>
  <c r="G157" i="7" s="1"/>
  <c r="E191" i="7"/>
  <c r="G149" i="7"/>
  <c r="F7" i="7"/>
  <c r="F8" i="7" s="1"/>
  <c r="F9" i="7" s="1"/>
  <c r="F10" i="7" s="1"/>
  <c r="F11" i="7" s="1"/>
  <c r="F12" i="7" s="1"/>
  <c r="F13" i="7" s="1"/>
  <c r="F14" i="7" s="1"/>
  <c r="F48" i="4" l="1"/>
  <c r="F106" i="4"/>
  <c r="F65" i="4"/>
  <c r="F24" i="7"/>
  <c r="F25" i="7" s="1"/>
  <c r="F26" i="7" s="1"/>
  <c r="F27" i="7" s="1"/>
  <c r="F28" i="7" s="1"/>
  <c r="F85" i="7"/>
  <c r="F86" i="7" s="1"/>
  <c r="F87" i="7" s="1"/>
  <c r="F88" i="7" s="1"/>
  <c r="F89" i="7" s="1"/>
  <c r="F90" i="7" s="1"/>
  <c r="F91" i="7" s="1"/>
  <c r="F92" i="7" s="1"/>
  <c r="G163" i="9"/>
  <c r="G104" i="9"/>
  <c r="G195" i="9"/>
  <c r="G102" i="9"/>
  <c r="G162" i="9"/>
  <c r="G152" i="9"/>
  <c r="G123" i="9"/>
  <c r="G121" i="9" l="1"/>
  <c r="G111" i="8"/>
  <c r="F199" i="5" l="1"/>
  <c r="G49" i="8"/>
  <c r="G126" i="8"/>
  <c r="G132" i="8"/>
  <c r="G52" i="8"/>
  <c r="G68" i="8"/>
  <c r="F122" i="5"/>
  <c r="G98" i="7"/>
  <c r="E158" i="7"/>
  <c r="G158" i="7" s="1"/>
  <c r="E162" i="7"/>
  <c r="G162" i="7" s="1"/>
  <c r="F37" i="7"/>
  <c r="F38" i="7" s="1"/>
  <c r="F39" i="7" s="1"/>
  <c r="F40" i="7" s="1"/>
  <c r="F41" i="7" s="1"/>
  <c r="F42" i="7" s="1"/>
  <c r="F44" i="7" s="1"/>
  <c r="E152" i="4"/>
  <c r="G141" i="4"/>
  <c r="G191" i="7"/>
  <c r="G117" i="7"/>
  <c r="G132" i="7"/>
  <c r="F52" i="7"/>
  <c r="F53" i="7" s="1"/>
  <c r="F54" i="7" s="1"/>
  <c r="F55" i="7" s="1"/>
  <c r="F170" i="5"/>
  <c r="F64" i="4"/>
  <c r="G140" i="6" l="1"/>
  <c r="G164" i="6"/>
  <c r="G187" i="6"/>
  <c r="E185" i="6"/>
  <c r="G185" i="6" s="1"/>
  <c r="G183" i="6"/>
  <c r="G139" i="6"/>
  <c r="G114" i="6"/>
  <c r="F88" i="6"/>
  <c r="F89" i="6" s="1"/>
  <c r="F90" i="6" s="1"/>
  <c r="F98" i="6"/>
  <c r="F99" i="6" s="1"/>
  <c r="F100" i="6" s="1"/>
  <c r="F101" i="6" s="1"/>
  <c r="F102" i="6" s="1"/>
  <c r="F103" i="6" s="1"/>
  <c r="F166" i="5"/>
  <c r="F74" i="4" l="1"/>
  <c r="F73" i="4"/>
  <c r="E122" i="5"/>
  <c r="G176" i="5"/>
  <c r="G107" i="5"/>
  <c r="G132" i="5"/>
  <c r="G111" i="5"/>
  <c r="G202" i="6"/>
  <c r="G203" i="6"/>
  <c r="G109" i="6"/>
  <c r="G169" i="6"/>
  <c r="G168" i="6"/>
  <c r="G167" i="6"/>
  <c r="G171" i="6"/>
  <c r="G172" i="6"/>
  <c r="F27" i="6"/>
  <c r="F28" i="6" s="1"/>
  <c r="F29" i="6" s="1"/>
  <c r="F30" i="6" s="1"/>
  <c r="F31" i="6" s="1"/>
  <c r="F32" i="6" s="1"/>
  <c r="F33" i="6" s="1"/>
  <c r="F34" i="6" s="1"/>
  <c r="F35" i="6" s="1"/>
  <c r="F36" i="6" s="1"/>
  <c r="F37" i="6" s="1"/>
  <c r="F38" i="6" s="1"/>
  <c r="F39" i="6" s="1"/>
  <c r="F7" i="6"/>
  <c r="F8" i="6" s="1"/>
  <c r="F9" i="6" s="1"/>
  <c r="F10" i="6" s="1"/>
  <c r="F11" i="6" s="1"/>
  <c r="F12" i="6" s="1"/>
  <c r="F13" i="6" s="1"/>
  <c r="F14" i="6" s="1"/>
  <c r="F15" i="6" s="1"/>
  <c r="F16" i="6" s="1"/>
  <c r="F17" i="6" s="1"/>
  <c r="F18" i="6" s="1"/>
  <c r="F19" i="6" s="1"/>
  <c r="F78" i="5"/>
  <c r="F79" i="5" s="1"/>
  <c r="F80" i="5" s="1"/>
  <c r="F81" i="5" s="1"/>
  <c r="F82" i="5" s="1"/>
  <c r="F83" i="5" s="1"/>
  <c r="F49" i="4" l="1"/>
  <c r="G201" i="6"/>
  <c r="G126" i="6"/>
  <c r="G110" i="6"/>
  <c r="G108" i="6"/>
  <c r="G124" i="6"/>
  <c r="G111" i="6"/>
  <c r="G127" i="6"/>
  <c r="G129" i="6"/>
  <c r="G128" i="6"/>
  <c r="F65" i="6"/>
  <c r="F66" i="6" s="1"/>
  <c r="F67" i="6" s="1"/>
  <c r="F68" i="6" s="1"/>
  <c r="F61" i="5"/>
  <c r="F62" i="5" s="1"/>
  <c r="F63" i="5" s="1"/>
  <c r="F64" i="5" s="1"/>
  <c r="F65" i="5" s="1"/>
  <c r="F66" i="5" s="1"/>
  <c r="F67" i="5" s="1"/>
  <c r="F68" i="5" s="1"/>
  <c r="F69" i="5" s="1"/>
  <c r="G108" i="4"/>
  <c r="G158" i="4"/>
  <c r="F39" i="5" l="1"/>
  <c r="F40" i="5" s="1"/>
  <c r="F41" i="5" s="1"/>
  <c r="F42" i="5" s="1"/>
  <c r="F43" i="5" s="1"/>
  <c r="F44" i="5" s="1"/>
  <c r="F45" i="5" s="1"/>
  <c r="F46" i="5" s="1"/>
  <c r="F47" i="5" s="1"/>
  <c r="F48" i="5" s="1"/>
  <c r="F49" i="5" s="1"/>
  <c r="F50" i="5" s="1"/>
  <c r="F51" i="5" s="1"/>
  <c r="F52" i="5" s="1"/>
  <c r="F7" i="5"/>
  <c r="F8" i="5" s="1"/>
  <c r="F9" i="5" s="1"/>
  <c r="F10" i="5" s="1"/>
  <c r="F11" i="5" s="1"/>
  <c r="F12" i="5" s="1"/>
  <c r="F13" i="5" s="1"/>
  <c r="F14" i="5" s="1"/>
  <c r="F15" i="5" s="1"/>
  <c r="F16" i="5" s="1"/>
  <c r="F17" i="5" s="1"/>
  <c r="F18" i="5" s="1"/>
  <c r="F19" i="5" s="1"/>
  <c r="F20" i="5" s="1"/>
  <c r="F21" i="5" s="1"/>
  <c r="F22" i="5" s="1"/>
  <c r="F23" i="5" s="1"/>
  <c r="F24" i="5" s="1"/>
  <c r="F25" i="5" s="1"/>
  <c r="F26" i="5" s="1"/>
  <c r="F92" i="5"/>
  <c r="F93" i="5" s="1"/>
  <c r="F94" i="5" s="1"/>
  <c r="F95" i="5" s="1"/>
  <c r="F96" i="5" s="1"/>
  <c r="F97" i="5" s="1"/>
  <c r="F98" i="5" s="1"/>
  <c r="F99" i="5" s="1"/>
  <c r="G122" i="5"/>
  <c r="G165" i="5"/>
  <c r="G167" i="5"/>
  <c r="G124" i="5"/>
  <c r="G123" i="5"/>
  <c r="G199" i="5"/>
  <c r="G106" i="5"/>
  <c r="G166" i="5"/>
  <c r="G108" i="5"/>
  <c r="G168" i="5"/>
  <c r="G170" i="5"/>
  <c r="G109" i="5"/>
  <c r="G178" i="5"/>
  <c r="G134" i="5"/>
  <c r="G135" i="5"/>
  <c r="G126" i="4" l="1"/>
  <c r="G123" i="4"/>
  <c r="G53" i="4"/>
  <c r="G75" i="4" l="1"/>
  <c r="G140" i="4"/>
  <c r="G110" i="4"/>
  <c r="G109" i="4"/>
  <c r="G118" i="4"/>
  <c r="G74" i="4"/>
  <c r="G73" i="4"/>
  <c r="G120" i="4"/>
  <c r="G114" i="4"/>
  <c r="G76" i="4"/>
  <c r="G49" i="4"/>
  <c r="G152" i="4"/>
  <c r="G111" i="4" l="1"/>
  <c r="G65" i="4"/>
  <c r="G63" i="4"/>
  <c r="G50" i="4"/>
  <c r="G48" i="4"/>
  <c r="G47" i="4"/>
  <c r="G106" i="4"/>
  <c r="G64" i="4" l="1"/>
  <c r="G107" i="4" l="1"/>
  <c r="G66" i="4" l="1"/>
  <c r="G68" i="4" l="1"/>
  <c r="N12" i="6" l="1"/>
  <c r="M7" i="5" l="1"/>
  <c r="P12" i="10" l="1"/>
  <c r="Q12" i="10" s="1"/>
  <c r="Q5" i="14" l="1"/>
  <c r="Q4" i="14"/>
  <c r="Q7" i="14"/>
  <c r="Q8" i="14"/>
  <c r="Q6" i="14"/>
  <c r="M11" i="6" l="1"/>
  <c r="N11" i="6" s="1"/>
  <c r="M10" i="6"/>
  <c r="N10" i="6" s="1"/>
  <c r="M9" i="6"/>
  <c r="N9" i="6" s="1"/>
  <c r="M8" i="6"/>
  <c r="M7" i="6" l="1"/>
  <c r="N7" i="6" s="1"/>
  <c r="O8" i="6"/>
  <c r="N8" i="6"/>
  <c r="P11" i="10" l="1"/>
  <c r="Q11" i="10" s="1"/>
  <c r="P10" i="10"/>
  <c r="Q10" i="10" s="1"/>
  <c r="P7" i="10" l="1"/>
  <c r="Q7" i="10" s="1"/>
  <c r="O8" i="11" l="1"/>
  <c r="O14" i="11" l="1"/>
  <c r="P8" i="11"/>
  <c r="P14" i="11" s="1"/>
  <c r="O11" i="15" l="1"/>
  <c r="O12" i="15"/>
  <c r="L13" i="17" l="1"/>
  <c r="M13" i="17" s="1"/>
  <c r="L12" i="17"/>
  <c r="M12" i="17" s="1"/>
  <c r="L10" i="17"/>
  <c r="M10" i="17" s="1"/>
  <c r="O10" i="15" l="1"/>
  <c r="S10" i="15"/>
  <c r="Q3" i="14" l="1"/>
  <c r="N9" i="12" l="1"/>
  <c r="N10" i="12"/>
  <c r="O10" i="12" s="1"/>
  <c r="N11" i="12"/>
  <c r="O11" i="12" s="1"/>
  <c r="N12" i="12"/>
  <c r="O12" i="12" s="1"/>
  <c r="N13" i="12"/>
  <c r="O13" i="12" s="1"/>
  <c r="N14" i="12"/>
  <c r="O14" i="12" s="1"/>
  <c r="O9" i="12" l="1"/>
  <c r="N15" i="12"/>
  <c r="N16" i="12" s="1"/>
  <c r="P11" i="6"/>
  <c r="Q11" i="6" s="1"/>
  <c r="P9" i="6"/>
  <c r="Q9" i="6" s="1"/>
  <c r="P10" i="6"/>
  <c r="Q10" i="6" s="1"/>
  <c r="P12" i="6"/>
  <c r="Q12" i="6" s="1"/>
  <c r="P8" i="6" l="1"/>
  <c r="Q8" i="6" s="1"/>
  <c r="P7" i="6"/>
  <c r="Q7" i="6" s="1"/>
  <c r="N9" i="16" l="1"/>
  <c r="N8" i="16"/>
  <c r="K10" i="16" l="1"/>
  <c r="N10" i="16"/>
  <c r="N12" i="16"/>
  <c r="K12" i="16"/>
  <c r="K11" i="16"/>
  <c r="N11" i="16"/>
  <c r="K13" i="16"/>
  <c r="N13" i="16"/>
  <c r="N14" i="16" l="1"/>
  <c r="T9" i="8" l="1"/>
  <c r="U9" i="8" s="1"/>
  <c r="T10" i="8"/>
  <c r="U10" i="8" s="1"/>
  <c r="T11" i="8"/>
  <c r="U11" i="8" s="1"/>
  <c r="T12" i="8"/>
  <c r="U12" i="8" s="1"/>
  <c r="T8" i="8"/>
  <c r="U8" i="8" s="1"/>
  <c r="T7" i="8" l="1"/>
  <c r="T13" i="8" l="1"/>
  <c r="U7" i="8"/>
  <c r="M11" i="9" l="1"/>
  <c r="N11" i="9" s="1"/>
  <c r="M9" i="9"/>
  <c r="N9" i="9" s="1"/>
  <c r="M9" i="7"/>
  <c r="N9" i="7" s="1"/>
  <c r="M8" i="9"/>
  <c r="N8" i="9" s="1"/>
  <c r="M10" i="9"/>
  <c r="N10" i="9" s="1"/>
  <c r="M7" i="7"/>
  <c r="N7" i="7" s="1"/>
  <c r="M8" i="7"/>
  <c r="N8" i="7" s="1"/>
  <c r="M7" i="9"/>
  <c r="N7" i="9" l="1"/>
  <c r="M12" i="9"/>
  <c r="N5" i="18" l="1"/>
  <c r="O5" i="18" s="1"/>
  <c r="N2" i="18"/>
  <c r="O2" i="18" s="1"/>
  <c r="W10" i="20" l="1"/>
  <c r="X10" i="20" s="1"/>
</calcChain>
</file>

<file path=xl/sharedStrings.xml><?xml version="1.0" encoding="utf-8"?>
<sst xmlns="http://schemas.openxmlformats.org/spreadsheetml/2006/main" count="7239" uniqueCount="556">
  <si>
    <t>Date</t>
  </si>
  <si>
    <t>63mm</t>
  </si>
  <si>
    <t>75mm</t>
  </si>
  <si>
    <t>90mm</t>
  </si>
  <si>
    <t>110mm</t>
  </si>
  <si>
    <t>125mm</t>
  </si>
  <si>
    <t>140mm</t>
  </si>
  <si>
    <t>160mm</t>
  </si>
  <si>
    <t>200mm</t>
  </si>
  <si>
    <t>Sl.No</t>
  </si>
  <si>
    <t>63MM</t>
  </si>
  <si>
    <t>Remarks</t>
  </si>
  <si>
    <t>75MM</t>
  </si>
  <si>
    <t>90MM</t>
  </si>
  <si>
    <t>110MM</t>
  </si>
  <si>
    <t>Issue (M)</t>
  </si>
  <si>
    <t>Balance Against Issue (M)</t>
  </si>
  <si>
    <t>Block</t>
  </si>
  <si>
    <t>Agency Name/    Work Order No</t>
  </si>
  <si>
    <t>GP</t>
  </si>
  <si>
    <t>Laid (M)</t>
  </si>
  <si>
    <t>Specials</t>
  </si>
  <si>
    <t>Specification</t>
  </si>
  <si>
    <t>Equal TEE</t>
  </si>
  <si>
    <t>250mm</t>
  </si>
  <si>
    <t>Branch TEE</t>
  </si>
  <si>
    <t>63mm X 50mm</t>
  </si>
  <si>
    <t>75mm X 50mm</t>
  </si>
  <si>
    <t>90 mm X 50 mm</t>
  </si>
  <si>
    <t>110mm X 50mm</t>
  </si>
  <si>
    <t>125mm X 50mm</t>
  </si>
  <si>
    <t>140mm X 50mm</t>
  </si>
  <si>
    <t>160mm X 50mm</t>
  </si>
  <si>
    <t>75 mm X 63 mm</t>
  </si>
  <si>
    <t>90 mm X 63 mm</t>
  </si>
  <si>
    <t>90 mm X 75 mm</t>
  </si>
  <si>
    <t>110mm X 63 mm</t>
  </si>
  <si>
    <t>110mm X 75 mm</t>
  </si>
  <si>
    <t>110mm X 90 mm</t>
  </si>
  <si>
    <t>125mm X 63 mm</t>
  </si>
  <si>
    <t>125mm X75 mm</t>
  </si>
  <si>
    <t>125mm X90 mm</t>
  </si>
  <si>
    <t>125mm X 110mm</t>
  </si>
  <si>
    <t>140mm X 63 mm</t>
  </si>
  <si>
    <t>140mm X 75 mm</t>
  </si>
  <si>
    <t>140mm X 90 mm</t>
  </si>
  <si>
    <t>140mm X 110mm</t>
  </si>
  <si>
    <t>140mm X 125 mm</t>
  </si>
  <si>
    <t>160mm X 63 mm</t>
  </si>
  <si>
    <t>160mm X 75 mm</t>
  </si>
  <si>
    <t>160mm X 90 mm</t>
  </si>
  <si>
    <t>160mm X 110 mm</t>
  </si>
  <si>
    <t>160mm X 125 mm</t>
  </si>
  <si>
    <t>160mm X 140 mm</t>
  </si>
  <si>
    <t>200mm X 63 mm</t>
  </si>
  <si>
    <t>200mm X 75 mm</t>
  </si>
  <si>
    <t>200mm X 90 mm</t>
  </si>
  <si>
    <t>200mm X 110 mm</t>
  </si>
  <si>
    <t>200mm X 125 mm</t>
  </si>
  <si>
    <t>200mm X 140 mm</t>
  </si>
  <si>
    <t>200mm X 160 mm</t>
  </si>
  <si>
    <t>250mm X 63 mm</t>
  </si>
  <si>
    <t>250mm X 75 mm</t>
  </si>
  <si>
    <t>250mm X 90 mm</t>
  </si>
  <si>
    <t>250mm X 110 mm</t>
  </si>
  <si>
    <t>250mm X 140 mm</t>
  </si>
  <si>
    <t>250mm X 160 mm</t>
  </si>
  <si>
    <t>4-Way TEE</t>
  </si>
  <si>
    <t>Reducer</t>
  </si>
  <si>
    <t>75mm X 63 mm</t>
  </si>
  <si>
    <t>90mm X 63 mm</t>
  </si>
  <si>
    <t>90mm X 75 mm</t>
  </si>
  <si>
    <t>110 mm X 63 mm</t>
  </si>
  <si>
    <t>110 mm X 75 mm</t>
  </si>
  <si>
    <t>110 mm X 90 mm</t>
  </si>
  <si>
    <t>125 mm X 63 mm</t>
  </si>
  <si>
    <t>125 mm X 75 mm</t>
  </si>
  <si>
    <t>125 mm X 90 mm</t>
  </si>
  <si>
    <t>125 mm X 110 mm</t>
  </si>
  <si>
    <t>140mm X 125mm</t>
  </si>
  <si>
    <t>160mm X 110mm</t>
  </si>
  <si>
    <t>160mm X 125mm</t>
  </si>
  <si>
    <t>160mm X 140mm</t>
  </si>
  <si>
    <t>200mm X 63mm</t>
  </si>
  <si>
    <t>200mm X 75mm</t>
  </si>
  <si>
    <t>200mm X 90mm</t>
  </si>
  <si>
    <t>200mm X 110mm</t>
  </si>
  <si>
    <t>200mm X 125mm</t>
  </si>
  <si>
    <t>200mm X 140mm</t>
  </si>
  <si>
    <t>200mm X 160mm</t>
  </si>
  <si>
    <t>250mm X 63mm</t>
  </si>
  <si>
    <t>250mm X 75mm</t>
  </si>
  <si>
    <t>250mm X 110mm</t>
  </si>
  <si>
    <t>250mm X 140mm</t>
  </si>
  <si>
    <t>250mm X 160mm</t>
  </si>
  <si>
    <t>250mm X 200mm</t>
  </si>
  <si>
    <t>End Caps</t>
  </si>
  <si>
    <t>Bends</t>
  </si>
  <si>
    <t>90 Deg</t>
  </si>
  <si>
    <t>45 Deg</t>
  </si>
  <si>
    <t>Stubbends</t>
  </si>
  <si>
    <t>50mm</t>
  </si>
  <si>
    <t>MS Flanges</t>
  </si>
  <si>
    <t>Air Valves</t>
  </si>
  <si>
    <t>Sluice Valves</t>
  </si>
  <si>
    <t>Scour Valves</t>
  </si>
  <si>
    <t>DI Specials</t>
  </si>
  <si>
    <t>DI Bends</t>
  </si>
  <si>
    <t>22 Deg</t>
  </si>
  <si>
    <t>DI Branch TEE</t>
  </si>
  <si>
    <t>200mmx80mm</t>
  </si>
  <si>
    <t>200mmx100mm</t>
  </si>
  <si>
    <t>200mmx150mm</t>
  </si>
  <si>
    <t>250mmx80mm</t>
  </si>
  <si>
    <t>250mmx150mm</t>
  </si>
  <si>
    <t>250mmx200mm</t>
  </si>
  <si>
    <t>DI Reducer Both Socket</t>
  </si>
  <si>
    <t>DI Reducer Double Flanged</t>
  </si>
  <si>
    <t>150mmx100mm</t>
  </si>
  <si>
    <t>DI Flange Socket</t>
  </si>
  <si>
    <t>DI Tail Piece 0.3m length</t>
  </si>
  <si>
    <t>80mm</t>
  </si>
  <si>
    <t>100mm</t>
  </si>
  <si>
    <t>150mm</t>
  </si>
  <si>
    <t>DI Equal TEE All Side Socket</t>
  </si>
  <si>
    <t xml:space="preserve">200mm </t>
  </si>
  <si>
    <t>DI 4 Way</t>
  </si>
  <si>
    <t>Nuts &amp; Bolts</t>
  </si>
  <si>
    <t xml:space="preserve">Length:140mm, Dia:16mm </t>
  </si>
  <si>
    <t>Packing Sheet</t>
  </si>
  <si>
    <t>3mm Thick</t>
  </si>
  <si>
    <t>Issue</t>
  </si>
  <si>
    <t>Laid</t>
  </si>
  <si>
    <t>Balance Against Issue</t>
  </si>
  <si>
    <t>Harika Infra</t>
  </si>
  <si>
    <t>Mangraura</t>
  </si>
  <si>
    <t>Sakra</t>
  </si>
  <si>
    <t>J-68</t>
  </si>
  <si>
    <t>140MM</t>
  </si>
  <si>
    <t>J-130</t>
  </si>
  <si>
    <t>J-129</t>
  </si>
  <si>
    <t>125MM</t>
  </si>
  <si>
    <t>Hardoi</t>
  </si>
  <si>
    <t>Unity Infra</t>
  </si>
  <si>
    <t>PR Enterprises</t>
  </si>
  <si>
    <t>Atrasand &amp; Parasupur</t>
  </si>
  <si>
    <t>J-20</t>
  </si>
  <si>
    <t>J-167</t>
  </si>
  <si>
    <t>J-17</t>
  </si>
  <si>
    <t>J-38,J-NEW</t>
  </si>
  <si>
    <t>J-27,J-3</t>
  </si>
  <si>
    <t>J-3</t>
  </si>
  <si>
    <t>J-619,J-339</t>
  </si>
  <si>
    <t>J-67,J-77,J-47</t>
  </si>
  <si>
    <t>J-36,J-22,J-77</t>
  </si>
  <si>
    <t>160MM</t>
  </si>
  <si>
    <t>J-7, J-13, J-32,J-2,J-49</t>
  </si>
  <si>
    <t>J-94</t>
  </si>
  <si>
    <t>J-93,J-94</t>
  </si>
  <si>
    <t>AK Enterprises</t>
  </si>
  <si>
    <t>AGS Private Ltd</t>
  </si>
  <si>
    <t>Kyathi Construction</t>
  </si>
  <si>
    <t>J-733</t>
  </si>
  <si>
    <t>J-45</t>
  </si>
  <si>
    <t>J-63,J-45</t>
  </si>
  <si>
    <t>J-140,J-46,J-9,J-65</t>
  </si>
  <si>
    <t>J-117</t>
  </si>
  <si>
    <t>J-12,J-163,J-117,J-110</t>
  </si>
  <si>
    <t>J-163,J-110,J-140</t>
  </si>
  <si>
    <t>J-96</t>
  </si>
  <si>
    <t>J-25</t>
  </si>
  <si>
    <t>DI  250MM</t>
  </si>
  <si>
    <t>J-630</t>
  </si>
  <si>
    <t>J-551</t>
  </si>
  <si>
    <t>J-55</t>
  </si>
  <si>
    <t>J-7,J-27,J-3,J-72</t>
  </si>
  <si>
    <t xml:space="preserve"> </t>
  </si>
  <si>
    <t>J-42,J-116,J-54,J-72,J-1</t>
  </si>
  <si>
    <t>J-83,J-101,J-66,J-23,J-1</t>
  </si>
  <si>
    <t>J-574,J-616</t>
  </si>
  <si>
    <r>
      <t>J-130,J-129,J-83,J101,J-66,J-23,J-1,</t>
    </r>
    <r>
      <rPr>
        <sz val="11"/>
        <color rgb="FFFF0000"/>
        <rFont val="Calibri"/>
        <family val="2"/>
        <scheme val="minor"/>
      </rPr>
      <t>J-62</t>
    </r>
  </si>
  <si>
    <r>
      <t>J-79,J-35,J-152,</t>
    </r>
    <r>
      <rPr>
        <sz val="11"/>
        <color rgb="FFFF0000"/>
        <rFont val="Calibri"/>
        <family val="2"/>
        <scheme val="minor"/>
      </rPr>
      <t>J-62</t>
    </r>
  </si>
  <si>
    <t>J-199,J-155</t>
  </si>
  <si>
    <t>J-450,J-433</t>
  </si>
  <si>
    <t>J-433</t>
  </si>
  <si>
    <t>J-106,J-81</t>
  </si>
  <si>
    <t>J-36,J-22,j-79,j-70</t>
  </si>
  <si>
    <t>63mm X 63mm</t>
  </si>
  <si>
    <t>75mm X 63mm</t>
  </si>
  <si>
    <t>110mm X 63mm</t>
  </si>
  <si>
    <t>125mm X 63mm</t>
  </si>
  <si>
    <t>140mm X 63mm</t>
  </si>
  <si>
    <t>160mm X 63mm</t>
  </si>
  <si>
    <t>J-63,J-29,J-45,J-88,j71</t>
  </si>
  <si>
    <t>j-461,j-561</t>
  </si>
  <si>
    <t>j-577</t>
  </si>
  <si>
    <t>j-338</t>
  </si>
  <si>
    <t>j233(1),j233,j281,j441,j245,j419</t>
  </si>
  <si>
    <t>OM ENTERPRISES</t>
  </si>
  <si>
    <t>GEHRAULI</t>
  </si>
  <si>
    <t>200MM</t>
  </si>
  <si>
    <t>TOTAL</t>
  </si>
  <si>
    <t>total</t>
  </si>
  <si>
    <t>HARDOI</t>
  </si>
  <si>
    <t>TOTALSCOPE</t>
  </si>
  <si>
    <t>DIA</t>
  </si>
  <si>
    <t>Attarsand pr</t>
  </si>
  <si>
    <t>Attarsand AK</t>
  </si>
  <si>
    <t>Attarsand AGS</t>
  </si>
  <si>
    <t>Attarsand KYATHI</t>
  </si>
  <si>
    <t>250MM</t>
  </si>
  <si>
    <t>Blocks</t>
  </si>
  <si>
    <t>Gehrauli</t>
  </si>
  <si>
    <t>ISSUED</t>
  </si>
  <si>
    <t>LAID</t>
  </si>
  <si>
    <t>BALANCE</t>
  </si>
  <si>
    <t>REMARK</t>
  </si>
  <si>
    <t>INDENT NO</t>
  </si>
  <si>
    <t>J-458,J-651,J-9,J-758,J-658,J-435</t>
  </si>
  <si>
    <t>4252,4251,4254</t>
  </si>
  <si>
    <t>j-170</t>
  </si>
  <si>
    <t>j29</t>
  </si>
  <si>
    <t>j115,j67,j81,j122,j111,j195,j214,j77</t>
  </si>
  <si>
    <t>J-411,j733</t>
  </si>
  <si>
    <r>
      <t>J-599,J-573,J-556,J-568,</t>
    </r>
    <r>
      <rPr>
        <sz val="11"/>
        <color rgb="FFFF0000"/>
        <rFont val="Calibri"/>
        <family val="2"/>
        <scheme val="minor"/>
      </rPr>
      <t>J-630</t>
    </r>
  </si>
  <si>
    <t>J-610,J-552,j</t>
  </si>
  <si>
    <t>j513,j461</t>
  </si>
  <si>
    <t>J-335,J-417,J-475,J-532,J-522,J-387,J-611,J-663,j666,j624,j411,j322,j561,j643</t>
  </si>
  <si>
    <t>j310</t>
  </si>
  <si>
    <t>j368,j227,j203,j143,j593</t>
  </si>
  <si>
    <t>mangraura</t>
  </si>
  <si>
    <t>J-94,J-112,J-107,</t>
  </si>
  <si>
    <t>JN712</t>
  </si>
  <si>
    <t>j-469,JN-588,JN-547,JN-597,JN-201,JN166,J-131,</t>
  </si>
  <si>
    <t>JN-735,</t>
  </si>
  <si>
    <t>JN-652,JN-650,JN-650</t>
  </si>
  <si>
    <t>J501</t>
  </si>
  <si>
    <t>J-156</t>
  </si>
  <si>
    <t>PR ENTERPRISES</t>
  </si>
  <si>
    <t>SESFPUR ADHARGANJ</t>
  </si>
  <si>
    <t>j-688,j400,JN-544,J501,J507,j589,j638,j506,j418,J569,J548</t>
  </si>
  <si>
    <t>J-101,J-20,J-29,J-52,J-26,J-25,J-7,J-21,j78,</t>
  </si>
  <si>
    <t>250DI</t>
  </si>
  <si>
    <t>gehrauli</t>
  </si>
  <si>
    <t>J-614</t>
  </si>
  <si>
    <t>j-382,j-338,J-614</t>
  </si>
  <si>
    <t>JN-711,JN-712,J-718</t>
  </si>
  <si>
    <t>J-400,J-707,j662,J620</t>
  </si>
  <si>
    <t>J-714,J159</t>
  </si>
  <si>
    <t>SARAY JAMMUVARI KAYATHI</t>
  </si>
  <si>
    <t>J2</t>
  </si>
  <si>
    <t>J88</t>
  </si>
  <si>
    <t>J92</t>
  </si>
  <si>
    <t>J102</t>
  </si>
  <si>
    <t>J2,J63</t>
  </si>
  <si>
    <t>j1-140*140*140</t>
  </si>
  <si>
    <t>j1-140*75reducer</t>
  </si>
  <si>
    <t>j2-140*140*140*140</t>
  </si>
  <si>
    <t>j2-140*63reducer</t>
  </si>
  <si>
    <t>j157-160*160*160,160*140reducer</t>
  </si>
  <si>
    <t>j124-140*140*140*,140*110reducer</t>
  </si>
  <si>
    <t>j67-140*140*63</t>
  </si>
  <si>
    <t>j63-140*140*140*140</t>
  </si>
  <si>
    <t>j64-140*140*75</t>
  </si>
  <si>
    <t>j111-140*140*75</t>
  </si>
  <si>
    <t>j72-140*140*63</t>
  </si>
  <si>
    <t>j53-140*140*63</t>
  </si>
  <si>
    <t>j112-140*140*75</t>
  </si>
  <si>
    <t>j70-140*140*110,140*90reducer</t>
  </si>
  <si>
    <t>J-37,J-22,J-81,j-79,j-70,J74</t>
  </si>
  <si>
    <t>J35</t>
  </si>
  <si>
    <t>J14</t>
  </si>
  <si>
    <t>J-96,J75,103,104</t>
  </si>
  <si>
    <t>J-55,J35,J103,J104</t>
  </si>
  <si>
    <r>
      <t>J-91,J-89,J-99,J-92,J-22,J-46,</t>
    </r>
    <r>
      <rPr>
        <sz val="11"/>
        <color rgb="FFFF0000"/>
        <rFont val="Calibri"/>
        <family val="2"/>
        <scheme val="minor"/>
      </rPr>
      <t>J-88,</t>
    </r>
    <r>
      <rPr>
        <sz val="11"/>
        <color theme="1"/>
        <rFont val="Calibri"/>
        <family val="2"/>
        <scheme val="minor"/>
      </rPr>
      <t>J-41,J-17,J-6,J-58,J-18,J-37,J-9,j78,J82,J80</t>
    </r>
  </si>
  <si>
    <t>J91,j70</t>
  </si>
  <si>
    <t>j70</t>
  </si>
  <si>
    <t>J62,J5,j53,j72,j67</t>
  </si>
  <si>
    <t>j112,j64,j111</t>
  </si>
  <si>
    <t>RETURN</t>
  </si>
  <si>
    <t>j-16,j-147,j252,j735,j604,j66,j50,j16,j10,j11,J14</t>
  </si>
  <si>
    <t>J188</t>
  </si>
  <si>
    <t>J-25,J43,265</t>
  </si>
  <si>
    <t>j11,J265</t>
  </si>
  <si>
    <t>j7,j735,j604,J14,J265</t>
  </si>
  <si>
    <t>j29,j29,J102,J82</t>
  </si>
  <si>
    <t>j6,j112,j22,j72,J79</t>
  </si>
  <si>
    <t>j65,j7,J21,J93,J85</t>
  </si>
  <si>
    <t>J188,J117</t>
  </si>
  <si>
    <t>j700,J97</t>
  </si>
  <si>
    <t>J158,J158</t>
  </si>
  <si>
    <t>J373</t>
  </si>
  <si>
    <t>J474</t>
  </si>
  <si>
    <t>J-43,j115,J474</t>
  </si>
  <si>
    <t>J-149,J-32,j25,j20,J731</t>
  </si>
  <si>
    <t>J-57,j708,j176,j15,j50,j59,j57,j152,j86,j62,j63,j31,j34,j100,j118,j17,j19,j70,j36,J19,J4,J41,J27,J52,J74,J114,J139,J64,J241,J456,J747</t>
  </si>
  <si>
    <t xml:space="preserve">  </t>
  </si>
  <si>
    <t>J456,J158,J665,723,J373,</t>
  </si>
  <si>
    <t>j162,j157,j56,j80,j160,j146,j13,j12,j25,j155,j166,j167,j126,j34,j55,j115,j44,j73,j57,j117,j120,j129,j133,j136,j103,j70,j99,j151,j64,j104,j16,j13,j122,j90,j98,j86,j113,j109,j126,j29(a),j56,j124,j128,j162,j146,j142,j160,j118,j132,j149,j163,j140,j89,j123,j159,j20,j26,j34,j99,j102</t>
  </si>
  <si>
    <t>J111,j65</t>
  </si>
  <si>
    <t>j165,j29,j24,j147,j137,j23,j81,j154,j126,j29(b),j58,j15,j10,j30,j45,j81,j137,j111,j60,j71,j47,j79,j36,j67,j105,j131,j141,j112,j150,j59</t>
  </si>
  <si>
    <t>j118,j122</t>
  </si>
  <si>
    <t>j111,j111,j65</t>
  </si>
  <si>
    <t>return</t>
  </si>
  <si>
    <t>SARAY JAMMUVARI AJADI</t>
  </si>
  <si>
    <t>MANGRAURA</t>
  </si>
  <si>
    <t>PUREBHIKHA AND RAIGARH</t>
  </si>
  <si>
    <t>TANISH ENTERPRISES.</t>
  </si>
  <si>
    <t>TOTAL SCOPE</t>
  </si>
  <si>
    <t>2768, 2769</t>
  </si>
  <si>
    <t>2769, 2778</t>
  </si>
  <si>
    <t>2767, 2778</t>
  </si>
  <si>
    <t>2778, 2779</t>
  </si>
  <si>
    <t>2769, 2781</t>
  </si>
  <si>
    <t>2768, 2781</t>
  </si>
  <si>
    <t>2767, 2781</t>
  </si>
  <si>
    <t>18, 2768, 2782</t>
  </si>
  <si>
    <t>18, 2778, 2782</t>
  </si>
  <si>
    <t>18, 2769, 2778, 2782</t>
  </si>
  <si>
    <t>18, 2768, 2769, 2778, 2782</t>
  </si>
  <si>
    <t>18, 2782</t>
  </si>
  <si>
    <t>2769, 2782</t>
  </si>
  <si>
    <t>18, 2769, 2782</t>
  </si>
  <si>
    <t>18 ,2768, 2782</t>
  </si>
  <si>
    <t>2767, 2782</t>
  </si>
  <si>
    <t>3830, 3832</t>
  </si>
  <si>
    <t>INDENT</t>
  </si>
  <si>
    <t>JUC NODES</t>
  </si>
  <si>
    <t>6708, 6709</t>
  </si>
  <si>
    <t>6708, 6706</t>
  </si>
  <si>
    <t>6708, 6709, 6706</t>
  </si>
  <si>
    <t>6708, 6705</t>
  </si>
  <si>
    <t>6709, 6705</t>
  </si>
  <si>
    <t>6706 ,6705</t>
  </si>
  <si>
    <t>6708, 6709, 6705</t>
  </si>
  <si>
    <t>J101</t>
  </si>
  <si>
    <t>J17</t>
  </si>
  <si>
    <t>J109</t>
  </si>
  <si>
    <t>J98,J20,J134</t>
  </si>
  <si>
    <t>J134</t>
  </si>
  <si>
    <t>J281</t>
  </si>
  <si>
    <t>J109,J1,J27</t>
  </si>
  <si>
    <t>J172</t>
  </si>
  <si>
    <t>JUNCTION NODES</t>
  </si>
  <si>
    <t>J145</t>
  </si>
  <si>
    <t>J184,J64</t>
  </si>
  <si>
    <t>J64</t>
  </si>
  <si>
    <t>J182</t>
  </si>
  <si>
    <t>J228,J169</t>
  </si>
  <si>
    <t>PADAMPUR</t>
  </si>
  <si>
    <t>MAA SHARDHA CONSTRUCTION</t>
  </si>
  <si>
    <t>indent</t>
  </si>
  <si>
    <t>803, 814</t>
  </si>
  <si>
    <t>808, 816</t>
  </si>
  <si>
    <t>808, 817</t>
  </si>
  <si>
    <t>816, 817</t>
  </si>
  <si>
    <t>816, 822</t>
  </si>
  <si>
    <t>814, 816,822</t>
  </si>
  <si>
    <t>814, 827</t>
  </si>
  <si>
    <t>811, 835</t>
  </si>
  <si>
    <t>827, 836</t>
  </si>
  <si>
    <t>808, 860</t>
  </si>
  <si>
    <t>817, 860</t>
  </si>
  <si>
    <t>816, 822, 860</t>
  </si>
  <si>
    <t>803, 814,827,860</t>
  </si>
  <si>
    <t>827, 868</t>
  </si>
  <si>
    <t>803, 808, 809,814,827,868</t>
  </si>
  <si>
    <t>803, 814,860,869</t>
  </si>
  <si>
    <t>810, 860, 868,869</t>
  </si>
  <si>
    <t>817 ,835,853,869</t>
  </si>
  <si>
    <t>SURYAGARH JAGANNATH</t>
  </si>
  <si>
    <t>J8,J8,J69,j64,j57,j51,j51,j199,j161,j180,J158,J189,J137,J150,J178,J176,J137,J71,J150,J150,J66,J156,J202,J182,J205,J183,J107,J211,J215</t>
  </si>
  <si>
    <t>J78,J12,J18,J102,J32,j133,j173,J177,J147,J168,J169,J133,J173,J193,J210,J185</t>
  </si>
  <si>
    <t xml:space="preserve"> shifted to khayathi</t>
  </si>
  <si>
    <t>868meter</t>
  </si>
  <si>
    <t>300meter</t>
  </si>
  <si>
    <t>balance</t>
  </si>
  <si>
    <t>LAULI POKATHKAM</t>
  </si>
  <si>
    <t>SHUKLA CONSTRUCTION</t>
  </si>
  <si>
    <t>BARASARAI</t>
  </si>
  <si>
    <t>AGS CONSTRUCTION</t>
  </si>
  <si>
    <t>MANDHA AND BHOJI</t>
  </si>
  <si>
    <t>MAMA CONSTRUCTIONS</t>
  </si>
  <si>
    <t>AJADI</t>
  </si>
  <si>
    <t>9501, 9502</t>
  </si>
  <si>
    <t>1083, 1087, 1083</t>
  </si>
  <si>
    <t>SHIFTED TO KHAYATHI</t>
  </si>
  <si>
    <t>AZADI</t>
  </si>
  <si>
    <t>10+2</t>
  </si>
  <si>
    <t>Shivapur khurd</t>
  </si>
  <si>
    <t>MALAK</t>
  </si>
  <si>
    <t>`</t>
  </si>
  <si>
    <t>dehri digar</t>
  </si>
  <si>
    <t>daraouli</t>
  </si>
  <si>
    <t>rohit enterprises</t>
  </si>
  <si>
    <t>RUDRA</t>
  </si>
  <si>
    <t>ROHIT</t>
  </si>
  <si>
    <t>RUDRA enterprises</t>
  </si>
  <si>
    <t>kanasapatti</t>
  </si>
  <si>
    <t>shukla construction</t>
  </si>
  <si>
    <t>BARHAPUR</t>
  </si>
  <si>
    <t>SHIRSTI INTERIOR WORKS</t>
  </si>
  <si>
    <t>DARCHUT</t>
  </si>
  <si>
    <t>12368,</t>
  </si>
  <si>
    <t>12368, 12376</t>
  </si>
  <si>
    <t>12367, 12376, 12369</t>
  </si>
  <si>
    <t>12367, 12369, 12357</t>
  </si>
  <si>
    <t>j42,j53,j23,j23,J54,J26,J28,J691</t>
  </si>
  <si>
    <t>90 mm X 63mm</t>
  </si>
  <si>
    <t>221,242,247,240,241,239,238,230,247,243,235,236,234,226,219,252,264,262,260,270,272,191,188,189,147,142,143,71,70,68,75,52,46,47,45,39,43,44,50,33,32</t>
  </si>
  <si>
    <t>75mm X 630mm</t>
  </si>
  <si>
    <t>205,206,216,247,141,79</t>
  </si>
  <si>
    <t>152,154,151,158,227,225,218,214,172,53,25,24,22</t>
  </si>
  <si>
    <t>126,124,134,134A,138,186,187,144,127,96,92,76,69</t>
  </si>
  <si>
    <t>192      ,196</t>
  </si>
  <si>
    <t>23,17,79,54</t>
  </si>
  <si>
    <t>74 ,35,34,31,29,20,18,7,21,85,88,87,83,90,97,128,148,149,190,274,273,271,259,263,265,268,267,250,253,256,255,108,109,101,103,104,121,116,123,136,135</t>
  </si>
  <si>
    <t xml:space="preserve">POWER MECH PROJECTS.LIMITED </t>
  </si>
  <si>
    <t>FHTC</t>
  </si>
  <si>
    <t>RURAL WATER SUPPLY PROJECT UNDER JJM, UP - PRAYAGRAJ</t>
  </si>
  <si>
    <t>Reconciliation Statement - Issued  Vs Certification Qty.</t>
  </si>
  <si>
    <t>Contractor Name-AGS CONSTRUCTION</t>
  </si>
  <si>
    <t>MONTH:</t>
  </si>
  <si>
    <t>JAN</t>
  </si>
  <si>
    <t>Block:</t>
  </si>
  <si>
    <t>ABC Limited</t>
  </si>
  <si>
    <t>BILL NO:</t>
  </si>
  <si>
    <t>GP:</t>
  </si>
  <si>
    <t>MADHURA RANI GANJ</t>
  </si>
  <si>
    <t>Sl NO</t>
  </si>
  <si>
    <t>Description</t>
  </si>
  <si>
    <t>Units</t>
  </si>
  <si>
    <t>Consumption Details  (Node/Junction)</t>
  </si>
  <si>
    <t>Total Consumed upto Date</t>
  </si>
  <si>
    <t>Upto date Consumption</t>
  </si>
  <si>
    <t>Total Consumption upto This Bill</t>
  </si>
  <si>
    <t>Entry Qty</t>
  </si>
  <si>
    <t>B</t>
  </si>
  <si>
    <t>Specials  :-</t>
  </si>
  <si>
    <t>Equal Tee</t>
  </si>
  <si>
    <t>HDPE-63X63X63MM,PN-6,R-TEE,CLASS:PE-100</t>
  </si>
  <si>
    <t>Nos</t>
  </si>
  <si>
    <t>HDPE-75X75X75MM,PN-6,R-TEE,CLASS:PE-100</t>
  </si>
  <si>
    <t>HDPE-90X90X90MM,PN-6,R-TEE,CLASS:PE-100</t>
  </si>
  <si>
    <t>HDPE-110X110X110MM,PN-6,R-TEE,CL:PE-100</t>
  </si>
  <si>
    <t>HDPE 125mm X 125mm X 125mm PN6 TEE PE100</t>
  </si>
  <si>
    <t>HDPE-140X140X140MM,PN-6,R-TEE,CL:PE-100</t>
  </si>
  <si>
    <t>HDPE-160X160X160MM,PN-6,R-TEE,CL:PE-100</t>
  </si>
  <si>
    <t>HDPE 200X200X200 MM, PN-6, R-TEE, CLASS:</t>
  </si>
  <si>
    <t>C</t>
  </si>
  <si>
    <t>HDPE BRANCH TEE 63MM X 63MM X 50MM</t>
  </si>
  <si>
    <t>HDPE 75MM X 75MM X 50MM PN6 TEE PE100</t>
  </si>
  <si>
    <t>HDPE 75mm X 75mm X 63mm PN6 TEE PE100</t>
  </si>
  <si>
    <t>HDPE 90mm X 90mm X 50mm PN6 TEE PE100</t>
  </si>
  <si>
    <t>HDPE 90mm X 90mm X 63mm, PN6 TEE PE100</t>
  </si>
  <si>
    <t>HDPE 90mm X 90mm X 75mm PN6 TEE PE100</t>
  </si>
  <si>
    <t>HDPE 110mm X 110mm X 50mm PN6 TEE PE100</t>
  </si>
  <si>
    <t>HDPE 110mm X 110mm X 63mm PN6 TEE PE100</t>
  </si>
  <si>
    <t>j270,344</t>
  </si>
  <si>
    <t>HDPE 110mm X 110mm X 75mm PN6 TEE PE100</t>
  </si>
  <si>
    <t>HDPE 110mm X 110mm X 90mm PN6 TEE PE100</t>
  </si>
  <si>
    <t>HDPE 125mm X 125mm X 50mm PN6 TEE PE100</t>
  </si>
  <si>
    <t>HDPE 125mm X 125mm X 63mm PN6 TEE PE100</t>
  </si>
  <si>
    <t>HDPE 125mm X 125mm X 75mm PN6 TEE PE100</t>
  </si>
  <si>
    <t>HDPE 125mm X 125mm X 90mm PN6 TEE PE100</t>
  </si>
  <si>
    <t>HDPE 125mm X 125mm X 110mm PN6 TEE PE100</t>
  </si>
  <si>
    <t>HDPE Branch TEE 140mm X 140mm X 50mm</t>
  </si>
  <si>
    <t>HDPE 140mm X 140mm X 63mm PN6 TEE PE100</t>
  </si>
  <si>
    <t>HDPE 140mm X 140mm X 75mm PN6 TEE PE100</t>
  </si>
  <si>
    <t>HDPE 140mm X 140mm X 110mm PN6 TEE PE100</t>
  </si>
  <si>
    <t>HDPE Branch TEE 140mm X 140mm X 125mm</t>
  </si>
  <si>
    <t>HDPE-140X90X140MM,PN-6,R-TEE,CL:PE-100</t>
  </si>
  <si>
    <t>HDPE 160mm X 160mm X 50mm PN6 TEE PE100</t>
  </si>
  <si>
    <t>HDPE 160mm X 160mm  X 63mm PN6 TEE PE100</t>
  </si>
  <si>
    <t>j273,231</t>
  </si>
  <si>
    <t>HDPE 160mm X 160mm X 75mm PN6 TEE PE100</t>
  </si>
  <si>
    <t>HDPE 160mm X 160mm X 90mm PN6 TEE PE100</t>
  </si>
  <si>
    <t>HDPE-160X110X160MM,PN-6,R-TEE,CL:PE-100</t>
  </si>
  <si>
    <t>HDPE 160mm X 160mm X 125mm PN6 TEE PE100</t>
  </si>
  <si>
    <t>HDPE 200mm X 200mm X 63mm PN6 TEE PE100</t>
  </si>
  <si>
    <t>HDPE 200X75X200 MM, PN-6, R-TEE, CLASS:P</t>
  </si>
  <si>
    <t>HDPE 200X90X200 MM, PN-6, R-TEE, CLASS:P</t>
  </si>
  <si>
    <t>HDPE 200mm X 200mm X 110mm PN6 TEE PE100</t>
  </si>
  <si>
    <t>HDPE 200mm X 200mm X 160mm PN6 TEE PE100</t>
  </si>
  <si>
    <t>HDPE 250mm X 250mm X 90mm PN6 TEE PE100</t>
  </si>
  <si>
    <t>D</t>
  </si>
  <si>
    <t>4 Way Tee</t>
  </si>
  <si>
    <t>HDPE 63MM ,PN6 ,CROSS TEE ,CLASS:PE100</t>
  </si>
  <si>
    <t>HDPE 75MM ,PN6 ,CROSS TEE ,CLASS:PE100</t>
  </si>
  <si>
    <t>HDPE 90MM ,PN6 ,CROSS TEE ,CLASS:PE100</t>
  </si>
  <si>
    <t>HDPE 110MM ,PN6 ,CROSS TEE ,CLASS:PE100</t>
  </si>
  <si>
    <t>HDPE125MM,PN6,4WAY CROSS FITTING,CLPE100</t>
  </si>
  <si>
    <t>HDPE 140MM ,PN6 ,CROSS TEE ,CLASS:PE100</t>
  </si>
  <si>
    <t>HDPE 160MM ,PN6 ,CROSS TEE ,CLASS:PE100</t>
  </si>
  <si>
    <t>HDPE200MM ,PN6 ,CROSS TEE ,CLASS:PE100</t>
  </si>
  <si>
    <t>E</t>
  </si>
  <si>
    <t>Reducers</t>
  </si>
  <si>
    <t>HDPE-75MM,PN6, 63MM,ENLARGER,CLASS:PE100</t>
  </si>
  <si>
    <t>HDPE-90MM,PN6, 63MM,ENLARGER,CLASS:PE100</t>
  </si>
  <si>
    <t>HDPE-90MM,PN6, 75MM,ENLARGER,CLASS:PE100</t>
  </si>
  <si>
    <t>HDPE-110MM,PN6,63MM,ENLARGER,CLASS:PE100</t>
  </si>
  <si>
    <t>HDPE-110MM,PN6,75MM,ENLARGER,CLASS:PE100</t>
  </si>
  <si>
    <t>HDPE-110MM,PN6,90MM,ENLARGER,CLASS:PE100</t>
  </si>
  <si>
    <t>HDPE-125MM,PN6, 63MM Reducer PE100</t>
  </si>
  <si>
    <t>HDPE-125MM,PN6, 75MM Reducer PE100</t>
  </si>
  <si>
    <t>HDPE-125MM,PN6, 90MM Reducer PE100</t>
  </si>
  <si>
    <t>HDPE-125MM,PN6, 110MM Reducer PE100</t>
  </si>
  <si>
    <t>HDPE-140MM,PN6,63MM,ENLARGER,CL:PE100</t>
  </si>
  <si>
    <t>HDPE-140MM,PN6, 75MM Reducer PE100</t>
  </si>
  <si>
    <t>HDPE-140MM,PN6,90MM,ENLARGER,CL:PE100</t>
  </si>
  <si>
    <t>HDPE-140MM,PN6,110MM,ENLARGER,CL:PE100</t>
  </si>
  <si>
    <t>HDPE-140MM,PN6,125MM,ENLARGER,CL:PE100</t>
  </si>
  <si>
    <t>HDPE-160MM,PN6,63MM Reducer PE100</t>
  </si>
  <si>
    <t>HDPE-160MM,PN6,75MM Reducer PE100</t>
  </si>
  <si>
    <t>HDPE-160MM,PN6,90MM Reducer PE100</t>
  </si>
  <si>
    <t>HDPE-160MM,PN6,110MM,ENLARGER,CL:PE100</t>
  </si>
  <si>
    <t>HDPE-160MM,PN6, 125MM Reducer PE100</t>
  </si>
  <si>
    <t>HDPE-160MM,PN6,140MM,ENLARGER,CL:PE100</t>
  </si>
  <si>
    <t>HDPE-200MM,PN6,75MM Reducer PE100</t>
  </si>
  <si>
    <t>HDPE-200MM,PN6,90MM,ENLARGER,CLASS:PE100</t>
  </si>
  <si>
    <t>HDPE-200MM,PN6,110MM Reducer PE100</t>
  </si>
  <si>
    <t>HDPE-200MM,PN6,140MM,ENLARGER,CL:PE100</t>
  </si>
  <si>
    <t>HDPE-200MM,PN6,160MM,ENLARGER,CL:PE100</t>
  </si>
  <si>
    <t>HDPE-200MM,PN6,63MM,ENLARGER,CLASS:PE100</t>
  </si>
  <si>
    <t>HDPE Reducer 200mm X 125mm</t>
  </si>
  <si>
    <t>F</t>
  </si>
  <si>
    <t>Bends 45 Degree</t>
  </si>
  <si>
    <t>HDPE BEND-63MM,PN6 45DEG PE100</t>
  </si>
  <si>
    <t>HDPE BEND-90MM, PN6 45DEG PE100</t>
  </si>
  <si>
    <t>HDPE BEND-110MM, PN6 45DEG PE100</t>
  </si>
  <si>
    <t>HDPE BEND-75MM,PN6 45DEG PE100</t>
  </si>
  <si>
    <t>HDPE BEND-125MM,PN-6,90DEG,CLASS:PE-100</t>
  </si>
  <si>
    <t>HDPE BEND-125MM, PN6 45DEG PE100</t>
  </si>
  <si>
    <t>HDPE BEND-140MM,PN-6,45DEG,CLASS:PE-100</t>
  </si>
  <si>
    <t>HDPE BEND-160MM,PN-6,45DEG,CLASS:PE-100</t>
  </si>
  <si>
    <t>G</t>
  </si>
  <si>
    <t>Bends 90Degree</t>
  </si>
  <si>
    <t>HDPE BEND-63MM,PN-6,90DEG,CLASS:PE-100</t>
  </si>
  <si>
    <t>HDPE BEND-75MM,PN-6,90DEG,CLASS:PE-100</t>
  </si>
  <si>
    <t>HDPE BEND-90MM,PN-6,90DEG,CLASS:PE-100</t>
  </si>
  <si>
    <t>HDPE BEND-110MM,PN-6,90DEG,CLASS:PE-100</t>
  </si>
  <si>
    <t>HDPE BEND-140MM,PN-6,90DEG,CLASS:PE-100</t>
  </si>
  <si>
    <t>HDPE BEND-160MM,PN-6,90DEG,CLASS:PE-100</t>
  </si>
  <si>
    <t>HDPE BEND-200MM,PN-6,90DEG,CLASS:PE-100</t>
  </si>
  <si>
    <t>H</t>
  </si>
  <si>
    <t xml:space="preserve">End Caps </t>
  </si>
  <si>
    <t>HDPE-63MM,PN6,END CAP,CLASS:PE100</t>
  </si>
  <si>
    <t>HDPE-75MM,PN6,END CAP,CLASS:PE100</t>
  </si>
  <si>
    <t>HDPE-90MM,PN6,END CAP,CLASS:PE100</t>
  </si>
  <si>
    <t>HDPE-110MM,PN6,END CAP,CLASS:PE100</t>
  </si>
  <si>
    <t>HDPE-140MM,PN6,END CAP,CLASS:PE100</t>
  </si>
  <si>
    <t xml:space="preserve">Sub Contractor                       Site Engineer                    Block incharge                    AGM                            DM PMX                         Project Incharge </t>
  </si>
  <si>
    <t>ENTRY NO:</t>
  </si>
  <si>
    <t>j294,295,289,285,286,290,293,287,297,299,302,304,301,291,266,255,352,262,253,241,249,225,261,250,155,157,154,152,174,173,171,185,191,186,184</t>
  </si>
  <si>
    <t>j243,315</t>
  </si>
  <si>
    <t>j252,315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</si>
</sst>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 #,##0_ ;_ * \-#,##0_ ;_ * &quot;-&quot;_ ;_ @_ "/>
    <numFmt numFmtId="43" formatCode="_ * #,##0.00_ ;_ * \-#,##0.00_ ;_ * &quot;-&quot;??_ ;_ @_ "/>
    <numFmt numFmtId="164" formatCode="_ * #,##0.00_ ;_ * \-#,##0.00_ ;_ * &quot;-&quot;_ ;_ @_ "/>
    <numFmt numFmtId="165" formatCode="0.000"/>
  </numFmts>
  <fonts count="34" x14ac:knownFonts="1">
    <font>
      <sz val="11"/>
      <color theme="1"/>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12"/>
      <color theme="1"/>
      <name val="Calibri"/>
      <family val="2"/>
      <scheme val="minor"/>
    </font>
    <font>
      <b/>
      <sz val="14"/>
      <color rgb="FFFF0000"/>
      <name val="Calibri"/>
      <family val="2"/>
      <scheme val="minor"/>
    </font>
    <font>
      <b/>
      <sz val="12"/>
      <color rgb="FFFF0000"/>
      <name val="Calibri"/>
      <family val="2"/>
      <scheme val="minor"/>
    </font>
    <font>
      <sz val="11"/>
      <color rgb="FFFF0000"/>
      <name val="Calibri"/>
      <family val="2"/>
      <scheme val="minor"/>
    </font>
    <font>
      <sz val="11"/>
      <name val="Calibri"/>
      <family val="2"/>
      <scheme val="minor"/>
    </font>
    <font>
      <sz val="16"/>
      <color rgb="FFFF0000"/>
      <name val="Calibri"/>
      <family val="2"/>
      <scheme val="minor"/>
    </font>
    <font>
      <b/>
      <sz val="12"/>
      <name val="Calibri"/>
      <family val="2"/>
      <scheme val="minor"/>
    </font>
    <font>
      <sz val="11"/>
      <color theme="1"/>
      <name val="Calibri"/>
      <family val="2"/>
      <scheme val="minor"/>
    </font>
    <font>
      <sz val="10"/>
      <name val="Arial"/>
      <family val="2"/>
    </font>
    <font>
      <b/>
      <sz val="14"/>
      <color rgb="FF333399"/>
      <name val="Verdana"/>
      <family val="2"/>
    </font>
    <font>
      <b/>
      <sz val="11"/>
      <color rgb="FF333399"/>
      <name val="Verdana"/>
      <family val="2"/>
    </font>
    <font>
      <sz val="14"/>
      <color rgb="FF333399"/>
      <name val="Arial Black"/>
      <family val="2"/>
    </font>
    <font>
      <b/>
      <sz val="12"/>
      <name val="Verdana"/>
      <family val="2"/>
    </font>
    <font>
      <b/>
      <sz val="11"/>
      <name val="Verdana"/>
      <family val="2"/>
    </font>
    <font>
      <sz val="10"/>
      <name val="Arial Black"/>
      <family val="2"/>
    </font>
    <font>
      <sz val="10"/>
      <color rgb="FF000000"/>
      <name val="Times New Roman"/>
      <family val="1"/>
    </font>
    <font>
      <b/>
      <sz val="10"/>
      <color rgb="FF000000"/>
      <name val="Calibri"/>
      <family val="2"/>
    </font>
    <font>
      <b/>
      <sz val="10"/>
      <name val="Verdana"/>
      <family val="2"/>
    </font>
    <font>
      <b/>
      <sz val="10"/>
      <color rgb="FFFF0000"/>
      <name val="Verdana"/>
      <family val="2"/>
    </font>
    <font>
      <b/>
      <sz val="10"/>
      <name val="Calibri"/>
      <family val="2"/>
      <scheme val="minor"/>
    </font>
    <font>
      <sz val="10"/>
      <name val="Verdana"/>
      <family val="2"/>
    </font>
    <font>
      <sz val="10"/>
      <color rgb="FFFF0000"/>
      <name val="Verdana"/>
      <family val="2"/>
    </font>
    <font>
      <sz val="11"/>
      <name val="Verdana"/>
      <family val="2"/>
    </font>
    <font>
      <sz val="9"/>
      <name val="Calibri"/>
      <family val="2"/>
      <scheme val="minor"/>
    </font>
    <font>
      <b/>
      <sz val="9"/>
      <name val="Calibri"/>
      <family val="2"/>
      <scheme val="minor"/>
    </font>
    <font>
      <b/>
      <sz val="11"/>
      <color theme="1"/>
      <name val="Verdana"/>
      <family val="2"/>
    </font>
    <font>
      <b/>
      <sz val="11"/>
      <color rgb="FFFF0000"/>
      <name val="Verdana"/>
      <family val="2"/>
    </font>
    <font>
      <b/>
      <sz val="10"/>
      <color theme="1"/>
      <name val="Calibri"/>
      <family val="2"/>
      <scheme val="minor"/>
    </font>
    <font>
      <b/>
      <sz val="12"/>
      <name val="Arial"/>
      <family val="2"/>
    </font>
    <font>
      <b/>
      <sz val="11"/>
      <name val="Arial"/>
      <family val="2"/>
    </font>
  </fonts>
  <fills count="12">
    <fill>
      <patternFill patternType="none"/>
    </fill>
    <fill>
      <patternFill patternType="gray125"/>
    </fill>
    <fill>
      <patternFill patternType="solid">
        <fgColor theme="0"/>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FF0000"/>
        <bgColor indexed="64"/>
      </patternFill>
    </fill>
    <fill>
      <patternFill patternType="solid">
        <fgColor theme="9"/>
        <bgColor indexed="64"/>
      </patternFill>
    </fill>
    <fill>
      <patternFill patternType="solid">
        <fgColor rgb="FFFFFF00"/>
        <bgColor indexed="64"/>
      </patternFill>
    </fill>
    <fill>
      <patternFill patternType="solid">
        <fgColor theme="6" tint="0.79998168889431442"/>
        <bgColor indexed="64"/>
      </patternFill>
    </fill>
    <fill>
      <patternFill patternType="solid">
        <fgColor rgb="FF00B0F0"/>
        <bgColor indexed="64"/>
      </patternFill>
    </fill>
    <fill>
      <patternFill patternType="solid">
        <fgColor theme="7" tint="0.79998168889431442"/>
        <bgColor indexed="64"/>
      </patternFill>
    </fill>
    <fill>
      <patternFill patternType="solid">
        <fgColor theme="4"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5">
    <xf numFmtId="0" fontId="0" fillId="0" borderId="0"/>
    <xf numFmtId="0" fontId="11" fillId="0" borderId="0"/>
    <xf numFmtId="0" fontId="12" fillId="0" borderId="0"/>
    <xf numFmtId="0" fontId="19" fillId="0" borderId="0"/>
    <xf numFmtId="43" fontId="11" fillId="0" borderId="0" applyFont="0" applyFill="0" applyBorder="0" applyAlignment="0" applyProtection="0"/>
  </cellStyleXfs>
  <cellXfs count="299">
    <xf numFmtId="0" fontId="0" fillId="0" borderId="0" xfId="0"/>
    <xf numFmtId="0" fontId="0" fillId="2" borderId="0" xfId="0" applyFill="1"/>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1" fillId="2" borderId="1" xfId="0" applyFont="1" applyFill="1" applyBorder="1" applyAlignment="1">
      <alignment horizontal="center" vertical="center" wrapText="1"/>
    </xf>
    <xf numFmtId="0" fontId="0" fillId="2" borderId="5" xfId="0" applyFill="1" applyBorder="1"/>
    <xf numFmtId="0" fontId="0" fillId="2" borderId="7" xfId="0" applyFill="1" applyBorder="1"/>
    <xf numFmtId="0" fontId="0" fillId="0" borderId="1" xfId="0" applyBorder="1" applyAlignment="1">
      <alignment horizontal="left" vertical="center"/>
    </xf>
    <xf numFmtId="0" fontId="0" fillId="4" borderId="1" xfId="0" applyFill="1" applyBorder="1" applyAlignment="1">
      <alignment horizontal="left" vertical="center"/>
    </xf>
    <xf numFmtId="0" fontId="0" fillId="2" borderId="1" xfId="0" applyFill="1" applyBorder="1" applyAlignment="1">
      <alignment horizontal="left"/>
    </xf>
    <xf numFmtId="0" fontId="0" fillId="0" borderId="1" xfId="0" applyBorder="1" applyAlignment="1">
      <alignment horizontal="left"/>
    </xf>
    <xf numFmtId="0" fontId="0" fillId="2" borderId="1" xfId="0" applyFill="1" applyBorder="1" applyAlignment="1">
      <alignment horizontal="left" wrapText="1"/>
    </xf>
    <xf numFmtId="0" fontId="0" fillId="0" borderId="1" xfId="0" applyBorder="1" applyAlignment="1">
      <alignment horizontal="center" vertical="center" wrapText="1"/>
    </xf>
    <xf numFmtId="0" fontId="0" fillId="0" borderId="1" xfId="0" applyBorder="1" applyAlignment="1">
      <alignment horizontal="center"/>
    </xf>
    <xf numFmtId="0" fontId="0" fillId="2" borderId="1" xfId="0" applyFill="1" applyBorder="1" applyAlignment="1">
      <alignment horizontal="center"/>
    </xf>
    <xf numFmtId="0" fontId="5" fillId="0" borderId="1" xfId="0" applyFont="1" applyBorder="1" applyAlignment="1">
      <alignment horizontal="center" vertical="center"/>
    </xf>
    <xf numFmtId="0" fontId="0" fillId="0" borderId="0" xfId="0" applyAlignment="1">
      <alignment horizontal="left"/>
    </xf>
    <xf numFmtId="0" fontId="0" fillId="2" borderId="0" xfId="0" applyFill="1" applyAlignment="1">
      <alignment horizontal="left"/>
    </xf>
    <xf numFmtId="0" fontId="5" fillId="0" borderId="1" xfId="0" applyFont="1" applyBorder="1" applyAlignment="1">
      <alignment horizontal="left" vertical="center"/>
    </xf>
    <xf numFmtId="0" fontId="0" fillId="2" borderId="3" xfId="0" applyFill="1" applyBorder="1" applyAlignment="1">
      <alignment horizontal="left"/>
    </xf>
    <xf numFmtId="0" fontId="4" fillId="2" borderId="9" xfId="0" applyFont="1" applyFill="1" applyBorder="1"/>
    <xf numFmtId="0" fontId="4" fillId="2" borderId="6" xfId="0" applyFont="1" applyFill="1" applyBorder="1"/>
    <xf numFmtId="0" fontId="4" fillId="2" borderId="2" xfId="0" applyFont="1" applyFill="1" applyBorder="1" applyAlignment="1">
      <alignment horizontal="left" vertical="center"/>
    </xf>
    <xf numFmtId="14" fontId="6" fillId="0" borderId="0" xfId="0" applyNumberFormat="1" applyFont="1" applyAlignment="1">
      <alignment horizontal="center" vertical="center"/>
    </xf>
    <xf numFmtId="0" fontId="0" fillId="2" borderId="4" xfId="0" applyFill="1" applyBorder="1" applyAlignment="1">
      <alignment horizontal="center" vertical="center"/>
    </xf>
    <xf numFmtId="0" fontId="7" fillId="2" borderId="1" xfId="0" applyFont="1" applyFill="1" applyBorder="1" applyAlignment="1">
      <alignment horizontal="center" vertical="center"/>
    </xf>
    <xf numFmtId="0" fontId="8" fillId="2" borderId="1" xfId="0" applyFont="1" applyFill="1" applyBorder="1" applyAlignment="1">
      <alignment horizontal="center" vertical="center"/>
    </xf>
    <xf numFmtId="14" fontId="8" fillId="2" borderId="1" xfId="0" applyNumberFormat="1" applyFont="1" applyFill="1" applyBorder="1" applyAlignment="1">
      <alignment horizontal="center" vertical="center"/>
    </xf>
    <xf numFmtId="14" fontId="9" fillId="2" borderId="7" xfId="0" applyNumberFormat="1" applyFont="1" applyFill="1" applyBorder="1" applyAlignment="1">
      <alignment horizontal="center" vertical="center"/>
    </xf>
    <xf numFmtId="0" fontId="7" fillId="0" borderId="1" xfId="0" applyFont="1" applyBorder="1" applyAlignment="1">
      <alignment horizontal="center"/>
    </xf>
    <xf numFmtId="0" fontId="7" fillId="2" borderId="1" xfId="0" applyFont="1" applyFill="1" applyBorder="1" applyAlignment="1">
      <alignment horizontal="center"/>
    </xf>
    <xf numFmtId="0" fontId="0" fillId="2" borderId="1" xfId="0" applyFill="1" applyBorder="1"/>
    <xf numFmtId="0" fontId="4" fillId="2" borderId="1" xfId="0" applyFont="1" applyFill="1" applyBorder="1" applyAlignment="1">
      <alignment horizontal="left" vertical="center"/>
    </xf>
    <xf numFmtId="0" fontId="1" fillId="2" borderId="1" xfId="0" applyFont="1" applyFill="1" applyBorder="1" applyAlignment="1">
      <alignment horizontal="center" vertical="center"/>
    </xf>
    <xf numFmtId="0" fontId="8" fillId="0" borderId="1" xfId="0" applyFont="1" applyBorder="1" applyAlignment="1">
      <alignment horizontal="center"/>
    </xf>
    <xf numFmtId="0" fontId="8" fillId="2" borderId="1" xfId="0" applyFont="1" applyFill="1" applyBorder="1" applyAlignment="1">
      <alignment horizontal="center"/>
    </xf>
    <xf numFmtId="0" fontId="8" fillId="2" borderId="0" xfId="0" applyFont="1" applyFill="1"/>
    <xf numFmtId="0" fontId="8" fillId="0" borderId="0" xfId="0" applyFont="1"/>
    <xf numFmtId="0" fontId="8" fillId="0" borderId="1" xfId="0" applyFont="1" applyBorder="1" applyAlignment="1">
      <alignment horizontal="center" wrapText="1"/>
    </xf>
    <xf numFmtId="0" fontId="8" fillId="2" borderId="4" xfId="0" applyFont="1" applyFill="1" applyBorder="1" applyAlignment="1">
      <alignment horizontal="center" vertical="center"/>
    </xf>
    <xf numFmtId="0" fontId="0" fillId="0" borderId="1" xfId="0" applyBorder="1" applyAlignment="1">
      <alignment horizontal="center" wrapText="1"/>
    </xf>
    <xf numFmtId="0" fontId="0" fillId="2" borderId="0" xfId="0" applyFill="1" applyAlignment="1">
      <alignment horizontal="center" vertical="center"/>
    </xf>
    <xf numFmtId="14" fontId="0" fillId="2" borderId="0" xfId="0" applyNumberFormat="1" applyFill="1" applyAlignment="1">
      <alignment horizontal="center" vertical="center"/>
    </xf>
    <xf numFmtId="0" fontId="0" fillId="2" borderId="2" xfId="0" applyFill="1" applyBorder="1" applyAlignment="1">
      <alignment horizontal="center" vertical="center"/>
    </xf>
    <xf numFmtId="14" fontId="0" fillId="2" borderId="3" xfId="0" applyNumberFormat="1" applyFill="1" applyBorder="1" applyAlignment="1">
      <alignment horizontal="center" vertical="center"/>
    </xf>
    <xf numFmtId="0" fontId="0" fillId="2" borderId="3" xfId="0" applyFill="1" applyBorder="1" applyAlignment="1">
      <alignment horizontal="center" vertical="center"/>
    </xf>
    <xf numFmtId="0" fontId="0" fillId="0" borderId="1" xfId="0" applyBorder="1"/>
    <xf numFmtId="14" fontId="6" fillId="0" borderId="1" xfId="0" applyNumberFormat="1" applyFont="1" applyBorder="1" applyAlignment="1">
      <alignment horizontal="center" vertical="center"/>
    </xf>
    <xf numFmtId="0" fontId="0" fillId="2" borderId="10" xfId="0" applyFill="1" applyBorder="1"/>
    <xf numFmtId="0" fontId="0" fillId="2" borderId="4" xfId="0" applyFill="1" applyBorder="1" applyAlignment="1">
      <alignment horizontal="left"/>
    </xf>
    <xf numFmtId="0" fontId="1" fillId="2" borderId="0" xfId="0" applyFont="1" applyFill="1" applyAlignment="1">
      <alignment horizontal="center" vertical="center"/>
    </xf>
    <xf numFmtId="0" fontId="2" fillId="2" borderId="0" xfId="0" applyFont="1" applyFill="1" applyAlignment="1">
      <alignment horizontal="center" vertical="center"/>
    </xf>
    <xf numFmtId="14" fontId="0" fillId="2" borderId="1" xfId="0" applyNumberFormat="1" applyFill="1" applyBorder="1"/>
    <xf numFmtId="0" fontId="1" fillId="0" borderId="1" xfId="0" applyFont="1" applyBorder="1" applyAlignment="1">
      <alignment horizontal="center" vertical="center"/>
    </xf>
    <xf numFmtId="0" fontId="2" fillId="0" borderId="0" xfId="0" applyFont="1" applyAlignment="1">
      <alignment horizontal="center" vertical="center"/>
    </xf>
    <xf numFmtId="0" fontId="8" fillId="2" borderId="2" xfId="0" applyFont="1" applyFill="1" applyBorder="1" applyAlignment="1">
      <alignment horizontal="center" vertical="center"/>
    </xf>
    <xf numFmtId="14" fontId="8" fillId="2" borderId="3"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0" fillId="2" borderId="8" xfId="0" applyFill="1" applyBorder="1" applyAlignment="1">
      <alignment horizontal="center" vertical="center"/>
    </xf>
    <xf numFmtId="14" fontId="0" fillId="2" borderId="8" xfId="0" applyNumberFormat="1" applyFill="1" applyBorder="1" applyAlignment="1">
      <alignment horizontal="center" vertical="center"/>
    </xf>
    <xf numFmtId="0" fontId="0" fillId="5" borderId="1" xfId="0" applyFill="1" applyBorder="1" applyAlignment="1">
      <alignment horizontal="center"/>
    </xf>
    <xf numFmtId="0" fontId="0" fillId="0" borderId="1" xfId="0" applyBorder="1" applyAlignment="1">
      <alignment horizontal="center" vertical="center"/>
    </xf>
    <xf numFmtId="0" fontId="0" fillId="2" borderId="10" xfId="0" applyFill="1" applyBorder="1" applyAlignment="1">
      <alignment horizontal="center" vertical="center"/>
    </xf>
    <xf numFmtId="0" fontId="0" fillId="5" borderId="1" xfId="0" applyFill="1" applyBorder="1" applyAlignment="1">
      <alignment horizontal="center" vertical="center"/>
    </xf>
    <xf numFmtId="0" fontId="1" fillId="0" borderId="1" xfId="0" applyFont="1" applyBorder="1" applyAlignment="1">
      <alignment horizontal="center"/>
    </xf>
    <xf numFmtId="0" fontId="1" fillId="2" borderId="1" xfId="0" applyFont="1" applyFill="1" applyBorder="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vertical="center" wrapText="1"/>
    </xf>
    <xf numFmtId="0" fontId="4" fillId="2" borderId="1" xfId="0" applyFont="1" applyFill="1" applyBorder="1" applyAlignment="1">
      <alignment horizontal="center"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2" fontId="8"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10" fillId="6" borderId="13" xfId="0" applyFont="1" applyFill="1" applyBorder="1" applyAlignment="1">
      <alignment horizontal="center" vertical="center" wrapText="1"/>
    </xf>
    <xf numFmtId="49" fontId="0" fillId="0" borderId="1" xfId="0" applyNumberFormat="1" applyBorder="1" applyAlignment="1">
      <alignment horizontal="left" vertical="center"/>
    </xf>
    <xf numFmtId="49" fontId="0" fillId="0" borderId="1" xfId="0" applyNumberFormat="1" applyBorder="1"/>
    <xf numFmtId="0" fontId="0" fillId="0" borderId="0" xfId="0" applyAlignment="1">
      <alignment horizontal="center" vertical="center"/>
    </xf>
    <xf numFmtId="0" fontId="0" fillId="0" borderId="1" xfId="0" applyBorder="1" applyAlignment="1">
      <alignment wrapText="1"/>
    </xf>
    <xf numFmtId="0" fontId="8" fillId="0" borderId="1" xfId="0" applyFont="1" applyBorder="1" applyAlignment="1">
      <alignment horizontal="center" vertical="center"/>
    </xf>
    <xf numFmtId="0" fontId="0" fillId="0" borderId="0" xfId="0" applyAlignment="1">
      <alignment horizontal="center" vertical="center" wrapText="1"/>
    </xf>
    <xf numFmtId="0" fontId="4" fillId="2" borderId="0" xfId="0" applyFont="1" applyFill="1" applyAlignment="1">
      <alignment horizontal="left" vertical="center"/>
    </xf>
    <xf numFmtId="14" fontId="0" fillId="2" borderId="1" xfId="0" applyNumberFormat="1" applyFill="1" applyBorder="1" applyAlignment="1">
      <alignment horizontal="center"/>
    </xf>
    <xf numFmtId="14" fontId="0" fillId="0" borderId="1" xfId="0" applyNumberFormat="1" applyBorder="1" applyAlignment="1">
      <alignment horizontal="center"/>
    </xf>
    <xf numFmtId="0" fontId="5" fillId="0" borderId="1" xfId="0" applyFont="1" applyBorder="1" applyAlignment="1">
      <alignment vertical="center"/>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14" fontId="0" fillId="0" borderId="0" xfId="0" applyNumberFormat="1"/>
    <xf numFmtId="14" fontId="0" fillId="0" borderId="1" xfId="0" applyNumberFormat="1" applyBorder="1" applyAlignment="1">
      <alignment horizontal="center" vertical="center"/>
    </xf>
    <xf numFmtId="14" fontId="0" fillId="0" borderId="1" xfId="0" applyNumberFormat="1" applyBorder="1"/>
    <xf numFmtId="0" fontId="0" fillId="0" borderId="0" xfId="0" applyAlignment="1">
      <alignment horizontal="center"/>
    </xf>
    <xf numFmtId="3" fontId="0" fillId="0" borderId="1" xfId="0" applyNumberFormat="1" applyBorder="1" applyAlignment="1">
      <alignment horizontal="center"/>
    </xf>
    <xf numFmtId="3" fontId="0" fillId="0" borderId="1" xfId="0" applyNumberFormat="1" applyBorder="1" applyAlignment="1">
      <alignment horizontal="center" vertical="center"/>
    </xf>
    <xf numFmtId="0" fontId="1" fillId="2" borderId="4" xfId="0" applyFont="1" applyFill="1" applyBorder="1"/>
    <xf numFmtId="0" fontId="4" fillId="2" borderId="2" xfId="0" applyFont="1" applyFill="1" applyBorder="1" applyAlignment="1">
      <alignment vertical="center"/>
    </xf>
    <xf numFmtId="0" fontId="0" fillId="2" borderId="3" xfId="0" applyFill="1" applyBorder="1"/>
    <xf numFmtId="0" fontId="4" fillId="2" borderId="1" xfId="0" applyFont="1" applyFill="1" applyBorder="1"/>
    <xf numFmtId="0" fontId="0" fillId="2" borderId="2" xfId="0" applyFill="1" applyBorder="1"/>
    <xf numFmtId="0" fontId="0" fillId="2" borderId="4" xfId="0" applyFill="1" applyBorder="1"/>
    <xf numFmtId="0" fontId="4" fillId="2" borderId="2" xfId="0" applyFont="1" applyFill="1" applyBorder="1"/>
    <xf numFmtId="0" fontId="4" fillId="2" borderId="3" xfId="0" applyFont="1" applyFill="1" applyBorder="1"/>
    <xf numFmtId="0" fontId="4" fillId="2" borderId="4" xfId="0" applyFont="1" applyFill="1" applyBorder="1"/>
    <xf numFmtId="0" fontId="4" fillId="2" borderId="3" xfId="0" applyFont="1" applyFill="1" applyBorder="1" applyAlignment="1">
      <alignment vertical="center"/>
    </xf>
    <xf numFmtId="0" fontId="4" fillId="2" borderId="4" xfId="0" applyFont="1" applyFill="1" applyBorder="1" applyAlignment="1">
      <alignment vertical="center"/>
    </xf>
    <xf numFmtId="0" fontId="0" fillId="2" borderId="6" xfId="0" applyFill="1" applyBorder="1" applyAlignment="1">
      <alignment horizontal="center" vertical="center"/>
    </xf>
    <xf numFmtId="0" fontId="0" fillId="7" borderId="1" xfId="0" applyFill="1" applyBorder="1" applyAlignment="1">
      <alignment horizontal="center" vertical="center"/>
    </xf>
    <xf numFmtId="14" fontId="0" fillId="7" borderId="1" xfId="0" applyNumberFormat="1" applyFill="1" applyBorder="1" applyAlignment="1">
      <alignment horizontal="center" vertical="center"/>
    </xf>
    <xf numFmtId="0" fontId="8" fillId="7" borderId="1" xfId="0" applyFont="1" applyFill="1" applyBorder="1" applyAlignment="1">
      <alignment horizontal="center" vertical="center"/>
    </xf>
    <xf numFmtId="14" fontId="8" fillId="7" borderId="1" xfId="0" applyNumberFormat="1" applyFont="1" applyFill="1" applyBorder="1" applyAlignment="1">
      <alignment horizontal="center" vertical="center"/>
    </xf>
    <xf numFmtId="0" fontId="0" fillId="7" borderId="4" xfId="0" applyFill="1" applyBorder="1" applyAlignment="1">
      <alignment horizontal="center" vertical="center"/>
    </xf>
    <xf numFmtId="3" fontId="0" fillId="0" borderId="1" xfId="0" applyNumberFormat="1" applyBorder="1"/>
    <xf numFmtId="0" fontId="4" fillId="2" borderId="1" xfId="0" applyFont="1" applyFill="1" applyBorder="1" applyAlignment="1">
      <alignment horizontal="left" vertical="center" wrapText="1"/>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1" fillId="2" borderId="1" xfId="0" applyFont="1" applyFill="1" applyBorder="1"/>
    <xf numFmtId="0" fontId="1" fillId="0" borderId="0" xfId="0" applyFont="1" applyAlignment="1">
      <alignment horizontal="center" vertical="center"/>
    </xf>
    <xf numFmtId="0" fontId="0" fillId="0" borderId="1" xfId="0" applyBorder="1" applyAlignment="1">
      <alignment horizontal="center" vertical="center"/>
    </xf>
    <xf numFmtId="0" fontId="1" fillId="2" borderId="1" xfId="0" applyFont="1" applyFill="1" applyBorder="1" applyAlignment="1">
      <alignment horizontal="center" vertical="center"/>
    </xf>
    <xf numFmtId="0" fontId="0" fillId="0" borderId="1" xfId="0" applyBorder="1" applyAlignment="1">
      <alignment horizontal="center"/>
    </xf>
    <xf numFmtId="0" fontId="4" fillId="2" borderId="1" xfId="0" applyFon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center"/>
    </xf>
    <xf numFmtId="0" fontId="0" fillId="7" borderId="0" xfId="0" applyFill="1" applyAlignment="1">
      <alignment horizontal="left"/>
    </xf>
    <xf numFmtId="0" fontId="1" fillId="2" borderId="1" xfId="0" applyFont="1" applyFill="1" applyBorder="1" applyAlignment="1">
      <alignment horizontal="center" vertical="center"/>
    </xf>
    <xf numFmtId="0" fontId="0" fillId="0" borderId="1" xfId="0" applyBorder="1" applyAlignment="1">
      <alignment horizontal="center" vertical="center"/>
    </xf>
    <xf numFmtId="0" fontId="4" fillId="2" borderId="1" xfId="0" applyFont="1" applyFill="1" applyBorder="1" applyAlignment="1">
      <alignment horizontal="left" vertical="center"/>
    </xf>
    <xf numFmtId="0" fontId="0" fillId="0" borderId="0" xfId="0" applyBorder="1"/>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4" fillId="2" borderId="1" xfId="0" applyFont="1" applyFill="1" applyBorder="1" applyAlignment="1">
      <alignment horizontal="left" vertical="center"/>
    </xf>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1" xfId="0" applyFont="1" applyFill="1" applyBorder="1" applyAlignment="1">
      <alignment horizontal="left" vertical="center" wrapText="1"/>
    </xf>
    <xf numFmtId="0" fontId="1" fillId="2" borderId="1" xfId="0" applyFont="1" applyFill="1" applyBorder="1" applyAlignment="1">
      <alignment horizontal="center"/>
    </xf>
    <xf numFmtId="0" fontId="0" fillId="0" borderId="6" xfId="0" applyBorder="1" applyAlignment="1">
      <alignment horizontal="center" vertical="center"/>
    </xf>
    <xf numFmtId="0" fontId="0" fillId="0" borderId="9" xfId="0" applyBorder="1" applyAlignment="1">
      <alignment horizontal="center" vertical="center"/>
    </xf>
    <xf numFmtId="0" fontId="2" fillId="3" borderId="11"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0" xfId="0" applyFont="1" applyFill="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13" xfId="0" applyBorder="1" applyAlignment="1">
      <alignment horizontal="center" vertical="center"/>
    </xf>
    <xf numFmtId="0" fontId="1" fillId="0" borderId="1" xfId="0" applyFont="1" applyBorder="1" applyAlignment="1">
      <alignment horizontal="center" vertical="center"/>
    </xf>
    <xf numFmtId="0" fontId="3" fillId="2" borderId="8" xfId="0" applyFont="1" applyFill="1" applyBorder="1" applyAlignment="1">
      <alignment horizontal="center" vertical="center"/>
    </xf>
    <xf numFmtId="0" fontId="4" fillId="2"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0" borderId="1" xfId="0" applyFont="1" applyBorder="1" applyAlignment="1">
      <alignment horizontal="center" vertical="center" wrapText="1"/>
    </xf>
    <xf numFmtId="0" fontId="0" fillId="0" borderId="15" xfId="0" applyBorder="1" applyAlignment="1">
      <alignment horizontal="center" vertical="center"/>
    </xf>
    <xf numFmtId="0" fontId="1" fillId="2" borderId="1" xfId="0" applyFont="1" applyFill="1" applyBorder="1" applyAlignment="1">
      <alignment horizontal="center" vertical="center"/>
    </xf>
    <xf numFmtId="0" fontId="0" fillId="2" borderId="6" xfId="0" applyFill="1" applyBorder="1" applyAlignment="1">
      <alignment horizontal="center" vertical="center"/>
    </xf>
    <xf numFmtId="0" fontId="0" fillId="2" borderId="5" xfId="0"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0" fillId="2" borderId="7" xfId="0" applyFill="1" applyBorder="1" applyAlignment="1">
      <alignment horizontal="center" vertical="center"/>
    </xf>
    <xf numFmtId="0" fontId="0" fillId="2" borderId="12" xfId="0" applyFill="1" applyBorder="1" applyAlignment="1">
      <alignment horizontal="center" vertical="center"/>
    </xf>
    <xf numFmtId="0" fontId="0" fillId="0" borderId="1" xfId="0" applyBorder="1" applyAlignment="1">
      <alignment horizontal="center"/>
    </xf>
    <xf numFmtId="0" fontId="2" fillId="3" borderId="1" xfId="0" applyFont="1" applyFill="1" applyBorder="1" applyAlignment="1">
      <alignment horizontal="center" vertical="center"/>
    </xf>
    <xf numFmtId="0" fontId="3" fillId="2" borderId="1" xfId="0" applyFont="1" applyFill="1" applyBorder="1" applyAlignment="1">
      <alignment horizontal="center" vertical="center"/>
    </xf>
    <xf numFmtId="0" fontId="1" fillId="0" borderId="1" xfId="0" applyFont="1" applyBorder="1" applyAlignment="1">
      <alignment horizontal="center"/>
    </xf>
    <xf numFmtId="0" fontId="4" fillId="2" borderId="1" xfId="0" applyFont="1" applyFill="1" applyBorder="1" applyAlignment="1">
      <alignment vertical="center"/>
    </xf>
    <xf numFmtId="0" fontId="4" fillId="2" borderId="1" xfId="0" applyFont="1" applyFill="1" applyBorder="1" applyAlignment="1">
      <alignment vertical="center" wrapText="1"/>
    </xf>
    <xf numFmtId="0" fontId="2" fillId="2" borderId="0" xfId="0" applyFont="1" applyFill="1" applyAlignment="1">
      <alignment horizontal="center" vertical="center"/>
    </xf>
    <xf numFmtId="0" fontId="1" fillId="0" borderId="6"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xf>
    <xf numFmtId="0" fontId="1" fillId="0" borderId="10" xfId="0" applyFont="1" applyBorder="1" applyAlignment="1">
      <alignment horizontal="center" vertical="center"/>
    </xf>
    <xf numFmtId="0" fontId="1" fillId="0" borderId="9"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4" fillId="2" borderId="2" xfId="0" applyFont="1" applyFill="1" applyBorder="1" applyAlignment="1">
      <alignment horizontal="left" vertical="center"/>
    </xf>
    <xf numFmtId="0" fontId="4" fillId="2" borderId="4" xfId="0" applyFont="1" applyFill="1" applyBorder="1" applyAlignment="1">
      <alignment horizontal="left" vertical="center"/>
    </xf>
    <xf numFmtId="0" fontId="4" fillId="2" borderId="2"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0" xfId="0" applyFont="1" applyFill="1" applyAlignment="1">
      <alignment horizontal="center" vertical="center"/>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4" xfId="0" applyFont="1" applyFill="1" applyBorder="1" applyAlignment="1">
      <alignment horizontal="left"/>
    </xf>
    <xf numFmtId="0" fontId="1" fillId="2" borderId="2" xfId="0" applyFont="1" applyFill="1" applyBorder="1" applyAlignment="1">
      <alignment horizontal="center"/>
    </xf>
    <xf numFmtId="0" fontId="1" fillId="2" borderId="3" xfId="0" applyFont="1" applyFill="1" applyBorder="1" applyAlignment="1">
      <alignment horizontal="center"/>
    </xf>
    <xf numFmtId="0" fontId="0" fillId="0" borderId="0" xfId="0" applyBorder="1" applyAlignment="1">
      <alignment horizontal="center"/>
    </xf>
    <xf numFmtId="0" fontId="13" fillId="0" borderId="0" xfId="2" applyFont="1" applyAlignment="1">
      <alignment horizontal="center" vertical="center" wrapText="1"/>
    </xf>
    <xf numFmtId="0" fontId="13" fillId="0" borderId="16" xfId="2" applyFont="1" applyBorder="1" applyAlignment="1">
      <alignment horizontal="center" vertical="center" wrapText="1"/>
    </xf>
    <xf numFmtId="0" fontId="13" fillId="0" borderId="0" xfId="2" applyFont="1" applyBorder="1" applyAlignment="1">
      <alignment horizontal="center" vertical="center" wrapText="1"/>
    </xf>
    <xf numFmtId="0" fontId="13" fillId="0" borderId="17" xfId="2" applyFont="1" applyBorder="1" applyAlignment="1">
      <alignment horizontal="center" vertical="center" wrapText="1"/>
    </xf>
    <xf numFmtId="0" fontId="14" fillId="0" borderId="0" xfId="2" applyFont="1" applyAlignment="1">
      <alignment horizontal="center" vertical="center" wrapText="1"/>
    </xf>
    <xf numFmtId="0" fontId="15" fillId="0" borderId="0" xfId="2" applyFont="1" applyAlignment="1">
      <alignment vertical="center" wrapText="1"/>
    </xf>
    <xf numFmtId="0" fontId="13" fillId="7" borderId="0" xfId="2" applyFont="1" applyFill="1" applyAlignment="1">
      <alignment horizontal="center" vertical="center" wrapText="1"/>
    </xf>
    <xf numFmtId="0" fontId="0" fillId="0" borderId="0" xfId="0" applyAlignment="1">
      <alignment vertical="center"/>
    </xf>
    <xf numFmtId="0" fontId="16" fillId="0" borderId="0" xfId="2" applyFont="1" applyAlignment="1">
      <alignment horizontal="center" vertical="center"/>
    </xf>
    <xf numFmtId="0" fontId="16" fillId="0" borderId="16" xfId="2" applyFont="1" applyBorder="1" applyAlignment="1">
      <alignment horizontal="center" vertical="center"/>
    </xf>
    <xf numFmtId="0" fontId="16" fillId="0" borderId="0" xfId="2" applyFont="1" applyBorder="1" applyAlignment="1">
      <alignment horizontal="center" vertical="center"/>
    </xf>
    <xf numFmtId="0" fontId="16" fillId="0" borderId="17" xfId="2" applyFont="1" applyBorder="1" applyAlignment="1">
      <alignment horizontal="center" vertical="center"/>
    </xf>
    <xf numFmtId="0" fontId="17" fillId="0" borderId="0" xfId="2" applyFont="1" applyAlignment="1">
      <alignment horizontal="center" vertical="center"/>
    </xf>
    <xf numFmtId="0" fontId="18" fillId="0" borderId="0" xfId="2" applyFont="1" applyAlignment="1">
      <alignment vertical="center" wrapText="1"/>
    </xf>
    <xf numFmtId="0" fontId="16" fillId="7" borderId="0" xfId="2" applyFont="1" applyFill="1" applyAlignment="1">
      <alignment horizontal="center" vertical="center"/>
    </xf>
    <xf numFmtId="164" fontId="20" fillId="8" borderId="1" xfId="3" applyNumberFormat="1" applyFont="1" applyFill="1" applyBorder="1" applyAlignment="1">
      <alignment horizontal="center" vertical="center"/>
    </xf>
    <xf numFmtId="0" fontId="16" fillId="9" borderId="0" xfId="2"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left" vertical="center"/>
    </xf>
    <xf numFmtId="0" fontId="16" fillId="0" borderId="1" xfId="2" applyFont="1" applyBorder="1" applyAlignment="1">
      <alignment horizontal="right" vertical="center"/>
    </xf>
    <xf numFmtId="0" fontId="16" fillId="0" borderId="1" xfId="2" applyFont="1" applyBorder="1" applyAlignment="1">
      <alignment horizontal="center" vertical="center"/>
    </xf>
    <xf numFmtId="164" fontId="20" fillId="8" borderId="0" xfId="3" applyNumberFormat="1" applyFont="1" applyFill="1" applyBorder="1" applyAlignment="1">
      <alignment horizontal="center" vertical="center"/>
    </xf>
    <xf numFmtId="0" fontId="16" fillId="0" borderId="1" xfId="2" applyFont="1" applyBorder="1" applyAlignment="1">
      <alignment vertical="center"/>
    </xf>
    <xf numFmtId="0" fontId="21" fillId="10" borderId="1" xfId="0" applyFont="1" applyFill="1" applyBorder="1" applyAlignment="1">
      <alignment horizontal="center" vertical="center" wrapText="1"/>
    </xf>
    <xf numFmtId="0" fontId="21" fillId="10" borderId="1" xfId="0" applyFont="1" applyFill="1" applyBorder="1" applyAlignment="1">
      <alignment horizontal="center" vertical="center"/>
    </xf>
    <xf numFmtId="0" fontId="22" fillId="10" borderId="8"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23" fillId="10" borderId="0" xfId="0" applyFont="1" applyFill="1"/>
    <xf numFmtId="0" fontId="16" fillId="9" borderId="4" xfId="0" applyFont="1" applyFill="1" applyBorder="1" applyAlignment="1">
      <alignment vertical="center" wrapText="1"/>
    </xf>
    <xf numFmtId="0" fontId="22" fillId="10" borderId="13" xfId="0" applyFont="1" applyFill="1" applyBorder="1" applyAlignment="1">
      <alignment horizontal="center" vertical="center" wrapText="1"/>
    </xf>
    <xf numFmtId="0" fontId="21" fillId="9" borderId="4" xfId="0" applyFont="1" applyFill="1" applyBorder="1" applyAlignment="1">
      <alignment horizontal="center" vertical="center" wrapText="1"/>
    </xf>
    <xf numFmtId="0" fontId="21" fillId="9" borderId="18"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9" borderId="19" xfId="0" applyFont="1" applyFill="1" applyBorder="1" applyAlignment="1">
      <alignment horizontal="center" vertical="center" wrapText="1"/>
    </xf>
    <xf numFmtId="0" fontId="17" fillId="9" borderId="4"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17" fillId="11" borderId="1" xfId="0" applyFont="1" applyFill="1" applyBorder="1" applyAlignment="1">
      <alignment horizontal="center" vertical="center" wrapText="1"/>
    </xf>
    <xf numFmtId="0" fontId="17" fillId="11" borderId="1" xfId="0" applyFont="1" applyFill="1" applyBorder="1" applyAlignment="1">
      <alignment horizontal="left" vertical="center"/>
    </xf>
    <xf numFmtId="41" fontId="24" fillId="11" borderId="1" xfId="0" applyNumberFormat="1" applyFont="1" applyFill="1" applyBorder="1" applyAlignment="1">
      <alignment horizontal="center" vertical="center" wrapText="1"/>
    </xf>
    <xf numFmtId="0" fontId="25" fillId="11" borderId="1" xfId="0" applyFont="1" applyFill="1" applyBorder="1" applyAlignment="1">
      <alignment horizontal="center" vertical="center" wrapText="1"/>
    </xf>
    <xf numFmtId="165" fontId="24" fillId="11" borderId="1" xfId="0" applyNumberFormat="1" applyFont="1" applyFill="1" applyBorder="1" applyAlignment="1">
      <alignment horizontal="center" vertical="center"/>
    </xf>
    <xf numFmtId="165" fontId="24" fillId="11" borderId="4" xfId="0" applyNumberFormat="1" applyFont="1" applyFill="1" applyBorder="1" applyAlignment="1">
      <alignment horizontal="center" vertical="center"/>
    </xf>
    <xf numFmtId="165" fontId="24" fillId="11" borderId="19" xfId="0" applyNumberFormat="1" applyFont="1" applyFill="1" applyBorder="1" applyAlignment="1">
      <alignment horizontal="center" vertical="center"/>
    </xf>
    <xf numFmtId="165" fontId="17" fillId="11" borderId="4" xfId="0" applyNumberFormat="1" applyFont="1" applyFill="1" applyBorder="1" applyAlignment="1">
      <alignment horizontal="center" vertical="center"/>
    </xf>
    <xf numFmtId="0" fontId="0" fillId="11" borderId="0" xfId="0" applyFill="1"/>
    <xf numFmtId="165" fontId="24" fillId="7" borderId="1" xfId="0" applyNumberFormat="1" applyFont="1" applyFill="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left" vertical="center"/>
    </xf>
    <xf numFmtId="41" fontId="24"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165" fontId="24" fillId="0" borderId="1" xfId="0" applyNumberFormat="1" applyFont="1" applyBorder="1" applyAlignment="1">
      <alignment horizontal="center" vertical="center"/>
    </xf>
    <xf numFmtId="165" fontId="24" fillId="0" borderId="4" xfId="0" applyNumberFormat="1" applyFont="1" applyBorder="1" applyAlignment="1">
      <alignment horizontal="center" vertical="center"/>
    </xf>
    <xf numFmtId="165" fontId="24" fillId="0" borderId="19" xfId="0" applyNumberFormat="1" applyFont="1" applyBorder="1" applyAlignment="1">
      <alignment horizontal="center" vertical="center"/>
    </xf>
    <xf numFmtId="43" fontId="17" fillId="0" borderId="4" xfId="4" applyFont="1" applyFill="1" applyBorder="1" applyAlignment="1">
      <alignment horizontal="center" vertical="center" wrapText="1"/>
    </xf>
    <xf numFmtId="0" fontId="12" fillId="0" borderId="0" xfId="0" applyFont="1"/>
    <xf numFmtId="43" fontId="24" fillId="7" borderId="1" xfId="4"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43" fontId="26" fillId="0" borderId="1" xfId="4" applyFont="1" applyFill="1" applyBorder="1" applyAlignment="1">
      <alignment horizontal="center" vertical="center" wrapText="1"/>
    </xf>
    <xf numFmtId="43" fontId="24" fillId="0" borderId="1" xfId="4" applyFont="1" applyFill="1" applyBorder="1" applyAlignment="1">
      <alignment horizontal="center" vertical="center" wrapText="1"/>
    </xf>
    <xf numFmtId="43" fontId="25" fillId="0" borderId="1" xfId="4" applyFont="1" applyFill="1" applyBorder="1" applyAlignment="1">
      <alignment horizontal="center" vertical="center" wrapText="1"/>
    </xf>
    <xf numFmtId="43" fontId="24" fillId="0" borderId="1" xfId="4" applyFont="1" applyFill="1" applyBorder="1" applyAlignment="1">
      <alignment horizontal="center" vertical="center" wrapText="1"/>
    </xf>
    <xf numFmtId="43" fontId="24" fillId="0" borderId="4" xfId="4" applyFont="1" applyFill="1" applyBorder="1" applyAlignment="1">
      <alignment horizontal="center" vertical="center" wrapText="1"/>
    </xf>
    <xf numFmtId="43" fontId="24" fillId="0" borderId="19" xfId="4" applyFont="1" applyFill="1" applyBorder="1" applyAlignment="1">
      <alignment horizontal="center" vertical="center" wrapText="1"/>
    </xf>
    <xf numFmtId="43" fontId="26" fillId="0" borderId="4" xfId="4" applyFont="1" applyFill="1" applyBorder="1" applyAlignment="1">
      <alignment horizontal="center" vertical="center" wrapText="1"/>
    </xf>
    <xf numFmtId="0" fontId="27" fillId="0" borderId="0" xfId="0" applyFont="1" applyFill="1"/>
    <xf numFmtId="0" fontId="17" fillId="2"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8" fillId="0" borderId="0" xfId="0" applyFont="1"/>
    <xf numFmtId="43" fontId="21" fillId="7" borderId="1" xfId="4" applyFont="1" applyFill="1" applyBorder="1" applyAlignment="1">
      <alignment horizontal="center" vertical="center" wrapText="1"/>
    </xf>
    <xf numFmtId="165" fontId="17" fillId="0" borderId="4" xfId="0" applyNumberFormat="1" applyFont="1" applyBorder="1" applyAlignment="1">
      <alignment horizontal="center" vertical="center"/>
    </xf>
    <xf numFmtId="0" fontId="26" fillId="2" borderId="1" xfId="0" applyFont="1" applyFill="1" applyBorder="1" applyAlignment="1">
      <alignment horizontal="center" vertical="center" wrapText="1"/>
    </xf>
    <xf numFmtId="0" fontId="27" fillId="0" borderId="0" xfId="0" applyFont="1"/>
    <xf numFmtId="0" fontId="29" fillId="0" borderId="0" xfId="0" applyFont="1" applyAlignment="1">
      <alignment horizontal="center" vertical="center" wrapText="1"/>
    </xf>
    <xf numFmtId="0" fontId="29" fillId="0" borderId="0" xfId="0" applyFont="1" applyAlignment="1">
      <alignment horizontal="center" vertical="center"/>
    </xf>
    <xf numFmtId="0" fontId="30" fillId="0" borderId="0" xfId="0" applyFont="1" applyAlignment="1">
      <alignment horizontal="center" vertical="center" wrapText="1"/>
    </xf>
    <xf numFmtId="0" fontId="29" fillId="0" borderId="16" xfId="0" applyFont="1" applyBorder="1" applyAlignment="1">
      <alignment horizontal="center" vertical="center"/>
    </xf>
    <xf numFmtId="0" fontId="29" fillId="0" borderId="0" xfId="0" applyFont="1" applyBorder="1" applyAlignment="1">
      <alignment horizontal="center" vertical="center"/>
    </xf>
    <xf numFmtId="0" fontId="29" fillId="0" borderId="17" xfId="0" applyFont="1" applyBorder="1" applyAlignment="1">
      <alignment horizontal="center" vertical="center"/>
    </xf>
    <xf numFmtId="0" fontId="29" fillId="7" borderId="0" xfId="0" applyFont="1" applyFill="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0" xfId="0" applyFont="1" applyBorder="1" applyAlignment="1">
      <alignment horizontal="center" vertical="center"/>
    </xf>
    <xf numFmtId="0" fontId="21" fillId="0" borderId="17" xfId="0" applyFont="1" applyBorder="1" applyAlignment="1">
      <alignment horizontal="center" vertical="center"/>
    </xf>
    <xf numFmtId="0" fontId="17" fillId="0" borderId="0" xfId="0" applyFont="1" applyAlignment="1">
      <alignment horizontal="center" vertical="center"/>
    </xf>
    <xf numFmtId="0" fontId="31" fillId="0" borderId="0" xfId="0" applyFont="1" applyAlignment="1">
      <alignment vertical="center"/>
    </xf>
    <xf numFmtId="0" fontId="21" fillId="7" borderId="0" xfId="0" applyFont="1" applyFill="1" applyAlignment="1">
      <alignment horizontal="center" vertical="center"/>
    </xf>
    <xf numFmtId="0" fontId="0" fillId="0" borderId="0" xfId="0" applyAlignment="1">
      <alignment vertical="top"/>
    </xf>
    <xf numFmtId="0" fontId="32" fillId="0" borderId="0" xfId="0" applyFont="1" applyAlignment="1">
      <alignment vertical="top"/>
    </xf>
    <xf numFmtId="0" fontId="0" fillId="0" borderId="0" xfId="0" applyAlignment="1">
      <alignment wrapText="1"/>
    </xf>
    <xf numFmtId="0" fontId="7" fillId="0" borderId="0" xfId="0" applyFont="1" applyAlignment="1">
      <alignment wrapText="1"/>
    </xf>
    <xf numFmtId="0" fontId="0" fillId="0" borderId="16" xfId="0" applyBorder="1"/>
    <xf numFmtId="0" fontId="0" fillId="0" borderId="17" xfId="0" applyBorder="1"/>
    <xf numFmtId="0" fontId="33" fillId="0" borderId="0" xfId="0" applyFont="1"/>
    <xf numFmtId="0" fontId="0" fillId="7" borderId="0" xfId="0" applyFill="1"/>
    <xf numFmtId="0" fontId="24" fillId="0" borderId="1" xfId="4" applyNumberFormat="1" applyFont="1" applyFill="1" applyBorder="1" applyAlignment="1">
      <alignment horizontal="center" vertical="center" wrapText="1"/>
    </xf>
    <xf numFmtId="3" fontId="24" fillId="0" borderId="1" xfId="4" applyNumberFormat="1" applyFont="1" applyFill="1" applyBorder="1" applyAlignment="1">
      <alignment horizontal="center" vertical="center" wrapText="1"/>
    </xf>
  </cellXfs>
  <cellStyles count="5">
    <cellStyle name="Comma 4" xfId="4"/>
    <cellStyle name="Normal" xfId="0" builtinId="0"/>
    <cellStyle name="Normal 2" xfId="1"/>
    <cellStyle name="Normal 2 2" xfId="2"/>
    <cellStyle name="Normal 9" xfId="3"/>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91.xml"/><Relationship Id="rId21" Type="http://schemas.openxmlformats.org/officeDocument/2006/relationships/worksheet" Target="worksheets/sheet21.xml"/><Relationship Id="rId42" Type="http://schemas.openxmlformats.org/officeDocument/2006/relationships/externalLink" Target="externalLinks/externalLink16.xml"/><Relationship Id="rId63" Type="http://schemas.openxmlformats.org/officeDocument/2006/relationships/externalLink" Target="externalLinks/externalLink37.xml"/><Relationship Id="rId84" Type="http://schemas.openxmlformats.org/officeDocument/2006/relationships/externalLink" Target="externalLinks/externalLink58.xml"/><Relationship Id="rId138" Type="http://schemas.openxmlformats.org/officeDocument/2006/relationships/externalLink" Target="externalLinks/externalLink112.xml"/><Relationship Id="rId159" Type="http://schemas.openxmlformats.org/officeDocument/2006/relationships/externalLink" Target="externalLinks/externalLink133.xml"/><Relationship Id="rId170" Type="http://schemas.openxmlformats.org/officeDocument/2006/relationships/externalLink" Target="externalLinks/externalLink144.xml"/><Relationship Id="rId107" Type="http://schemas.openxmlformats.org/officeDocument/2006/relationships/externalLink" Target="externalLinks/externalLink81.xml"/><Relationship Id="rId11" Type="http://schemas.openxmlformats.org/officeDocument/2006/relationships/worksheet" Target="worksheets/sheet11.xml"/><Relationship Id="rId32" Type="http://schemas.openxmlformats.org/officeDocument/2006/relationships/externalLink" Target="externalLinks/externalLink6.xml"/><Relationship Id="rId53" Type="http://schemas.openxmlformats.org/officeDocument/2006/relationships/externalLink" Target="externalLinks/externalLink27.xml"/><Relationship Id="rId74" Type="http://schemas.openxmlformats.org/officeDocument/2006/relationships/externalLink" Target="externalLinks/externalLink48.xml"/><Relationship Id="rId128" Type="http://schemas.openxmlformats.org/officeDocument/2006/relationships/externalLink" Target="externalLinks/externalLink102.xml"/><Relationship Id="rId149" Type="http://schemas.openxmlformats.org/officeDocument/2006/relationships/externalLink" Target="externalLinks/externalLink123.xml"/><Relationship Id="rId5" Type="http://schemas.openxmlformats.org/officeDocument/2006/relationships/worksheet" Target="worksheets/sheet5.xml"/><Relationship Id="rId95" Type="http://schemas.openxmlformats.org/officeDocument/2006/relationships/externalLink" Target="externalLinks/externalLink69.xml"/><Relationship Id="rId160" Type="http://schemas.openxmlformats.org/officeDocument/2006/relationships/externalLink" Target="externalLinks/externalLink134.xml"/><Relationship Id="rId181" Type="http://schemas.openxmlformats.org/officeDocument/2006/relationships/externalLink" Target="externalLinks/externalLink155.xml"/><Relationship Id="rId22" Type="http://schemas.openxmlformats.org/officeDocument/2006/relationships/worksheet" Target="worksheets/sheet22.xml"/><Relationship Id="rId43" Type="http://schemas.openxmlformats.org/officeDocument/2006/relationships/externalLink" Target="externalLinks/externalLink17.xml"/><Relationship Id="rId64" Type="http://schemas.openxmlformats.org/officeDocument/2006/relationships/externalLink" Target="externalLinks/externalLink38.xml"/><Relationship Id="rId118" Type="http://schemas.openxmlformats.org/officeDocument/2006/relationships/externalLink" Target="externalLinks/externalLink92.xml"/><Relationship Id="rId139" Type="http://schemas.openxmlformats.org/officeDocument/2006/relationships/externalLink" Target="externalLinks/externalLink113.xml"/><Relationship Id="rId85" Type="http://schemas.openxmlformats.org/officeDocument/2006/relationships/externalLink" Target="externalLinks/externalLink59.xml"/><Relationship Id="rId150" Type="http://schemas.openxmlformats.org/officeDocument/2006/relationships/externalLink" Target="externalLinks/externalLink124.xml"/><Relationship Id="rId171" Type="http://schemas.openxmlformats.org/officeDocument/2006/relationships/externalLink" Target="externalLinks/externalLink145.xml"/><Relationship Id="rId12" Type="http://schemas.openxmlformats.org/officeDocument/2006/relationships/worksheet" Target="worksheets/sheet12.xml"/><Relationship Id="rId33" Type="http://schemas.openxmlformats.org/officeDocument/2006/relationships/externalLink" Target="externalLinks/externalLink7.xml"/><Relationship Id="rId108" Type="http://schemas.openxmlformats.org/officeDocument/2006/relationships/externalLink" Target="externalLinks/externalLink82.xml"/><Relationship Id="rId129" Type="http://schemas.openxmlformats.org/officeDocument/2006/relationships/externalLink" Target="externalLinks/externalLink103.xml"/><Relationship Id="rId54" Type="http://schemas.openxmlformats.org/officeDocument/2006/relationships/externalLink" Target="externalLinks/externalLink28.xml"/><Relationship Id="rId75" Type="http://schemas.openxmlformats.org/officeDocument/2006/relationships/externalLink" Target="externalLinks/externalLink49.xml"/><Relationship Id="rId96" Type="http://schemas.openxmlformats.org/officeDocument/2006/relationships/externalLink" Target="externalLinks/externalLink70.xml"/><Relationship Id="rId140" Type="http://schemas.openxmlformats.org/officeDocument/2006/relationships/externalLink" Target="externalLinks/externalLink114.xml"/><Relationship Id="rId161" Type="http://schemas.openxmlformats.org/officeDocument/2006/relationships/externalLink" Target="externalLinks/externalLink135.xml"/><Relationship Id="rId182" Type="http://schemas.openxmlformats.org/officeDocument/2006/relationships/externalLink" Target="externalLinks/externalLink156.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externalLink" Target="externalLinks/externalLink93.xml"/><Relationship Id="rId44" Type="http://schemas.openxmlformats.org/officeDocument/2006/relationships/externalLink" Target="externalLinks/externalLink18.xml"/><Relationship Id="rId65" Type="http://schemas.openxmlformats.org/officeDocument/2006/relationships/externalLink" Target="externalLinks/externalLink39.xml"/><Relationship Id="rId86" Type="http://schemas.openxmlformats.org/officeDocument/2006/relationships/externalLink" Target="externalLinks/externalLink60.xml"/><Relationship Id="rId130" Type="http://schemas.openxmlformats.org/officeDocument/2006/relationships/externalLink" Target="externalLinks/externalLink104.xml"/><Relationship Id="rId151" Type="http://schemas.openxmlformats.org/officeDocument/2006/relationships/externalLink" Target="externalLinks/externalLink125.xml"/><Relationship Id="rId172" Type="http://schemas.openxmlformats.org/officeDocument/2006/relationships/externalLink" Target="externalLinks/externalLink14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3.xml"/><Relationship Id="rId109" Type="http://schemas.openxmlformats.org/officeDocument/2006/relationships/externalLink" Target="externalLinks/externalLink83.xml"/><Relationship Id="rId34" Type="http://schemas.openxmlformats.org/officeDocument/2006/relationships/externalLink" Target="externalLinks/externalLink8.xml"/><Relationship Id="rId50" Type="http://schemas.openxmlformats.org/officeDocument/2006/relationships/externalLink" Target="externalLinks/externalLink24.xml"/><Relationship Id="rId55" Type="http://schemas.openxmlformats.org/officeDocument/2006/relationships/externalLink" Target="externalLinks/externalLink29.xml"/><Relationship Id="rId76" Type="http://schemas.openxmlformats.org/officeDocument/2006/relationships/externalLink" Target="externalLinks/externalLink50.xml"/><Relationship Id="rId97" Type="http://schemas.openxmlformats.org/officeDocument/2006/relationships/externalLink" Target="externalLinks/externalLink71.xml"/><Relationship Id="rId104" Type="http://schemas.openxmlformats.org/officeDocument/2006/relationships/externalLink" Target="externalLinks/externalLink78.xml"/><Relationship Id="rId120" Type="http://schemas.openxmlformats.org/officeDocument/2006/relationships/externalLink" Target="externalLinks/externalLink94.xml"/><Relationship Id="rId125" Type="http://schemas.openxmlformats.org/officeDocument/2006/relationships/externalLink" Target="externalLinks/externalLink99.xml"/><Relationship Id="rId141" Type="http://schemas.openxmlformats.org/officeDocument/2006/relationships/externalLink" Target="externalLinks/externalLink115.xml"/><Relationship Id="rId146" Type="http://schemas.openxmlformats.org/officeDocument/2006/relationships/externalLink" Target="externalLinks/externalLink120.xml"/><Relationship Id="rId167" Type="http://schemas.openxmlformats.org/officeDocument/2006/relationships/externalLink" Target="externalLinks/externalLink141.xml"/><Relationship Id="rId188"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45.xml"/><Relationship Id="rId92" Type="http://schemas.openxmlformats.org/officeDocument/2006/relationships/externalLink" Target="externalLinks/externalLink66.xml"/><Relationship Id="rId162" Type="http://schemas.openxmlformats.org/officeDocument/2006/relationships/externalLink" Target="externalLinks/externalLink136.xml"/><Relationship Id="rId183" Type="http://schemas.openxmlformats.org/officeDocument/2006/relationships/externalLink" Target="externalLinks/externalLink157.xml"/><Relationship Id="rId2" Type="http://schemas.openxmlformats.org/officeDocument/2006/relationships/worksheet" Target="worksheets/sheet2.xml"/><Relationship Id="rId29" Type="http://schemas.openxmlformats.org/officeDocument/2006/relationships/externalLink" Target="externalLinks/externalLink3.xml"/><Relationship Id="rId24" Type="http://schemas.openxmlformats.org/officeDocument/2006/relationships/worksheet" Target="worksheets/sheet24.xml"/><Relationship Id="rId40" Type="http://schemas.openxmlformats.org/officeDocument/2006/relationships/externalLink" Target="externalLinks/externalLink14.xml"/><Relationship Id="rId45" Type="http://schemas.openxmlformats.org/officeDocument/2006/relationships/externalLink" Target="externalLinks/externalLink19.xml"/><Relationship Id="rId66" Type="http://schemas.openxmlformats.org/officeDocument/2006/relationships/externalLink" Target="externalLinks/externalLink40.xml"/><Relationship Id="rId87" Type="http://schemas.openxmlformats.org/officeDocument/2006/relationships/externalLink" Target="externalLinks/externalLink61.xml"/><Relationship Id="rId110" Type="http://schemas.openxmlformats.org/officeDocument/2006/relationships/externalLink" Target="externalLinks/externalLink84.xml"/><Relationship Id="rId115" Type="http://schemas.openxmlformats.org/officeDocument/2006/relationships/externalLink" Target="externalLinks/externalLink89.xml"/><Relationship Id="rId131" Type="http://schemas.openxmlformats.org/officeDocument/2006/relationships/externalLink" Target="externalLinks/externalLink105.xml"/><Relationship Id="rId136" Type="http://schemas.openxmlformats.org/officeDocument/2006/relationships/externalLink" Target="externalLinks/externalLink110.xml"/><Relationship Id="rId157" Type="http://schemas.openxmlformats.org/officeDocument/2006/relationships/externalLink" Target="externalLinks/externalLink131.xml"/><Relationship Id="rId178" Type="http://schemas.openxmlformats.org/officeDocument/2006/relationships/externalLink" Target="externalLinks/externalLink152.xml"/><Relationship Id="rId61" Type="http://schemas.openxmlformats.org/officeDocument/2006/relationships/externalLink" Target="externalLinks/externalLink35.xml"/><Relationship Id="rId82" Type="http://schemas.openxmlformats.org/officeDocument/2006/relationships/externalLink" Target="externalLinks/externalLink56.xml"/><Relationship Id="rId152" Type="http://schemas.openxmlformats.org/officeDocument/2006/relationships/externalLink" Target="externalLinks/externalLink126.xml"/><Relationship Id="rId173" Type="http://schemas.openxmlformats.org/officeDocument/2006/relationships/externalLink" Target="externalLinks/externalLink147.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56" Type="http://schemas.openxmlformats.org/officeDocument/2006/relationships/externalLink" Target="externalLinks/externalLink30.xml"/><Relationship Id="rId77" Type="http://schemas.openxmlformats.org/officeDocument/2006/relationships/externalLink" Target="externalLinks/externalLink51.xml"/><Relationship Id="rId100" Type="http://schemas.openxmlformats.org/officeDocument/2006/relationships/externalLink" Target="externalLinks/externalLink74.xml"/><Relationship Id="rId105" Type="http://schemas.openxmlformats.org/officeDocument/2006/relationships/externalLink" Target="externalLinks/externalLink79.xml"/><Relationship Id="rId126" Type="http://schemas.openxmlformats.org/officeDocument/2006/relationships/externalLink" Target="externalLinks/externalLink100.xml"/><Relationship Id="rId147" Type="http://schemas.openxmlformats.org/officeDocument/2006/relationships/externalLink" Target="externalLinks/externalLink121.xml"/><Relationship Id="rId168" Type="http://schemas.openxmlformats.org/officeDocument/2006/relationships/externalLink" Target="externalLinks/externalLink142.xml"/><Relationship Id="rId8" Type="http://schemas.openxmlformats.org/officeDocument/2006/relationships/worksheet" Target="worksheets/sheet8.xml"/><Relationship Id="rId51" Type="http://schemas.openxmlformats.org/officeDocument/2006/relationships/externalLink" Target="externalLinks/externalLink25.xml"/><Relationship Id="rId72" Type="http://schemas.openxmlformats.org/officeDocument/2006/relationships/externalLink" Target="externalLinks/externalLink46.xml"/><Relationship Id="rId93" Type="http://schemas.openxmlformats.org/officeDocument/2006/relationships/externalLink" Target="externalLinks/externalLink67.xml"/><Relationship Id="rId98" Type="http://schemas.openxmlformats.org/officeDocument/2006/relationships/externalLink" Target="externalLinks/externalLink72.xml"/><Relationship Id="rId121" Type="http://schemas.openxmlformats.org/officeDocument/2006/relationships/externalLink" Target="externalLinks/externalLink95.xml"/><Relationship Id="rId142" Type="http://schemas.openxmlformats.org/officeDocument/2006/relationships/externalLink" Target="externalLinks/externalLink116.xml"/><Relationship Id="rId163" Type="http://schemas.openxmlformats.org/officeDocument/2006/relationships/externalLink" Target="externalLinks/externalLink137.xml"/><Relationship Id="rId184" Type="http://schemas.openxmlformats.org/officeDocument/2006/relationships/externalLink" Target="externalLinks/externalLink158.xml"/><Relationship Id="rId189"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externalLink" Target="externalLinks/externalLink20.xml"/><Relationship Id="rId67" Type="http://schemas.openxmlformats.org/officeDocument/2006/relationships/externalLink" Target="externalLinks/externalLink41.xml"/><Relationship Id="rId116" Type="http://schemas.openxmlformats.org/officeDocument/2006/relationships/externalLink" Target="externalLinks/externalLink90.xml"/><Relationship Id="rId137" Type="http://schemas.openxmlformats.org/officeDocument/2006/relationships/externalLink" Target="externalLinks/externalLink111.xml"/><Relationship Id="rId158" Type="http://schemas.openxmlformats.org/officeDocument/2006/relationships/externalLink" Target="externalLinks/externalLink132.xml"/><Relationship Id="rId20" Type="http://schemas.openxmlformats.org/officeDocument/2006/relationships/worksheet" Target="worksheets/sheet20.xml"/><Relationship Id="rId41" Type="http://schemas.openxmlformats.org/officeDocument/2006/relationships/externalLink" Target="externalLinks/externalLink15.xml"/><Relationship Id="rId62" Type="http://schemas.openxmlformats.org/officeDocument/2006/relationships/externalLink" Target="externalLinks/externalLink36.xml"/><Relationship Id="rId83" Type="http://schemas.openxmlformats.org/officeDocument/2006/relationships/externalLink" Target="externalLinks/externalLink57.xml"/><Relationship Id="rId88" Type="http://schemas.openxmlformats.org/officeDocument/2006/relationships/externalLink" Target="externalLinks/externalLink62.xml"/><Relationship Id="rId111" Type="http://schemas.openxmlformats.org/officeDocument/2006/relationships/externalLink" Target="externalLinks/externalLink85.xml"/><Relationship Id="rId132" Type="http://schemas.openxmlformats.org/officeDocument/2006/relationships/externalLink" Target="externalLinks/externalLink106.xml"/><Relationship Id="rId153" Type="http://schemas.openxmlformats.org/officeDocument/2006/relationships/externalLink" Target="externalLinks/externalLink127.xml"/><Relationship Id="rId174" Type="http://schemas.openxmlformats.org/officeDocument/2006/relationships/externalLink" Target="externalLinks/externalLink148.xml"/><Relationship Id="rId179" Type="http://schemas.openxmlformats.org/officeDocument/2006/relationships/externalLink" Target="externalLinks/externalLink153.xml"/><Relationship Id="rId190" Type="http://schemas.openxmlformats.org/officeDocument/2006/relationships/calcChain" Target="calcChain.xml"/><Relationship Id="rId15" Type="http://schemas.openxmlformats.org/officeDocument/2006/relationships/worksheet" Target="worksheets/sheet15.xml"/><Relationship Id="rId36" Type="http://schemas.openxmlformats.org/officeDocument/2006/relationships/externalLink" Target="externalLinks/externalLink10.xml"/><Relationship Id="rId57" Type="http://schemas.openxmlformats.org/officeDocument/2006/relationships/externalLink" Target="externalLinks/externalLink31.xml"/><Relationship Id="rId106" Type="http://schemas.openxmlformats.org/officeDocument/2006/relationships/externalLink" Target="externalLinks/externalLink80.xml"/><Relationship Id="rId127" Type="http://schemas.openxmlformats.org/officeDocument/2006/relationships/externalLink" Target="externalLinks/externalLink101.xml"/><Relationship Id="rId10" Type="http://schemas.openxmlformats.org/officeDocument/2006/relationships/worksheet" Target="worksheets/sheet10.xml"/><Relationship Id="rId31" Type="http://schemas.openxmlformats.org/officeDocument/2006/relationships/externalLink" Target="externalLinks/externalLink5.xml"/><Relationship Id="rId52" Type="http://schemas.openxmlformats.org/officeDocument/2006/relationships/externalLink" Target="externalLinks/externalLink26.xml"/><Relationship Id="rId73" Type="http://schemas.openxmlformats.org/officeDocument/2006/relationships/externalLink" Target="externalLinks/externalLink47.xml"/><Relationship Id="rId78" Type="http://schemas.openxmlformats.org/officeDocument/2006/relationships/externalLink" Target="externalLinks/externalLink52.xml"/><Relationship Id="rId94" Type="http://schemas.openxmlformats.org/officeDocument/2006/relationships/externalLink" Target="externalLinks/externalLink68.xml"/><Relationship Id="rId99" Type="http://schemas.openxmlformats.org/officeDocument/2006/relationships/externalLink" Target="externalLinks/externalLink73.xml"/><Relationship Id="rId101" Type="http://schemas.openxmlformats.org/officeDocument/2006/relationships/externalLink" Target="externalLinks/externalLink75.xml"/><Relationship Id="rId122" Type="http://schemas.openxmlformats.org/officeDocument/2006/relationships/externalLink" Target="externalLinks/externalLink96.xml"/><Relationship Id="rId143" Type="http://schemas.openxmlformats.org/officeDocument/2006/relationships/externalLink" Target="externalLinks/externalLink117.xml"/><Relationship Id="rId148" Type="http://schemas.openxmlformats.org/officeDocument/2006/relationships/externalLink" Target="externalLinks/externalLink122.xml"/><Relationship Id="rId164" Type="http://schemas.openxmlformats.org/officeDocument/2006/relationships/externalLink" Target="externalLinks/externalLink138.xml"/><Relationship Id="rId169" Type="http://schemas.openxmlformats.org/officeDocument/2006/relationships/externalLink" Target="externalLinks/externalLink143.xml"/><Relationship Id="rId185" Type="http://schemas.openxmlformats.org/officeDocument/2006/relationships/externalLink" Target="externalLinks/externalLink159.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externalLink" Target="externalLinks/externalLink154.xml"/><Relationship Id="rId26" Type="http://schemas.openxmlformats.org/officeDocument/2006/relationships/worksheet" Target="worksheets/sheet26.xml"/><Relationship Id="rId47" Type="http://schemas.openxmlformats.org/officeDocument/2006/relationships/externalLink" Target="externalLinks/externalLink21.xml"/><Relationship Id="rId68" Type="http://schemas.openxmlformats.org/officeDocument/2006/relationships/externalLink" Target="externalLinks/externalLink42.xml"/><Relationship Id="rId89" Type="http://schemas.openxmlformats.org/officeDocument/2006/relationships/externalLink" Target="externalLinks/externalLink63.xml"/><Relationship Id="rId112" Type="http://schemas.openxmlformats.org/officeDocument/2006/relationships/externalLink" Target="externalLinks/externalLink86.xml"/><Relationship Id="rId133" Type="http://schemas.openxmlformats.org/officeDocument/2006/relationships/externalLink" Target="externalLinks/externalLink107.xml"/><Relationship Id="rId154" Type="http://schemas.openxmlformats.org/officeDocument/2006/relationships/externalLink" Target="externalLinks/externalLink128.xml"/><Relationship Id="rId175" Type="http://schemas.openxmlformats.org/officeDocument/2006/relationships/externalLink" Target="externalLinks/externalLink149.xml"/><Relationship Id="rId16" Type="http://schemas.openxmlformats.org/officeDocument/2006/relationships/worksheet" Target="worksheets/sheet16.xml"/><Relationship Id="rId37" Type="http://schemas.openxmlformats.org/officeDocument/2006/relationships/externalLink" Target="externalLinks/externalLink11.xml"/><Relationship Id="rId58" Type="http://schemas.openxmlformats.org/officeDocument/2006/relationships/externalLink" Target="externalLinks/externalLink32.xml"/><Relationship Id="rId79" Type="http://schemas.openxmlformats.org/officeDocument/2006/relationships/externalLink" Target="externalLinks/externalLink53.xml"/><Relationship Id="rId102" Type="http://schemas.openxmlformats.org/officeDocument/2006/relationships/externalLink" Target="externalLinks/externalLink76.xml"/><Relationship Id="rId123" Type="http://schemas.openxmlformats.org/officeDocument/2006/relationships/externalLink" Target="externalLinks/externalLink97.xml"/><Relationship Id="rId144" Type="http://schemas.openxmlformats.org/officeDocument/2006/relationships/externalLink" Target="externalLinks/externalLink118.xml"/><Relationship Id="rId90" Type="http://schemas.openxmlformats.org/officeDocument/2006/relationships/externalLink" Target="externalLinks/externalLink64.xml"/><Relationship Id="rId165" Type="http://schemas.openxmlformats.org/officeDocument/2006/relationships/externalLink" Target="externalLinks/externalLink139.xml"/><Relationship Id="rId186" Type="http://schemas.openxmlformats.org/officeDocument/2006/relationships/externalLink" Target="externalLinks/externalLink160.xml"/><Relationship Id="rId27" Type="http://schemas.openxmlformats.org/officeDocument/2006/relationships/externalLink" Target="externalLinks/externalLink1.xml"/><Relationship Id="rId48" Type="http://schemas.openxmlformats.org/officeDocument/2006/relationships/externalLink" Target="externalLinks/externalLink22.xml"/><Relationship Id="rId69" Type="http://schemas.openxmlformats.org/officeDocument/2006/relationships/externalLink" Target="externalLinks/externalLink43.xml"/><Relationship Id="rId113" Type="http://schemas.openxmlformats.org/officeDocument/2006/relationships/externalLink" Target="externalLinks/externalLink87.xml"/><Relationship Id="rId134" Type="http://schemas.openxmlformats.org/officeDocument/2006/relationships/externalLink" Target="externalLinks/externalLink108.xml"/><Relationship Id="rId80" Type="http://schemas.openxmlformats.org/officeDocument/2006/relationships/externalLink" Target="externalLinks/externalLink54.xml"/><Relationship Id="rId155" Type="http://schemas.openxmlformats.org/officeDocument/2006/relationships/externalLink" Target="externalLinks/externalLink129.xml"/><Relationship Id="rId176" Type="http://schemas.openxmlformats.org/officeDocument/2006/relationships/externalLink" Target="externalLinks/externalLink150.xml"/><Relationship Id="rId17" Type="http://schemas.openxmlformats.org/officeDocument/2006/relationships/worksheet" Target="worksheets/sheet17.xml"/><Relationship Id="rId38" Type="http://schemas.openxmlformats.org/officeDocument/2006/relationships/externalLink" Target="externalLinks/externalLink12.xml"/><Relationship Id="rId59" Type="http://schemas.openxmlformats.org/officeDocument/2006/relationships/externalLink" Target="externalLinks/externalLink33.xml"/><Relationship Id="rId103" Type="http://schemas.openxmlformats.org/officeDocument/2006/relationships/externalLink" Target="externalLinks/externalLink77.xml"/><Relationship Id="rId124" Type="http://schemas.openxmlformats.org/officeDocument/2006/relationships/externalLink" Target="externalLinks/externalLink98.xml"/><Relationship Id="rId70" Type="http://schemas.openxmlformats.org/officeDocument/2006/relationships/externalLink" Target="externalLinks/externalLink44.xml"/><Relationship Id="rId91" Type="http://schemas.openxmlformats.org/officeDocument/2006/relationships/externalLink" Target="externalLinks/externalLink65.xml"/><Relationship Id="rId145" Type="http://schemas.openxmlformats.org/officeDocument/2006/relationships/externalLink" Target="externalLinks/externalLink119.xml"/><Relationship Id="rId166" Type="http://schemas.openxmlformats.org/officeDocument/2006/relationships/externalLink" Target="externalLinks/externalLink140.xml"/><Relationship Id="rId187" Type="http://schemas.openxmlformats.org/officeDocument/2006/relationships/theme" Target="theme/theme1.xml"/><Relationship Id="rId1" Type="http://schemas.openxmlformats.org/officeDocument/2006/relationships/worksheet" Target="worksheets/sheet1.xml"/><Relationship Id="rId28" Type="http://schemas.openxmlformats.org/officeDocument/2006/relationships/externalLink" Target="externalLinks/externalLink2.xml"/><Relationship Id="rId49" Type="http://schemas.openxmlformats.org/officeDocument/2006/relationships/externalLink" Target="externalLinks/externalLink23.xml"/><Relationship Id="rId114" Type="http://schemas.openxmlformats.org/officeDocument/2006/relationships/externalLink" Target="externalLinks/externalLink88.xml"/><Relationship Id="rId60" Type="http://schemas.openxmlformats.org/officeDocument/2006/relationships/externalLink" Target="externalLinks/externalLink34.xml"/><Relationship Id="rId81" Type="http://schemas.openxmlformats.org/officeDocument/2006/relationships/externalLink" Target="externalLinks/externalLink55.xml"/><Relationship Id="rId135" Type="http://schemas.openxmlformats.org/officeDocument/2006/relationships/externalLink" Target="externalLinks/externalLink109.xml"/><Relationship Id="rId156" Type="http://schemas.openxmlformats.org/officeDocument/2006/relationships/externalLink" Target="externalLinks/externalLink130.xml"/><Relationship Id="rId177" Type="http://schemas.openxmlformats.org/officeDocument/2006/relationships/externalLink" Target="externalLinks/externalLink15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16</xdr:col>
      <xdr:colOff>1015485</xdr:colOff>
      <xdr:row>0</xdr:row>
      <xdr:rowOff>0</xdr:rowOff>
    </xdr:from>
    <xdr:to>
      <xdr:col>17</xdr:col>
      <xdr:colOff>2823</xdr:colOff>
      <xdr:row>0</xdr:row>
      <xdr:rowOff>111364</xdr:rowOff>
    </xdr:to>
    <xdr:pic>
      <xdr:nvPicPr>
        <xdr:cNvPr id="2" name="Picture 1" descr="Power Mech Symble.jpg">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3721835" y="0"/>
          <a:ext cx="6513" cy="1113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P%20M%20P%20PROJECTS\OneDrive\Desktop\New%20Microsoft%20Office%20Excel%20Worksheet.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32.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P%20M%20P%20PROJECTS\OneDrive\Documents\MAGRAURA%20Distribution%20Network.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HP\Desktop\anwesh\MANGRAURA%20(JMR).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sers\HP\Desktop\anwesh\MAGRAURA%20Distribution%20Network.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45.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anwesh\MAGRAURA%20Distribution%20Network%20(4)%20(1)%20(1).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anwesh\MAGRAURA%20Distribution%20Network%20(4)%20(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pmxpr\Downloads\CONTRACTOR%20WISE%20CONSUMPTION%20DETAILS.XLSX"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HP\Downloads\AGS%20may%20bill%20(3).xlsx"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row r="4">
          <cell r="B4" t="str">
            <v>Block</v>
          </cell>
          <cell r="D4" t="str">
            <v>Mangraura</v>
          </cell>
        </row>
        <row r="5">
          <cell r="B5" t="str">
            <v>GP</v>
          </cell>
          <cell r="D5" t="str">
            <v>Sakra</v>
          </cell>
        </row>
        <row r="6">
          <cell r="B6" t="str">
            <v>Agency Name/    Work Order No</v>
          </cell>
          <cell r="D6" t="str">
            <v>Harika Infra</v>
          </cell>
        </row>
        <row r="7">
          <cell r="B7" t="str">
            <v>63MM</v>
          </cell>
        </row>
        <row r="8">
          <cell r="B8" t="str">
            <v>Sl.No</v>
          </cell>
          <cell r="C8" t="str">
            <v>Date</v>
          </cell>
          <cell r="D8" t="str">
            <v>Issue (M)</v>
          </cell>
          <cell r="E8" t="str">
            <v>Laid (M)</v>
          </cell>
          <cell r="F8" t="str">
            <v>Balance Against Issue (M)</v>
          </cell>
          <cell r="G8" t="str">
            <v>Remarks</v>
          </cell>
        </row>
        <row r="9">
          <cell r="B9">
            <v>1</v>
          </cell>
          <cell r="C9">
            <v>44841</v>
          </cell>
          <cell r="D9">
            <v>7800</v>
          </cell>
          <cell r="F9">
            <v>7800</v>
          </cell>
          <cell r="G9">
            <v>801</v>
          </cell>
        </row>
        <row r="10">
          <cell r="B10">
            <v>2</v>
          </cell>
          <cell r="C10">
            <v>44843</v>
          </cell>
          <cell r="E10">
            <v>185</v>
          </cell>
          <cell r="F10">
            <v>7615</v>
          </cell>
        </row>
        <row r="11">
          <cell r="B11">
            <v>3</v>
          </cell>
          <cell r="C11">
            <v>44845</v>
          </cell>
          <cell r="E11">
            <v>60</v>
          </cell>
          <cell r="F11">
            <v>7555</v>
          </cell>
        </row>
        <row r="12">
          <cell r="B12">
            <v>4</v>
          </cell>
          <cell r="C12">
            <v>44849</v>
          </cell>
          <cell r="E12">
            <v>210</v>
          </cell>
          <cell r="F12">
            <v>7345</v>
          </cell>
        </row>
        <row r="13">
          <cell r="B13">
            <v>5</v>
          </cell>
          <cell r="C13">
            <v>44850</v>
          </cell>
          <cell r="E13">
            <v>280</v>
          </cell>
          <cell r="F13">
            <v>7065</v>
          </cell>
        </row>
        <row r="14">
          <cell r="B14">
            <v>6</v>
          </cell>
          <cell r="C14">
            <v>44851</v>
          </cell>
          <cell r="E14">
            <v>190</v>
          </cell>
          <cell r="F14">
            <v>6875</v>
          </cell>
        </row>
        <row r="15">
          <cell r="B15">
            <v>7</v>
          </cell>
          <cell r="C15">
            <v>44855</v>
          </cell>
          <cell r="E15">
            <v>90</v>
          </cell>
          <cell r="F15">
            <v>6785</v>
          </cell>
        </row>
        <row r="16">
          <cell r="B16">
            <v>8</v>
          </cell>
          <cell r="C16">
            <v>44856</v>
          </cell>
          <cell r="E16">
            <v>75</v>
          </cell>
          <cell r="F16">
            <v>6710</v>
          </cell>
        </row>
        <row r="17">
          <cell r="B17">
            <v>9</v>
          </cell>
          <cell r="C17">
            <v>44868</v>
          </cell>
          <cell r="E17">
            <v>205</v>
          </cell>
          <cell r="F17">
            <v>6505</v>
          </cell>
        </row>
        <row r="18">
          <cell r="B18">
            <v>10</v>
          </cell>
          <cell r="C18">
            <v>44869</v>
          </cell>
          <cell r="E18">
            <v>77</v>
          </cell>
          <cell r="F18">
            <v>6428</v>
          </cell>
        </row>
        <row r="19">
          <cell r="B19">
            <v>11</v>
          </cell>
          <cell r="C19">
            <v>44870</v>
          </cell>
          <cell r="E19">
            <v>275</v>
          </cell>
          <cell r="F19">
            <v>6153</v>
          </cell>
        </row>
        <row r="20">
          <cell r="B20">
            <v>12</v>
          </cell>
          <cell r="C20">
            <v>44871</v>
          </cell>
          <cell r="E20">
            <v>180</v>
          </cell>
          <cell r="F20">
            <v>5973</v>
          </cell>
        </row>
        <row r="21">
          <cell r="B21">
            <v>13</v>
          </cell>
          <cell r="C21">
            <v>44872</v>
          </cell>
          <cell r="E21">
            <v>424</v>
          </cell>
          <cell r="F21">
            <v>5549</v>
          </cell>
        </row>
        <row r="22">
          <cell r="B22">
            <v>14</v>
          </cell>
          <cell r="C22">
            <v>44873</v>
          </cell>
          <cell r="E22">
            <v>300</v>
          </cell>
          <cell r="F22">
            <v>5249</v>
          </cell>
        </row>
        <row r="23">
          <cell r="B23">
            <v>15</v>
          </cell>
          <cell r="C23">
            <v>44874</v>
          </cell>
          <cell r="E23">
            <v>50</v>
          </cell>
          <cell r="F23">
            <v>5199</v>
          </cell>
        </row>
        <row r="24">
          <cell r="B24">
            <v>16</v>
          </cell>
          <cell r="C24">
            <v>44878</v>
          </cell>
          <cell r="E24">
            <v>35</v>
          </cell>
          <cell r="F24">
            <v>5164</v>
          </cell>
        </row>
        <row r="25">
          <cell r="B25">
            <v>17</v>
          </cell>
          <cell r="C25">
            <v>44879</v>
          </cell>
          <cell r="E25">
            <v>52</v>
          </cell>
          <cell r="F25">
            <v>5112</v>
          </cell>
        </row>
        <row r="26">
          <cell r="B26">
            <v>18</v>
          </cell>
          <cell r="C26">
            <v>44880</v>
          </cell>
          <cell r="E26">
            <v>82</v>
          </cell>
          <cell r="F26">
            <v>5030</v>
          </cell>
        </row>
        <row r="27">
          <cell r="B27">
            <v>19</v>
          </cell>
          <cell r="C27">
            <v>44882</v>
          </cell>
          <cell r="E27">
            <v>90</v>
          </cell>
          <cell r="F27">
            <v>4940</v>
          </cell>
        </row>
        <row r="28">
          <cell r="B28">
            <v>20</v>
          </cell>
          <cell r="C28">
            <v>44883</v>
          </cell>
          <cell r="E28">
            <v>70</v>
          </cell>
          <cell r="F28">
            <v>4870</v>
          </cell>
        </row>
        <row r="29">
          <cell r="B29">
            <v>21</v>
          </cell>
          <cell r="C29">
            <v>44884</v>
          </cell>
          <cell r="E29">
            <v>300</v>
          </cell>
          <cell r="F29">
            <v>4570</v>
          </cell>
        </row>
        <row r="30">
          <cell r="B30">
            <v>22</v>
          </cell>
          <cell r="C30">
            <v>44885</v>
          </cell>
          <cell r="E30">
            <v>80</v>
          </cell>
          <cell r="F30">
            <v>4490</v>
          </cell>
        </row>
        <row r="31">
          <cell r="B31">
            <v>23</v>
          </cell>
          <cell r="C31">
            <v>44891</v>
          </cell>
          <cell r="E31">
            <v>183</v>
          </cell>
          <cell r="F31">
            <v>4307</v>
          </cell>
        </row>
        <row r="32">
          <cell r="B32">
            <v>24</v>
          </cell>
          <cell r="C32">
            <v>44892</v>
          </cell>
          <cell r="E32">
            <v>97</v>
          </cell>
          <cell r="F32">
            <v>4210</v>
          </cell>
        </row>
        <row r="33">
          <cell r="B33">
            <v>25</v>
          </cell>
          <cell r="C33">
            <v>44893</v>
          </cell>
          <cell r="E33">
            <v>200</v>
          </cell>
          <cell r="F33">
            <v>4010</v>
          </cell>
        </row>
        <row r="34">
          <cell r="B34">
            <v>26</v>
          </cell>
          <cell r="C34">
            <v>44894</v>
          </cell>
          <cell r="E34">
            <v>305</v>
          </cell>
          <cell r="F34">
            <v>3705</v>
          </cell>
        </row>
        <row r="35">
          <cell r="B35">
            <v>27</v>
          </cell>
          <cell r="C35">
            <v>44896</v>
          </cell>
          <cell r="E35">
            <v>308</v>
          </cell>
          <cell r="F35">
            <v>3397</v>
          </cell>
        </row>
        <row r="36">
          <cell r="B36">
            <v>28</v>
          </cell>
          <cell r="C36">
            <v>44897</v>
          </cell>
          <cell r="E36">
            <v>406</v>
          </cell>
          <cell r="F36">
            <v>2991</v>
          </cell>
        </row>
        <row r="37">
          <cell r="B37">
            <v>29</v>
          </cell>
          <cell r="C37">
            <v>44900</v>
          </cell>
          <cell r="E37">
            <v>50</v>
          </cell>
          <cell r="F37">
            <v>2941</v>
          </cell>
        </row>
        <row r="38">
          <cell r="B38">
            <v>30</v>
          </cell>
          <cell r="C38">
            <v>44901</v>
          </cell>
          <cell r="E38">
            <v>118</v>
          </cell>
          <cell r="F38">
            <v>2823</v>
          </cell>
        </row>
        <row r="39">
          <cell r="B39">
            <v>31</v>
          </cell>
          <cell r="C39">
            <v>44902</v>
          </cell>
          <cell r="E39">
            <v>30</v>
          </cell>
          <cell r="F39">
            <v>2793</v>
          </cell>
        </row>
        <row r="40">
          <cell r="B40">
            <v>32</v>
          </cell>
          <cell r="C40">
            <v>44903</v>
          </cell>
          <cell r="E40">
            <v>130</v>
          </cell>
          <cell r="F40">
            <v>2663</v>
          </cell>
        </row>
        <row r="41">
          <cell r="B41">
            <v>33</v>
          </cell>
          <cell r="C41">
            <v>44904</v>
          </cell>
          <cell r="E41">
            <v>46</v>
          </cell>
          <cell r="F41">
            <v>2617</v>
          </cell>
        </row>
        <row r="42">
          <cell r="B42">
            <v>34</v>
          </cell>
          <cell r="C42">
            <v>44906</v>
          </cell>
          <cell r="E42">
            <v>24</v>
          </cell>
          <cell r="F42">
            <v>2593</v>
          </cell>
        </row>
        <row r="43">
          <cell r="B43">
            <v>35</v>
          </cell>
          <cell r="C43">
            <v>44907</v>
          </cell>
          <cell r="E43">
            <v>50</v>
          </cell>
          <cell r="F43">
            <v>2543</v>
          </cell>
        </row>
        <row r="44">
          <cell r="B44">
            <v>36</v>
          </cell>
          <cell r="C44">
            <v>44908</v>
          </cell>
          <cell r="E44">
            <v>276</v>
          </cell>
          <cell r="F44">
            <v>2267</v>
          </cell>
        </row>
        <row r="45">
          <cell r="B45">
            <v>37</v>
          </cell>
          <cell r="C45">
            <v>44909</v>
          </cell>
          <cell r="E45">
            <v>110</v>
          </cell>
          <cell r="F45">
            <v>2157</v>
          </cell>
        </row>
        <row r="46">
          <cell r="B46">
            <v>38</v>
          </cell>
          <cell r="C46">
            <v>44911</v>
          </cell>
          <cell r="E46">
            <v>141</v>
          </cell>
          <cell r="F46">
            <v>2016</v>
          </cell>
        </row>
        <row r="47">
          <cell r="B47">
            <v>39</v>
          </cell>
          <cell r="C47">
            <v>44912</v>
          </cell>
          <cell r="E47">
            <v>30</v>
          </cell>
          <cell r="F47">
            <v>1986</v>
          </cell>
        </row>
        <row r="48">
          <cell r="B48">
            <v>40</v>
          </cell>
          <cell r="C48">
            <v>44913</v>
          </cell>
          <cell r="E48">
            <v>123</v>
          </cell>
          <cell r="F48">
            <v>1863</v>
          </cell>
        </row>
        <row r="49">
          <cell r="B49">
            <v>41</v>
          </cell>
          <cell r="C49">
            <v>44914</v>
          </cell>
          <cell r="E49">
            <v>50</v>
          </cell>
          <cell r="F49">
            <v>1813</v>
          </cell>
        </row>
        <row r="50">
          <cell r="B50">
            <v>42</v>
          </cell>
          <cell r="C50">
            <v>44915</v>
          </cell>
          <cell r="E50">
            <v>100</v>
          </cell>
          <cell r="F50">
            <v>1713</v>
          </cell>
        </row>
        <row r="51">
          <cell r="B51">
            <v>43</v>
          </cell>
          <cell r="C51">
            <v>44916</v>
          </cell>
          <cell r="E51">
            <v>98</v>
          </cell>
          <cell r="F51">
            <v>1615</v>
          </cell>
        </row>
        <row r="52">
          <cell r="B52">
            <v>44</v>
          </cell>
          <cell r="C52">
            <v>44918</v>
          </cell>
          <cell r="E52">
            <v>65</v>
          </cell>
          <cell r="F52">
            <v>1550</v>
          </cell>
        </row>
        <row r="53">
          <cell r="B53">
            <v>45</v>
          </cell>
          <cell r="C53">
            <v>44919</v>
          </cell>
          <cell r="E53">
            <v>57</v>
          </cell>
          <cell r="F53">
            <v>1493</v>
          </cell>
        </row>
        <row r="54">
          <cell r="B54">
            <v>46</v>
          </cell>
          <cell r="C54">
            <v>44920</v>
          </cell>
          <cell r="E54">
            <v>48</v>
          </cell>
          <cell r="F54">
            <v>1445</v>
          </cell>
        </row>
        <row r="55">
          <cell r="B55" t="str">
            <v>75MM</v>
          </cell>
        </row>
        <row r="56">
          <cell r="B56" t="str">
            <v>Sl.No</v>
          </cell>
          <cell r="C56" t="str">
            <v>Date</v>
          </cell>
          <cell r="D56" t="str">
            <v>Issue (M)</v>
          </cell>
          <cell r="E56" t="str">
            <v>Laid (M)</v>
          </cell>
          <cell r="F56" t="str">
            <v>Balance Against Issue (M)</v>
          </cell>
          <cell r="G56" t="str">
            <v>Remarks</v>
          </cell>
        </row>
        <row r="57">
          <cell r="B57">
            <v>1</v>
          </cell>
          <cell r="C57">
            <v>44853</v>
          </cell>
          <cell r="D57">
            <v>900</v>
          </cell>
          <cell r="F57">
            <v>900</v>
          </cell>
          <cell r="G57">
            <v>807</v>
          </cell>
        </row>
        <row r="58">
          <cell r="B58">
            <v>2</v>
          </cell>
          <cell r="C58">
            <v>44865</v>
          </cell>
          <cell r="E58">
            <v>103</v>
          </cell>
          <cell r="F58">
            <v>797</v>
          </cell>
        </row>
        <row r="59">
          <cell r="B59">
            <v>3</v>
          </cell>
          <cell r="C59">
            <v>44866</v>
          </cell>
          <cell r="E59">
            <v>138</v>
          </cell>
          <cell r="F59">
            <v>659</v>
          </cell>
        </row>
        <row r="60">
          <cell r="B60">
            <v>4</v>
          </cell>
          <cell r="C60">
            <v>44868</v>
          </cell>
          <cell r="E60">
            <v>122</v>
          </cell>
          <cell r="F60">
            <v>537</v>
          </cell>
        </row>
        <row r="61">
          <cell r="B61">
            <v>5</v>
          </cell>
          <cell r="C61">
            <v>44869</v>
          </cell>
          <cell r="E61">
            <v>70</v>
          </cell>
          <cell r="F61">
            <v>467</v>
          </cell>
        </row>
        <row r="62">
          <cell r="B62">
            <v>6</v>
          </cell>
          <cell r="C62">
            <v>44870</v>
          </cell>
          <cell r="D62">
            <v>600</v>
          </cell>
          <cell r="F62">
            <v>1067</v>
          </cell>
          <cell r="G62">
            <v>813</v>
          </cell>
        </row>
        <row r="63">
          <cell r="B63">
            <v>6</v>
          </cell>
          <cell r="C63">
            <v>44871</v>
          </cell>
          <cell r="E63">
            <v>100</v>
          </cell>
          <cell r="F63">
            <v>967</v>
          </cell>
        </row>
        <row r="64">
          <cell r="B64">
            <v>7</v>
          </cell>
          <cell r="C64">
            <v>44872</v>
          </cell>
          <cell r="E64">
            <v>92</v>
          </cell>
          <cell r="F64">
            <v>875</v>
          </cell>
        </row>
        <row r="65">
          <cell r="B65">
            <v>8</v>
          </cell>
          <cell r="C65">
            <v>44873</v>
          </cell>
          <cell r="E65">
            <v>190</v>
          </cell>
          <cell r="F65">
            <v>685</v>
          </cell>
        </row>
        <row r="66">
          <cell r="B66">
            <v>9</v>
          </cell>
          <cell r="C66">
            <v>44877</v>
          </cell>
          <cell r="E66">
            <v>105</v>
          </cell>
          <cell r="F66">
            <v>580</v>
          </cell>
        </row>
        <row r="67">
          <cell r="B67">
            <v>10</v>
          </cell>
          <cell r="C67">
            <v>44880</v>
          </cell>
          <cell r="E67">
            <v>35</v>
          </cell>
          <cell r="F67">
            <v>545</v>
          </cell>
        </row>
        <row r="68">
          <cell r="B68">
            <v>11</v>
          </cell>
          <cell r="C68">
            <v>44881</v>
          </cell>
          <cell r="E68">
            <v>85</v>
          </cell>
          <cell r="F68">
            <v>460</v>
          </cell>
        </row>
        <row r="69">
          <cell r="B69">
            <v>12</v>
          </cell>
          <cell r="C69">
            <v>44882</v>
          </cell>
          <cell r="D69">
            <v>600</v>
          </cell>
          <cell r="F69">
            <v>1060</v>
          </cell>
          <cell r="G69">
            <v>820</v>
          </cell>
        </row>
        <row r="70">
          <cell r="B70">
            <v>13</v>
          </cell>
          <cell r="C70">
            <v>44883</v>
          </cell>
          <cell r="E70">
            <v>180</v>
          </cell>
          <cell r="F70">
            <v>880</v>
          </cell>
        </row>
        <row r="71">
          <cell r="B71">
            <v>14</v>
          </cell>
          <cell r="C71">
            <v>44885</v>
          </cell>
          <cell r="E71">
            <v>50</v>
          </cell>
          <cell r="F71">
            <v>830</v>
          </cell>
        </row>
        <row r="72">
          <cell r="B72">
            <v>15</v>
          </cell>
          <cell r="C72">
            <v>44898</v>
          </cell>
          <cell r="E72">
            <v>210</v>
          </cell>
          <cell r="F72">
            <v>620</v>
          </cell>
        </row>
        <row r="73">
          <cell r="B73">
            <v>16</v>
          </cell>
          <cell r="C73">
            <v>44899</v>
          </cell>
          <cell r="E73">
            <v>80</v>
          </cell>
          <cell r="F73">
            <v>540</v>
          </cell>
        </row>
        <row r="74">
          <cell r="B74">
            <v>17</v>
          </cell>
          <cell r="C74">
            <v>44900</v>
          </cell>
          <cell r="E74">
            <v>160</v>
          </cell>
          <cell r="F74">
            <v>380</v>
          </cell>
        </row>
        <row r="75">
          <cell r="B75">
            <v>18</v>
          </cell>
          <cell r="C75">
            <v>44901</v>
          </cell>
          <cell r="E75">
            <v>30</v>
          </cell>
          <cell r="F75">
            <v>350</v>
          </cell>
        </row>
        <row r="76">
          <cell r="B76">
            <v>19</v>
          </cell>
          <cell r="C76">
            <v>44902</v>
          </cell>
          <cell r="D76">
            <v>450</v>
          </cell>
          <cell r="E76">
            <v>50</v>
          </cell>
          <cell r="F76">
            <v>750</v>
          </cell>
          <cell r="G76">
            <v>834</v>
          </cell>
        </row>
        <row r="77">
          <cell r="B77">
            <v>20</v>
          </cell>
          <cell r="C77">
            <v>44903</v>
          </cell>
          <cell r="E77">
            <v>63</v>
          </cell>
          <cell r="F77">
            <v>687</v>
          </cell>
        </row>
        <row r="78">
          <cell r="B78">
            <v>21</v>
          </cell>
          <cell r="C78">
            <v>44904</v>
          </cell>
          <cell r="D78">
            <v>450</v>
          </cell>
          <cell r="E78">
            <v>86</v>
          </cell>
          <cell r="F78">
            <v>1051</v>
          </cell>
          <cell r="G78">
            <v>836</v>
          </cell>
        </row>
        <row r="79">
          <cell r="B79">
            <v>22</v>
          </cell>
          <cell r="C79">
            <v>44905</v>
          </cell>
          <cell r="E79">
            <v>145</v>
          </cell>
          <cell r="F79">
            <v>906</v>
          </cell>
        </row>
        <row r="80">
          <cell r="B80">
            <v>23</v>
          </cell>
          <cell r="C80">
            <v>44906</v>
          </cell>
          <cell r="E80">
            <v>51</v>
          </cell>
          <cell r="F80">
            <v>855</v>
          </cell>
        </row>
        <row r="81">
          <cell r="B81">
            <v>24</v>
          </cell>
          <cell r="C81">
            <v>44907</v>
          </cell>
          <cell r="E81">
            <v>102</v>
          </cell>
          <cell r="F81">
            <v>753</v>
          </cell>
        </row>
        <row r="82">
          <cell r="B82">
            <v>25</v>
          </cell>
          <cell r="C82">
            <v>44909</v>
          </cell>
          <cell r="E82">
            <v>45</v>
          </cell>
          <cell r="F82">
            <v>708</v>
          </cell>
        </row>
        <row r="83">
          <cell r="B83">
            <v>26</v>
          </cell>
          <cell r="C83">
            <v>44910</v>
          </cell>
          <cell r="E83">
            <v>167</v>
          </cell>
          <cell r="F83">
            <v>541</v>
          </cell>
        </row>
        <row r="84">
          <cell r="B84">
            <v>27</v>
          </cell>
          <cell r="C84">
            <v>44912</v>
          </cell>
          <cell r="E84">
            <v>23</v>
          </cell>
          <cell r="F84">
            <v>518</v>
          </cell>
        </row>
        <row r="85">
          <cell r="B85" t="str">
            <v>90MM</v>
          </cell>
        </row>
        <row r="86">
          <cell r="B86" t="str">
            <v>Sl.No</v>
          </cell>
          <cell r="C86" t="str">
            <v>Date</v>
          </cell>
          <cell r="D86" t="str">
            <v>Issue (M)</v>
          </cell>
          <cell r="E86" t="str">
            <v>Laid (M)</v>
          </cell>
          <cell r="F86" t="str">
            <v>Balance Against Issue (M)</v>
          </cell>
          <cell r="G86" t="str">
            <v>Remarks</v>
          </cell>
        </row>
        <row r="87">
          <cell r="B87">
            <v>1</v>
          </cell>
          <cell r="C87">
            <v>44853</v>
          </cell>
          <cell r="D87">
            <v>1000</v>
          </cell>
          <cell r="F87">
            <v>1000</v>
          </cell>
          <cell r="G87">
            <v>804</v>
          </cell>
        </row>
        <row r="88">
          <cell r="B88">
            <v>2</v>
          </cell>
          <cell r="C88">
            <v>44856</v>
          </cell>
          <cell r="E88">
            <v>179</v>
          </cell>
          <cell r="F88">
            <v>821</v>
          </cell>
        </row>
        <row r="89">
          <cell r="B89">
            <v>3</v>
          </cell>
          <cell r="C89">
            <v>44866</v>
          </cell>
          <cell r="E89">
            <v>224</v>
          </cell>
          <cell r="F89">
            <v>597</v>
          </cell>
        </row>
        <row r="90">
          <cell r="B90">
            <v>4</v>
          </cell>
          <cell r="C90">
            <v>44867</v>
          </cell>
          <cell r="E90">
            <v>397</v>
          </cell>
          <cell r="F90">
            <v>200</v>
          </cell>
        </row>
        <row r="91">
          <cell r="B91">
            <v>5</v>
          </cell>
          <cell r="C91">
            <v>44868</v>
          </cell>
          <cell r="E91">
            <v>20</v>
          </cell>
          <cell r="F91">
            <v>180</v>
          </cell>
        </row>
        <row r="92">
          <cell r="B92">
            <v>6</v>
          </cell>
          <cell r="C92">
            <v>44871</v>
          </cell>
          <cell r="D92">
            <v>1000</v>
          </cell>
          <cell r="E92">
            <v>300</v>
          </cell>
          <cell r="F92">
            <v>880</v>
          </cell>
          <cell r="G92">
            <v>812</v>
          </cell>
        </row>
        <row r="93">
          <cell r="B93">
            <v>7</v>
          </cell>
          <cell r="C93">
            <v>44873</v>
          </cell>
          <cell r="E93">
            <v>220</v>
          </cell>
          <cell r="F93">
            <v>660</v>
          </cell>
        </row>
        <row r="94">
          <cell r="B94">
            <v>8</v>
          </cell>
          <cell r="C94">
            <v>44878</v>
          </cell>
          <cell r="E94">
            <v>160</v>
          </cell>
          <cell r="F94">
            <v>500</v>
          </cell>
        </row>
        <row r="95">
          <cell r="B95">
            <v>9</v>
          </cell>
          <cell r="C95">
            <v>44879</v>
          </cell>
          <cell r="E95">
            <v>148</v>
          </cell>
          <cell r="F95">
            <v>352</v>
          </cell>
        </row>
        <row r="96">
          <cell r="B96">
            <v>10</v>
          </cell>
          <cell r="C96">
            <v>44881</v>
          </cell>
          <cell r="E96">
            <v>30</v>
          </cell>
          <cell r="F96">
            <v>322</v>
          </cell>
        </row>
        <row r="97">
          <cell r="B97">
            <v>11</v>
          </cell>
          <cell r="C97">
            <v>44882</v>
          </cell>
          <cell r="E97">
            <v>156</v>
          </cell>
          <cell r="F97">
            <v>166</v>
          </cell>
        </row>
        <row r="98">
          <cell r="B98">
            <v>12</v>
          </cell>
          <cell r="C98">
            <v>44895</v>
          </cell>
          <cell r="D98">
            <v>600</v>
          </cell>
          <cell r="F98">
            <v>766</v>
          </cell>
          <cell r="G98">
            <v>827</v>
          </cell>
        </row>
        <row r="99">
          <cell r="B99">
            <v>13</v>
          </cell>
          <cell r="C99">
            <v>44898</v>
          </cell>
          <cell r="E99">
            <v>150</v>
          </cell>
          <cell r="F99">
            <v>616</v>
          </cell>
        </row>
        <row r="100">
          <cell r="B100">
            <v>14</v>
          </cell>
          <cell r="C100">
            <v>44899</v>
          </cell>
          <cell r="E100">
            <v>210</v>
          </cell>
          <cell r="F100">
            <v>406</v>
          </cell>
        </row>
        <row r="101">
          <cell r="B101">
            <v>15</v>
          </cell>
          <cell r="C101">
            <v>44900</v>
          </cell>
          <cell r="E101">
            <v>90</v>
          </cell>
          <cell r="F101">
            <v>316</v>
          </cell>
        </row>
        <row r="102">
          <cell r="B102">
            <v>16</v>
          </cell>
          <cell r="C102">
            <v>44901</v>
          </cell>
          <cell r="E102">
            <v>25</v>
          </cell>
          <cell r="F102">
            <v>291</v>
          </cell>
        </row>
        <row r="103">
          <cell r="B103">
            <v>17</v>
          </cell>
          <cell r="C103">
            <v>44902</v>
          </cell>
          <cell r="E103">
            <v>20</v>
          </cell>
          <cell r="F103">
            <v>271</v>
          </cell>
        </row>
        <row r="104">
          <cell r="B104">
            <v>18</v>
          </cell>
          <cell r="C104">
            <v>44906</v>
          </cell>
          <cell r="E104">
            <v>65</v>
          </cell>
          <cell r="F104">
            <v>206</v>
          </cell>
        </row>
        <row r="105">
          <cell r="B105">
            <v>19</v>
          </cell>
          <cell r="C105">
            <v>44914</v>
          </cell>
          <cell r="E105">
            <v>50</v>
          </cell>
          <cell r="F105">
            <v>156</v>
          </cell>
        </row>
        <row r="106">
          <cell r="B106">
            <v>47</v>
          </cell>
          <cell r="C106">
            <v>44921</v>
          </cell>
          <cell r="E106">
            <v>50</v>
          </cell>
          <cell r="F106">
            <v>106</v>
          </cell>
        </row>
        <row r="107">
          <cell r="B107" t="str">
            <v>110MM</v>
          </cell>
        </row>
        <row r="108">
          <cell r="B108" t="str">
            <v>Sl.No</v>
          </cell>
          <cell r="C108" t="str">
            <v>Date</v>
          </cell>
          <cell r="D108" t="str">
            <v>Issue (M)</v>
          </cell>
          <cell r="E108" t="str">
            <v>Laid (M)</v>
          </cell>
          <cell r="F108" t="str">
            <v>Balance Against Issue (M)</v>
          </cell>
          <cell r="G108" t="str">
            <v>Remarks</v>
          </cell>
        </row>
        <row r="109">
          <cell r="B109">
            <v>1</v>
          </cell>
          <cell r="C109">
            <v>44842</v>
          </cell>
          <cell r="D109">
            <v>1000</v>
          </cell>
          <cell r="F109">
            <v>1000</v>
          </cell>
          <cell r="G109">
            <v>802</v>
          </cell>
        </row>
        <row r="110">
          <cell r="B110">
            <v>2</v>
          </cell>
          <cell r="C110">
            <v>44851</v>
          </cell>
          <cell r="E110">
            <v>60</v>
          </cell>
          <cell r="F110">
            <v>940</v>
          </cell>
        </row>
        <row r="111">
          <cell r="B111">
            <v>3</v>
          </cell>
          <cell r="C111">
            <v>44853</v>
          </cell>
          <cell r="E111">
            <v>221</v>
          </cell>
          <cell r="F111">
            <v>719</v>
          </cell>
        </row>
        <row r="112">
          <cell r="B112">
            <v>4</v>
          </cell>
          <cell r="C112">
            <v>44854</v>
          </cell>
          <cell r="E112">
            <v>228</v>
          </cell>
          <cell r="F112">
            <v>491</v>
          </cell>
        </row>
        <row r="113">
          <cell r="B113">
            <v>5</v>
          </cell>
          <cell r="C113">
            <v>44855</v>
          </cell>
          <cell r="E113">
            <v>84</v>
          </cell>
          <cell r="F113">
            <v>407</v>
          </cell>
        </row>
        <row r="114">
          <cell r="B114">
            <v>6</v>
          </cell>
          <cell r="C114">
            <v>44878</v>
          </cell>
          <cell r="E114">
            <v>76</v>
          </cell>
          <cell r="F114">
            <v>331</v>
          </cell>
        </row>
        <row r="115">
          <cell r="B115">
            <v>7</v>
          </cell>
          <cell r="C115">
            <v>44879</v>
          </cell>
          <cell r="E115">
            <v>100</v>
          </cell>
          <cell r="F115">
            <v>231</v>
          </cell>
        </row>
        <row r="116">
          <cell r="B116">
            <v>8</v>
          </cell>
          <cell r="C116">
            <v>44880</v>
          </cell>
          <cell r="E116">
            <v>130</v>
          </cell>
          <cell r="F116">
            <v>101</v>
          </cell>
        </row>
        <row r="117">
          <cell r="B117">
            <v>9</v>
          </cell>
          <cell r="C117">
            <v>44881</v>
          </cell>
          <cell r="D117">
            <v>600</v>
          </cell>
          <cell r="E117">
            <v>75</v>
          </cell>
          <cell r="F117">
            <v>626</v>
          </cell>
          <cell r="G117">
            <v>818</v>
          </cell>
        </row>
        <row r="118">
          <cell r="B118">
            <v>10</v>
          </cell>
          <cell r="C118">
            <v>44882</v>
          </cell>
          <cell r="F118">
            <v>626</v>
          </cell>
        </row>
        <row r="119">
          <cell r="B119">
            <v>11</v>
          </cell>
          <cell r="C119">
            <v>44883</v>
          </cell>
          <cell r="E119">
            <v>109</v>
          </cell>
          <cell r="F119">
            <v>517</v>
          </cell>
        </row>
        <row r="120">
          <cell r="B120">
            <v>12</v>
          </cell>
          <cell r="C120">
            <v>44895</v>
          </cell>
          <cell r="E120">
            <v>397</v>
          </cell>
          <cell r="F120">
            <v>120</v>
          </cell>
        </row>
        <row r="121">
          <cell r="B121">
            <v>13</v>
          </cell>
          <cell r="C121">
            <v>44897</v>
          </cell>
          <cell r="E121">
            <v>112</v>
          </cell>
          <cell r="F121">
            <v>8</v>
          </cell>
        </row>
        <row r="124">
          <cell r="B124" t="str">
            <v>125MM</v>
          </cell>
        </row>
        <row r="125">
          <cell r="B125" t="str">
            <v>Sl.No</v>
          </cell>
          <cell r="C125" t="str">
            <v>Date</v>
          </cell>
          <cell r="D125" t="str">
            <v>Issue (M)</v>
          </cell>
          <cell r="E125" t="str">
            <v>Laid (M)</v>
          </cell>
          <cell r="F125" t="str">
            <v>Balance Against Issue (M)</v>
          </cell>
          <cell r="G125" t="str">
            <v>Remarks</v>
          </cell>
        </row>
        <row r="126">
          <cell r="B126">
            <v>1</v>
          </cell>
          <cell r="C126">
            <v>44886</v>
          </cell>
          <cell r="D126">
            <v>48</v>
          </cell>
          <cell r="F126">
            <v>48</v>
          </cell>
          <cell r="G126">
            <v>819</v>
          </cell>
        </row>
        <row r="127">
          <cell r="B127">
            <v>2</v>
          </cell>
          <cell r="C127">
            <v>44898</v>
          </cell>
          <cell r="E127">
            <v>48</v>
          </cell>
          <cell r="F127">
            <v>0</v>
          </cell>
        </row>
        <row r="134">
          <cell r="B134" t="str">
            <v>140MM</v>
          </cell>
        </row>
        <row r="135">
          <cell r="B135" t="str">
            <v>Sl.No</v>
          </cell>
          <cell r="C135" t="str">
            <v>Date</v>
          </cell>
          <cell r="D135" t="str">
            <v>Issue (M)</v>
          </cell>
          <cell r="E135" t="str">
            <v>Laid (M)</v>
          </cell>
          <cell r="F135" t="str">
            <v>Balance Against Issue (M)</v>
          </cell>
          <cell r="G135" t="str">
            <v>Remarks</v>
          </cell>
        </row>
        <row r="136">
          <cell r="B136">
            <v>1</v>
          </cell>
          <cell r="C136">
            <v>44874</v>
          </cell>
          <cell r="D136">
            <v>2160</v>
          </cell>
          <cell r="F136">
            <v>2160</v>
          </cell>
          <cell r="G136">
            <v>815</v>
          </cell>
        </row>
        <row r="137">
          <cell r="B137">
            <v>2</v>
          </cell>
          <cell r="C137">
            <v>44876</v>
          </cell>
          <cell r="E137">
            <v>120</v>
          </cell>
          <cell r="F137">
            <v>2040</v>
          </cell>
        </row>
        <row r="138">
          <cell r="B138">
            <v>3</v>
          </cell>
          <cell r="C138">
            <v>44877</v>
          </cell>
          <cell r="E138">
            <v>100</v>
          </cell>
          <cell r="F138">
            <v>1940</v>
          </cell>
        </row>
        <row r="139">
          <cell r="B139">
            <v>4</v>
          </cell>
          <cell r="C139">
            <v>44878</v>
          </cell>
          <cell r="E139">
            <v>375</v>
          </cell>
          <cell r="F139">
            <v>1565</v>
          </cell>
        </row>
        <row r="140">
          <cell r="B140">
            <v>5</v>
          </cell>
          <cell r="C140">
            <v>44879</v>
          </cell>
          <cell r="E140">
            <v>203</v>
          </cell>
          <cell r="F140">
            <v>1362</v>
          </cell>
        </row>
        <row r="141">
          <cell r="B141">
            <v>6</v>
          </cell>
          <cell r="C141">
            <v>44880</v>
          </cell>
          <cell r="E141">
            <v>375</v>
          </cell>
          <cell r="F141">
            <v>987</v>
          </cell>
        </row>
        <row r="142">
          <cell r="B142">
            <v>7</v>
          </cell>
          <cell r="C142">
            <v>44882</v>
          </cell>
          <cell r="E142">
            <v>155</v>
          </cell>
          <cell r="F142">
            <v>832</v>
          </cell>
        </row>
        <row r="143">
          <cell r="B143">
            <v>8</v>
          </cell>
          <cell r="C143">
            <v>44884</v>
          </cell>
          <cell r="E143">
            <v>120</v>
          </cell>
          <cell r="F143">
            <v>712</v>
          </cell>
        </row>
        <row r="144">
          <cell r="B144">
            <v>9</v>
          </cell>
          <cell r="C144">
            <v>44886</v>
          </cell>
          <cell r="D144">
            <v>1320</v>
          </cell>
          <cell r="E144">
            <v>195</v>
          </cell>
          <cell r="F144">
            <v>1837</v>
          </cell>
          <cell r="G144">
            <v>821</v>
          </cell>
        </row>
        <row r="145">
          <cell r="B145">
            <v>10</v>
          </cell>
          <cell r="C145">
            <v>44887</v>
          </cell>
          <cell r="E145">
            <v>810</v>
          </cell>
          <cell r="F145">
            <v>1027</v>
          </cell>
        </row>
        <row r="146">
          <cell r="B146">
            <v>11</v>
          </cell>
          <cell r="C146">
            <v>44888</v>
          </cell>
          <cell r="E146">
            <v>174</v>
          </cell>
          <cell r="F146">
            <v>853</v>
          </cell>
        </row>
        <row r="147">
          <cell r="B147">
            <v>12</v>
          </cell>
          <cell r="C147">
            <v>44889</v>
          </cell>
          <cell r="E147">
            <v>246</v>
          </cell>
          <cell r="F147">
            <v>607</v>
          </cell>
        </row>
        <row r="148">
          <cell r="B148">
            <v>13</v>
          </cell>
          <cell r="C148">
            <v>44890</v>
          </cell>
          <cell r="E148">
            <v>181</v>
          </cell>
          <cell r="F148">
            <v>426</v>
          </cell>
        </row>
        <row r="149">
          <cell r="B149">
            <v>14</v>
          </cell>
          <cell r="C149">
            <v>44917</v>
          </cell>
          <cell r="E149">
            <v>132</v>
          </cell>
          <cell r="F149">
            <v>294</v>
          </cell>
        </row>
      </sheetData>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row r="19">
          <cell r="J19">
            <v>1.0499999999999999E-3</v>
          </cell>
        </row>
      </sheetData>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row r="19">
          <cell r="J19">
            <v>1.0499999999999999E-3</v>
          </cell>
        </row>
      </sheetData>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row r="19">
          <cell r="J19">
            <v>1.0499999999999999E-3</v>
          </cell>
        </row>
      </sheetData>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row r="19">
          <cell r="J19">
            <v>1.0499999999999999E-3</v>
          </cell>
        </row>
      </sheetData>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row r="19">
          <cell r="J19">
            <v>1.0499999999999999E-3</v>
          </cell>
        </row>
      </sheetData>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row r="19">
          <cell r="J19">
            <v>1.0499999999999999E-3</v>
          </cell>
        </row>
      </sheetData>
      <sheetData sheetId="15096">
        <row r="19">
          <cell r="J19">
            <v>1.0499999999999999E-3</v>
          </cell>
        </row>
      </sheetData>
      <sheetData sheetId="15097">
        <row r="19">
          <cell r="J19">
            <v>1.0499999999999999E-3</v>
          </cell>
        </row>
      </sheetData>
      <sheetData sheetId="15098">
        <row r="19">
          <cell r="J19">
            <v>1.0499999999999999E-3</v>
          </cell>
        </row>
      </sheetData>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row r="19">
          <cell r="J19">
            <v>1.0499999999999999E-3</v>
          </cell>
        </row>
      </sheetData>
      <sheetData sheetId="15125">
        <row r="19">
          <cell r="J19">
            <v>1.0499999999999999E-3</v>
          </cell>
        </row>
      </sheetData>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row r="19">
          <cell r="J19">
            <v>1.0499999999999999E-3</v>
          </cell>
        </row>
      </sheetData>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row r="19">
          <cell r="J19">
            <v>1.0499999999999999E-3</v>
          </cell>
        </row>
      </sheetData>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AKRA JMR"/>
      <sheetName val="Sakra"/>
      <sheetName val="Hardoi"/>
      <sheetName val="Atarasand -PR E "/>
      <sheetName val="Atarasand -AK E"/>
      <sheetName val="Atarasand -AGS  "/>
      <sheetName val="Atarasand -Kyathi"/>
      <sheetName val="GEHRAULI"/>
      <sheetName val="MANGRAURA"/>
      <sheetName val="SESHPURADARGANJ"/>
      <sheetName val="SARAY JAMMUVARI (KAYTHI)"/>
      <sheetName val="SARAY JAMMUVARI(ajadi)"/>
      <sheetName val="purebhika"/>
      <sheetName val="PADAMPUR"/>
      <sheetName val="SURYAGARH JAGANNATH"/>
      <sheetName val="barasarai"/>
      <sheetName val="LAULI POKHATAKHAM"/>
      <sheetName val="mandha and bhoji"/>
      <sheetName val="Sheet1"/>
    </sheetNames>
    <sheetDataSet>
      <sheetData sheetId="0" refreshError="1"/>
      <sheetData sheetId="1" refreshError="1"/>
      <sheetData sheetId="2" refreshError="1"/>
      <sheetData sheetId="3" refreshError="1">
        <row r="1054">
          <cell r="I1054">
            <v>4079</v>
          </cell>
          <cell r="J1054">
            <v>1233</v>
          </cell>
          <cell r="K1054">
            <v>1154</v>
          </cell>
          <cell r="L1054">
            <v>874</v>
          </cell>
          <cell r="M1054">
            <v>1186</v>
          </cell>
        </row>
      </sheetData>
      <sheetData sheetId="4" refreshError="1">
        <row r="1033">
          <cell r="I1033">
            <v>2529</v>
          </cell>
          <cell r="J1033">
            <v>3250</v>
          </cell>
          <cell r="K1033">
            <v>845</v>
          </cell>
          <cell r="L1033">
            <v>2785</v>
          </cell>
          <cell r="M1033">
            <v>579</v>
          </cell>
          <cell r="N1033">
            <v>2091</v>
          </cell>
        </row>
        <row r="1034">
          <cell r="I1034">
            <v>4008</v>
          </cell>
          <cell r="J1034">
            <v>3644</v>
          </cell>
          <cell r="K1034">
            <v>1029</v>
          </cell>
          <cell r="L1034">
            <v>2846</v>
          </cell>
          <cell r="M1034">
            <v>713</v>
          </cell>
          <cell r="N1034">
            <v>2121</v>
          </cell>
          <cell r="P1034">
            <v>1431</v>
          </cell>
        </row>
        <row r="1035">
          <cell r="I1035">
            <v>4932</v>
          </cell>
          <cell r="J1035">
            <v>1311</v>
          </cell>
          <cell r="K1035">
            <v>4335</v>
          </cell>
          <cell r="L1035">
            <v>260</v>
          </cell>
          <cell r="N1035">
            <v>1813</v>
          </cell>
        </row>
        <row r="1036">
          <cell r="I1036">
            <v>6842</v>
          </cell>
          <cell r="J1036">
            <v>1463</v>
          </cell>
          <cell r="K1036">
            <v>4856</v>
          </cell>
          <cell r="L1036">
            <v>1163</v>
          </cell>
          <cell r="N1036">
            <v>1936</v>
          </cell>
        </row>
        <row r="1037">
          <cell r="I1037">
            <v>2674.2</v>
          </cell>
          <cell r="J1037">
            <v>1248.5</v>
          </cell>
          <cell r="K1037">
            <v>3674.5499999999997</v>
          </cell>
          <cell r="L1037">
            <v>1384.25</v>
          </cell>
          <cell r="N1037">
            <v>3491.75</v>
          </cell>
          <cell r="O1037">
            <v>2735.5</v>
          </cell>
        </row>
        <row r="1038">
          <cell r="I1038">
            <v>4002</v>
          </cell>
          <cell r="J1038">
            <v>1394</v>
          </cell>
          <cell r="K1038">
            <v>4446</v>
          </cell>
          <cell r="L1038">
            <v>1152</v>
          </cell>
          <cell r="N1038">
            <v>3790</v>
          </cell>
          <cell r="O1038">
            <v>2741</v>
          </cell>
        </row>
        <row r="1039">
          <cell r="I1039">
            <v>2592</v>
          </cell>
          <cell r="J1039">
            <v>2718</v>
          </cell>
          <cell r="K1039">
            <v>2276</v>
          </cell>
          <cell r="L1039">
            <v>3018</v>
          </cell>
          <cell r="P1039">
            <v>740</v>
          </cell>
        </row>
        <row r="1040">
          <cell r="I1040">
            <v>5880</v>
          </cell>
          <cell r="J1040">
            <v>4144</v>
          </cell>
          <cell r="K1040">
            <v>2528</v>
          </cell>
          <cell r="L1040">
            <v>3580</v>
          </cell>
          <cell r="P1040">
            <v>2994</v>
          </cell>
        </row>
      </sheetData>
      <sheetData sheetId="5" refreshError="1"/>
      <sheetData sheetId="6" refreshError="1"/>
      <sheetData sheetId="7" refreshError="1"/>
      <sheetData sheetId="8" refreshError="1">
        <row r="445">
          <cell r="I445">
            <v>10069</v>
          </cell>
          <cell r="J445">
            <v>0</v>
          </cell>
          <cell r="K445">
            <v>440</v>
          </cell>
          <cell r="L445">
            <v>843</v>
          </cell>
          <cell r="M445">
            <v>288</v>
          </cell>
          <cell r="N445">
            <v>1368</v>
          </cell>
          <cell r="O445">
            <v>192</v>
          </cell>
        </row>
        <row r="446">
          <cell r="I446">
            <v>10844</v>
          </cell>
          <cell r="J446">
            <v>202</v>
          </cell>
          <cell r="K446">
            <v>450</v>
          </cell>
          <cell r="L446">
            <v>950</v>
          </cell>
          <cell r="M446">
            <v>285</v>
          </cell>
          <cell r="N446">
            <v>1370</v>
          </cell>
          <cell r="O446">
            <v>195</v>
          </cell>
        </row>
      </sheetData>
      <sheetData sheetId="9" refreshError="1">
        <row r="444">
          <cell r="G444">
            <v>13200</v>
          </cell>
          <cell r="H444">
            <v>0</v>
          </cell>
          <cell r="I444">
            <v>649</v>
          </cell>
          <cell r="J444">
            <v>730</v>
          </cell>
          <cell r="K444">
            <v>258</v>
          </cell>
          <cell r="L444">
            <v>117</v>
          </cell>
        </row>
        <row r="445">
          <cell r="G445">
            <v>16542</v>
          </cell>
          <cell r="H445">
            <v>72</v>
          </cell>
          <cell r="I445">
            <v>716</v>
          </cell>
          <cell r="J445">
            <v>781</v>
          </cell>
          <cell r="K445">
            <v>258</v>
          </cell>
          <cell r="L445">
            <v>139</v>
          </cell>
        </row>
      </sheetData>
      <sheetData sheetId="10" refreshError="1">
        <row r="155">
          <cell r="U155">
            <v>4151.4999999999991</v>
          </cell>
          <cell r="V155">
            <v>2405.2999999999997</v>
          </cell>
          <cell r="W155">
            <v>715.5</v>
          </cell>
          <cell r="X155">
            <v>2122.3000000000002</v>
          </cell>
          <cell r="Y155">
            <v>2603.1000000000008</v>
          </cell>
          <cell r="Z155">
            <v>166.8</v>
          </cell>
        </row>
        <row r="444">
          <cell r="G444">
            <v>4871</v>
          </cell>
          <cell r="H444">
            <v>2635</v>
          </cell>
          <cell r="I444">
            <v>985</v>
          </cell>
          <cell r="J444">
            <v>2015</v>
          </cell>
          <cell r="L444">
            <v>2689</v>
          </cell>
          <cell r="M444">
            <v>179</v>
          </cell>
        </row>
      </sheetData>
      <sheetData sheetId="11" refreshError="1">
        <row r="402">
          <cell r="G402">
            <v>3424</v>
          </cell>
        </row>
        <row r="403">
          <cell r="G403">
            <v>2595</v>
          </cell>
          <cell r="H403">
            <v>2479</v>
          </cell>
          <cell r="I403">
            <v>905</v>
          </cell>
          <cell r="J403">
            <v>1570</v>
          </cell>
          <cell r="L403">
            <v>1944</v>
          </cell>
          <cell r="M403">
            <v>522</v>
          </cell>
        </row>
      </sheetData>
      <sheetData sheetId="12" refreshError="1">
        <row r="65">
          <cell r="G65">
            <v>1152</v>
          </cell>
          <cell r="H65">
            <v>330</v>
          </cell>
          <cell r="I65">
            <v>338</v>
          </cell>
          <cell r="J65">
            <v>0</v>
          </cell>
          <cell r="L65">
            <v>623</v>
          </cell>
          <cell r="M65">
            <v>1177</v>
          </cell>
        </row>
      </sheetData>
      <sheetData sheetId="13" refreshError="1">
        <row r="330">
          <cell r="G330">
            <v>18487</v>
          </cell>
          <cell r="H330">
            <v>2136</v>
          </cell>
          <cell r="I330">
            <v>1615</v>
          </cell>
          <cell r="J330">
            <v>877</v>
          </cell>
          <cell r="K330">
            <v>196</v>
          </cell>
          <cell r="L330">
            <v>722</v>
          </cell>
        </row>
      </sheetData>
      <sheetData sheetId="14" refreshError="1">
        <row r="81">
          <cell r="G81">
            <v>5564</v>
          </cell>
          <cell r="I81">
            <v>489</v>
          </cell>
          <cell r="J81">
            <v>347</v>
          </cell>
          <cell r="K81">
            <v>408</v>
          </cell>
          <cell r="L81">
            <v>200</v>
          </cell>
        </row>
        <row r="82">
          <cell r="G82">
            <v>11213</v>
          </cell>
          <cell r="H82">
            <v>898</v>
          </cell>
          <cell r="M82">
            <v>188</v>
          </cell>
        </row>
      </sheetData>
      <sheetData sheetId="15" refreshError="1">
        <row r="65">
          <cell r="G65">
            <v>1924</v>
          </cell>
          <cell r="H65">
            <v>1934</v>
          </cell>
          <cell r="I65">
            <v>1069</v>
          </cell>
          <cell r="J65">
            <v>816</v>
          </cell>
          <cell r="L65">
            <v>855</v>
          </cell>
        </row>
      </sheetData>
      <sheetData sheetId="16" refreshError="1"/>
      <sheetData sheetId="17" refreshError="1"/>
      <sheetData sheetId="18" refreshError="1"/>
      <sheetData sheetId="1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2"/>
      <sheetName val="SAKRA"/>
      <sheetName val="HARDOI"/>
      <sheetName val="gehrauli"/>
      <sheetName val="SESHPUR ADHARGANJ"/>
      <sheetName val="ATTARASAND AGS"/>
      <sheetName val="MANGRAURA"/>
      <sheetName val="ATTARASAND PR"/>
      <sheetName val="ATTARASAND KHAYATHI"/>
      <sheetName val="SARAI JAMMUVARI"/>
      <sheetName val="PURBHIKA AND RAIGARH"/>
      <sheetName val="Sheet1"/>
    </sheetNames>
    <sheetDataSet>
      <sheetData sheetId="0" refreshError="1"/>
      <sheetData sheetId="1" refreshError="1"/>
      <sheetData sheetId="2">
        <row r="118">
          <cell r="H118">
            <v>3709.8</v>
          </cell>
          <cell r="I118">
            <v>1050</v>
          </cell>
          <cell r="J118">
            <v>1208.4000000000001</v>
          </cell>
          <cell r="K118">
            <v>915.79999999999984</v>
          </cell>
          <cell r="L118">
            <v>1170.4000000000001</v>
          </cell>
        </row>
      </sheetData>
      <sheetData sheetId="3" refreshError="1"/>
      <sheetData sheetId="4" refreshError="1"/>
      <sheetData sheetId="5" refreshError="1"/>
      <sheetData sheetId="6"/>
      <sheetData sheetId="7">
        <row r="138">
          <cell r="B138">
            <v>4008</v>
          </cell>
          <cell r="C138">
            <v>3644</v>
          </cell>
          <cell r="D138">
            <v>1029</v>
          </cell>
          <cell r="E138">
            <v>2846</v>
          </cell>
          <cell r="F138">
            <v>713</v>
          </cell>
          <cell r="G138">
            <v>2121</v>
          </cell>
        </row>
      </sheetData>
      <sheetData sheetId="8" refreshError="1"/>
      <sheetData sheetId="9">
        <row r="128">
          <cell r="F128">
            <v>3008.2</v>
          </cell>
          <cell r="G128">
            <v>1928.3</v>
          </cell>
          <cell r="H128">
            <v>483.59999999999997</v>
          </cell>
          <cell r="I128">
            <v>1740.1</v>
          </cell>
          <cell r="J128">
            <v>2465.7000000000003</v>
          </cell>
          <cell r="K128">
            <v>886.7</v>
          </cell>
        </row>
      </sheetData>
      <sheetData sheetId="10" refreshError="1"/>
      <sheetData sheetId="1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heet1"/>
      <sheetName val="SAKRA JMR"/>
      <sheetName val="Sakra"/>
      <sheetName val="Hardoi"/>
      <sheetName val="Atarasand -PR E "/>
      <sheetName val="Atarasand -AK E"/>
      <sheetName val="Atarasand -AGS  "/>
      <sheetName val="Atarasand -Kyathi"/>
      <sheetName val="GEHRAULI"/>
      <sheetName val="MANGRAURA"/>
      <sheetName val="SESHPURADARGANJ"/>
      <sheetName val="SARAY JAMMUVARI (KAYTHI)"/>
      <sheetName val="SARAY JAMMUVARI(ajadi)"/>
      <sheetName val="purebhika"/>
      <sheetName val="PADAMPUR"/>
      <sheetName val="SURYAGARH JAGANNATH"/>
      <sheetName val="barasarai"/>
      <sheetName val="LAULI POKHATAKHAM"/>
      <sheetName val="mandha and bhoji"/>
      <sheetName val="MALAAK"/>
      <sheetName val="SARSIDIH"/>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89">
          <cell r="G189">
            <v>9890</v>
          </cell>
          <cell r="H189">
            <v>1348</v>
          </cell>
          <cell r="I189">
            <v>535</v>
          </cell>
          <cell r="J189">
            <v>1092</v>
          </cell>
        </row>
      </sheetData>
      <sheetData sheetId="18" refreshError="1">
        <row r="166">
          <cell r="G166">
            <v>14404</v>
          </cell>
          <cell r="H166">
            <v>0</v>
          </cell>
          <cell r="I166">
            <v>1057</v>
          </cell>
          <cell r="J166">
            <v>685</v>
          </cell>
          <cell r="K166">
            <v>350</v>
          </cell>
        </row>
      </sheetData>
      <sheetData sheetId="19" refreshError="1"/>
      <sheetData sheetId="20" refreshError="1"/>
      <sheetData sheetId="21" refreshError="1"/>
      <sheetData sheetId="22"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row r="4">
          <cell r="I4">
            <v>0</v>
          </cell>
        </row>
      </sheetData>
      <sheetData sheetId="2575">
        <row r="4">
          <cell r="I4">
            <v>0</v>
          </cell>
        </row>
      </sheetData>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row r="4">
          <cell r="I4">
            <v>0</v>
          </cell>
        </row>
      </sheetData>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row r="4">
          <cell r="I4">
            <v>0</v>
          </cell>
        </row>
      </sheetData>
      <sheetData sheetId="2637">
        <row r="4">
          <cell r="I4">
            <v>0</v>
          </cell>
        </row>
      </sheetData>
      <sheetData sheetId="2638"/>
      <sheetData sheetId="2639"/>
      <sheetData sheetId="2640"/>
      <sheetData sheetId="2641">
        <row r="4">
          <cell r="I4">
            <v>0</v>
          </cell>
        </row>
      </sheetData>
      <sheetData sheetId="2642"/>
      <sheetData sheetId="2643">
        <row r="4">
          <cell r="I4">
            <v>0</v>
          </cell>
        </row>
      </sheetData>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row r="4">
          <cell r="I4">
            <v>0</v>
          </cell>
        </row>
      </sheetData>
      <sheetData sheetId="2690">
        <row r="4">
          <cell r="I4">
            <v>0</v>
          </cell>
        </row>
      </sheetData>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row r="4">
          <cell r="I4">
            <v>0</v>
          </cell>
        </row>
      </sheetData>
      <sheetData sheetId="2848">
        <row r="4">
          <cell r="I4">
            <v>0</v>
          </cell>
        </row>
      </sheetData>
      <sheetData sheetId="2849">
        <row r="4">
          <cell r="I4">
            <v>0</v>
          </cell>
        </row>
      </sheetData>
      <sheetData sheetId="2850"/>
      <sheetData sheetId="2851">
        <row r="4">
          <cell r="I4">
            <v>0</v>
          </cell>
        </row>
      </sheetData>
      <sheetData sheetId="2852">
        <row r="4">
          <cell r="I4">
            <v>0</v>
          </cell>
        </row>
      </sheetData>
      <sheetData sheetId="2853">
        <row r="4">
          <cell r="I4">
            <v>0</v>
          </cell>
        </row>
      </sheetData>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row r="4">
          <cell r="I4">
            <v>0</v>
          </cell>
        </row>
      </sheetData>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row r="4">
          <cell r="I4">
            <v>0</v>
          </cell>
        </row>
      </sheetData>
      <sheetData sheetId="2951">
        <row r="4">
          <cell r="I4">
            <v>0</v>
          </cell>
        </row>
      </sheetData>
      <sheetData sheetId="2952"/>
      <sheetData sheetId="2953">
        <row r="4">
          <cell r="I4">
            <v>0</v>
          </cell>
        </row>
      </sheetData>
      <sheetData sheetId="2954">
        <row r="4">
          <cell r="I4">
            <v>0</v>
          </cell>
        </row>
      </sheetData>
      <sheetData sheetId="2955">
        <row r="4">
          <cell r="I4">
            <v>0</v>
          </cell>
        </row>
      </sheetData>
      <sheetData sheetId="2956">
        <row r="4">
          <cell r="I4">
            <v>0</v>
          </cell>
        </row>
      </sheetData>
      <sheetData sheetId="2957">
        <row r="4">
          <cell r="I4">
            <v>0</v>
          </cell>
        </row>
      </sheetData>
      <sheetData sheetId="2958">
        <row r="4">
          <cell r="I4">
            <v>0</v>
          </cell>
        </row>
      </sheetData>
      <sheetData sheetId="2959">
        <row r="4">
          <cell r="I4">
            <v>0</v>
          </cell>
        </row>
      </sheetData>
      <sheetData sheetId="2960"/>
      <sheetData sheetId="2961">
        <row r="4">
          <cell r="I4">
            <v>0</v>
          </cell>
        </row>
      </sheetData>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row r="4">
          <cell r="I4">
            <v>0</v>
          </cell>
        </row>
      </sheetData>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row r="4">
          <cell r="I4">
            <v>0</v>
          </cell>
        </row>
      </sheetData>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row r="4">
          <cell r="I4">
            <v>0</v>
          </cell>
        </row>
      </sheetData>
      <sheetData sheetId="3070">
        <row r="4">
          <cell r="I4">
            <v>0</v>
          </cell>
        </row>
      </sheetData>
      <sheetData sheetId="3071">
        <row r="4">
          <cell r="I4">
            <v>0</v>
          </cell>
        </row>
      </sheetData>
      <sheetData sheetId="3072">
        <row r="4">
          <cell r="I4">
            <v>0</v>
          </cell>
        </row>
      </sheetData>
      <sheetData sheetId="3073">
        <row r="4">
          <cell r="I4">
            <v>0</v>
          </cell>
        </row>
      </sheetData>
      <sheetData sheetId="3074">
        <row r="4">
          <cell r="I4">
            <v>0</v>
          </cell>
        </row>
      </sheetData>
      <sheetData sheetId="3075">
        <row r="4">
          <cell r="I4">
            <v>0</v>
          </cell>
        </row>
      </sheetData>
      <sheetData sheetId="3076"/>
      <sheetData sheetId="3077">
        <row r="4">
          <cell r="I4">
            <v>0</v>
          </cell>
        </row>
      </sheetData>
      <sheetData sheetId="3078"/>
      <sheetData sheetId="3079">
        <row r="4">
          <cell r="I4">
            <v>0</v>
          </cell>
        </row>
      </sheetData>
      <sheetData sheetId="3080"/>
      <sheetData sheetId="3081">
        <row r="4">
          <cell r="I4">
            <v>0</v>
          </cell>
        </row>
      </sheetData>
      <sheetData sheetId="3082"/>
      <sheetData sheetId="3083">
        <row r="4">
          <cell r="I4">
            <v>0</v>
          </cell>
        </row>
      </sheetData>
      <sheetData sheetId="3084"/>
      <sheetData sheetId="3085"/>
      <sheetData sheetId="3086">
        <row r="4">
          <cell r="I4">
            <v>0</v>
          </cell>
        </row>
      </sheetData>
      <sheetData sheetId="3087">
        <row r="4">
          <cell r="I4">
            <v>0</v>
          </cell>
        </row>
      </sheetData>
      <sheetData sheetId="3088">
        <row r="4">
          <cell r="I4">
            <v>0</v>
          </cell>
        </row>
      </sheetData>
      <sheetData sheetId="3089">
        <row r="4">
          <cell r="I4">
            <v>0</v>
          </cell>
        </row>
      </sheetData>
      <sheetData sheetId="3090">
        <row r="4">
          <cell r="I4">
            <v>0</v>
          </cell>
        </row>
      </sheetData>
      <sheetData sheetId="3091"/>
      <sheetData sheetId="3092">
        <row r="4">
          <cell r="I4">
            <v>0</v>
          </cell>
        </row>
      </sheetData>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row r="4">
          <cell r="I4">
            <v>0</v>
          </cell>
        </row>
      </sheetData>
      <sheetData sheetId="3128">
        <row r="4">
          <cell r="I4">
            <v>0</v>
          </cell>
        </row>
      </sheetData>
      <sheetData sheetId="3129"/>
      <sheetData sheetId="3130">
        <row r="4">
          <cell r="I4">
            <v>0</v>
          </cell>
        </row>
      </sheetData>
      <sheetData sheetId="3131"/>
      <sheetData sheetId="3132">
        <row r="4">
          <cell r="I4">
            <v>0</v>
          </cell>
        </row>
      </sheetData>
      <sheetData sheetId="3133">
        <row r="4">
          <cell r="I4">
            <v>0</v>
          </cell>
        </row>
      </sheetData>
      <sheetData sheetId="3134"/>
      <sheetData sheetId="3135">
        <row r="4">
          <cell r="I4">
            <v>0</v>
          </cell>
        </row>
      </sheetData>
      <sheetData sheetId="3136">
        <row r="4">
          <cell r="I4">
            <v>0</v>
          </cell>
        </row>
      </sheetData>
      <sheetData sheetId="3137">
        <row r="4">
          <cell r="I4">
            <v>0</v>
          </cell>
        </row>
      </sheetData>
      <sheetData sheetId="3138">
        <row r="4">
          <cell r="I4">
            <v>0</v>
          </cell>
        </row>
      </sheetData>
      <sheetData sheetId="3139"/>
      <sheetData sheetId="3140">
        <row r="4">
          <cell r="I4">
            <v>0</v>
          </cell>
        </row>
      </sheetData>
      <sheetData sheetId="3141">
        <row r="4">
          <cell r="I4">
            <v>0</v>
          </cell>
        </row>
      </sheetData>
      <sheetData sheetId="3142"/>
      <sheetData sheetId="3143">
        <row r="4">
          <cell r="I4">
            <v>0</v>
          </cell>
        </row>
      </sheetData>
      <sheetData sheetId="3144"/>
      <sheetData sheetId="3145">
        <row r="4">
          <cell r="I4">
            <v>0</v>
          </cell>
        </row>
      </sheetData>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row r="4">
          <cell r="I4">
            <v>0</v>
          </cell>
        </row>
      </sheetData>
      <sheetData sheetId="3295"/>
      <sheetData sheetId="3296"/>
      <sheetData sheetId="3297"/>
      <sheetData sheetId="3298"/>
      <sheetData sheetId="3299"/>
      <sheetData sheetId="3300">
        <row r="4">
          <cell r="M4">
            <v>100</v>
          </cell>
        </row>
      </sheetData>
      <sheetData sheetId="3301"/>
      <sheetData sheetId="3302">
        <row r="4">
          <cell r="M4">
            <v>100</v>
          </cell>
        </row>
      </sheetData>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row r="4">
          <cell r="M4">
            <v>100</v>
          </cell>
        </row>
      </sheetData>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row r="4">
          <cell r="M4">
            <v>100</v>
          </cell>
        </row>
      </sheetData>
      <sheetData sheetId="3329"/>
      <sheetData sheetId="3330"/>
      <sheetData sheetId="3331"/>
      <sheetData sheetId="3332"/>
      <sheetData sheetId="3333"/>
      <sheetData sheetId="3334">
        <row r="4">
          <cell r="M4">
            <v>100</v>
          </cell>
        </row>
      </sheetData>
      <sheetData sheetId="3335"/>
      <sheetData sheetId="3336">
        <row r="4">
          <cell r="M4">
            <v>100</v>
          </cell>
        </row>
      </sheetData>
      <sheetData sheetId="3337"/>
      <sheetData sheetId="3338"/>
      <sheetData sheetId="3339"/>
      <sheetData sheetId="3340"/>
      <sheetData sheetId="3341"/>
      <sheetData sheetId="3342">
        <row r="4">
          <cell r="M4">
            <v>100</v>
          </cell>
        </row>
      </sheetData>
      <sheetData sheetId="3343"/>
      <sheetData sheetId="3344">
        <row r="4">
          <cell r="M4">
            <v>100</v>
          </cell>
        </row>
      </sheetData>
      <sheetData sheetId="3345">
        <row r="4">
          <cell r="M4">
            <v>100</v>
          </cell>
        </row>
      </sheetData>
      <sheetData sheetId="3346"/>
      <sheetData sheetId="3347">
        <row r="4">
          <cell r="M4">
            <v>100</v>
          </cell>
        </row>
      </sheetData>
      <sheetData sheetId="3348"/>
      <sheetData sheetId="3349"/>
      <sheetData sheetId="3350"/>
      <sheetData sheetId="3351"/>
      <sheetData sheetId="3352"/>
      <sheetData sheetId="3353">
        <row r="4">
          <cell r="M4">
            <v>100</v>
          </cell>
        </row>
      </sheetData>
      <sheetData sheetId="3354"/>
      <sheetData sheetId="3355">
        <row r="4">
          <cell r="M4">
            <v>100</v>
          </cell>
        </row>
      </sheetData>
      <sheetData sheetId="3356">
        <row r="4">
          <cell r="M4">
            <v>100</v>
          </cell>
        </row>
      </sheetData>
      <sheetData sheetId="3357"/>
      <sheetData sheetId="3358">
        <row r="4">
          <cell r="M4">
            <v>100</v>
          </cell>
        </row>
      </sheetData>
      <sheetData sheetId="3359"/>
      <sheetData sheetId="3360"/>
      <sheetData sheetId="3361"/>
      <sheetData sheetId="3362"/>
      <sheetData sheetId="3363"/>
      <sheetData sheetId="3364">
        <row r="4">
          <cell r="M4">
            <v>100</v>
          </cell>
        </row>
      </sheetData>
      <sheetData sheetId="3365"/>
      <sheetData sheetId="3366">
        <row r="4">
          <cell r="M4">
            <v>100</v>
          </cell>
        </row>
      </sheetData>
      <sheetData sheetId="3367"/>
      <sheetData sheetId="3368">
        <row r="4">
          <cell r="M4">
            <v>100</v>
          </cell>
        </row>
      </sheetData>
      <sheetData sheetId="3369">
        <row r="4">
          <cell r="M4">
            <v>100</v>
          </cell>
        </row>
      </sheetData>
      <sheetData sheetId="3370">
        <row r="4">
          <cell r="M4">
            <v>100</v>
          </cell>
        </row>
      </sheetData>
      <sheetData sheetId="3371">
        <row r="4">
          <cell r="M4">
            <v>100</v>
          </cell>
        </row>
      </sheetData>
      <sheetData sheetId="3372"/>
      <sheetData sheetId="3373"/>
      <sheetData sheetId="3374"/>
      <sheetData sheetId="3375"/>
      <sheetData sheetId="3376">
        <row r="4">
          <cell r="M4">
            <v>100</v>
          </cell>
        </row>
      </sheetData>
      <sheetData sheetId="3377">
        <row r="4">
          <cell r="M4">
            <v>100</v>
          </cell>
        </row>
      </sheetData>
      <sheetData sheetId="3378">
        <row r="4">
          <cell r="M4">
            <v>100</v>
          </cell>
        </row>
      </sheetData>
      <sheetData sheetId="3379">
        <row r="4">
          <cell r="M4">
            <v>100</v>
          </cell>
        </row>
      </sheetData>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row r="4">
          <cell r="I4">
            <v>0</v>
          </cell>
        </row>
      </sheetData>
      <sheetData sheetId="3447"/>
      <sheetData sheetId="3448"/>
      <sheetData sheetId="3449"/>
      <sheetData sheetId="3450"/>
      <sheetData sheetId="3451"/>
      <sheetData sheetId="3452">
        <row r="4">
          <cell r="I4">
            <v>0</v>
          </cell>
        </row>
      </sheetData>
      <sheetData sheetId="3453"/>
      <sheetData sheetId="3454">
        <row r="4">
          <cell r="I4">
            <v>0</v>
          </cell>
        </row>
      </sheetData>
      <sheetData sheetId="3455"/>
      <sheetData sheetId="3456"/>
      <sheetData sheetId="3457">
        <row r="4">
          <cell r="I4">
            <v>0</v>
          </cell>
        </row>
      </sheetData>
      <sheetData sheetId="3458"/>
      <sheetData sheetId="3459">
        <row r="4">
          <cell r="I4">
            <v>0</v>
          </cell>
        </row>
      </sheetData>
      <sheetData sheetId="3460"/>
      <sheetData sheetId="3461"/>
      <sheetData sheetId="3462">
        <row r="4">
          <cell r="I4">
            <v>0</v>
          </cell>
        </row>
      </sheetData>
      <sheetData sheetId="3463">
        <row r="4">
          <cell r="I4">
            <v>0</v>
          </cell>
        </row>
      </sheetData>
      <sheetData sheetId="3464">
        <row r="4">
          <cell r="I4">
            <v>0</v>
          </cell>
        </row>
      </sheetData>
      <sheetData sheetId="3465">
        <row r="4">
          <cell r="I4">
            <v>0</v>
          </cell>
        </row>
      </sheetData>
      <sheetData sheetId="3466">
        <row r="4">
          <cell r="I4">
            <v>0</v>
          </cell>
        </row>
      </sheetData>
      <sheetData sheetId="3467">
        <row r="4">
          <cell r="I4">
            <v>0</v>
          </cell>
        </row>
      </sheetData>
      <sheetData sheetId="3468">
        <row r="4">
          <cell r="I4">
            <v>0</v>
          </cell>
        </row>
      </sheetData>
      <sheetData sheetId="3469">
        <row r="4">
          <cell r="M4">
            <v>100</v>
          </cell>
        </row>
      </sheetData>
      <sheetData sheetId="3470">
        <row r="4">
          <cell r="I4">
            <v>0</v>
          </cell>
        </row>
      </sheetData>
      <sheetData sheetId="3471">
        <row r="4">
          <cell r="I4">
            <v>0</v>
          </cell>
        </row>
      </sheetData>
      <sheetData sheetId="3472">
        <row r="4">
          <cell r="I4">
            <v>0</v>
          </cell>
        </row>
      </sheetData>
      <sheetData sheetId="3473">
        <row r="4">
          <cell r="I4">
            <v>0</v>
          </cell>
        </row>
      </sheetData>
      <sheetData sheetId="3474">
        <row r="4">
          <cell r="I4">
            <v>0</v>
          </cell>
        </row>
      </sheetData>
      <sheetData sheetId="3475">
        <row r="4">
          <cell r="I4">
            <v>0</v>
          </cell>
        </row>
      </sheetData>
      <sheetData sheetId="3476">
        <row r="4">
          <cell r="I4">
            <v>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row r="4">
          <cell r="M4">
            <v>100</v>
          </cell>
        </row>
      </sheetData>
      <sheetData sheetId="3524">
        <row r="4">
          <cell r="M4">
            <v>100</v>
          </cell>
        </row>
      </sheetData>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I4">
            <v>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I4">
            <v>0</v>
          </cell>
        </row>
      </sheetData>
      <sheetData sheetId="3656">
        <row r="4">
          <cell r="I4">
            <v>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I4">
            <v>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row r="4">
          <cell r="M4">
            <v>100</v>
          </cell>
        </row>
      </sheetData>
      <sheetData sheetId="3804">
        <row r="4">
          <cell r="M4">
            <v>100</v>
          </cell>
        </row>
      </sheetData>
      <sheetData sheetId="3805">
        <row r="4">
          <cell r="M4">
            <v>100</v>
          </cell>
        </row>
      </sheetData>
      <sheetData sheetId="3806">
        <row r="4">
          <cell r="M4">
            <v>100</v>
          </cell>
        </row>
      </sheetData>
      <sheetData sheetId="3807">
        <row r="4">
          <cell r="M4">
            <v>100</v>
          </cell>
        </row>
      </sheetData>
      <sheetData sheetId="3808">
        <row r="4">
          <cell r="M4">
            <v>100</v>
          </cell>
        </row>
      </sheetData>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I4">
            <v>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I4">
            <v>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I4">
            <v>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I4">
            <v>0</v>
          </cell>
        </row>
      </sheetData>
      <sheetData sheetId="5807">
        <row r="4">
          <cell r="I4">
            <v>0</v>
          </cell>
        </row>
      </sheetData>
      <sheetData sheetId="5808">
        <row r="4">
          <cell r="I4">
            <v>0</v>
          </cell>
        </row>
      </sheetData>
      <sheetData sheetId="5809">
        <row r="4">
          <cell r="I4">
            <v>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I4">
            <v>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I4">
            <v>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I4">
            <v>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I4">
            <v>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I4">
            <v>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I4">
            <v>0</v>
          </cell>
        </row>
      </sheetData>
      <sheetData sheetId="5879">
        <row r="4">
          <cell r="I4">
            <v>0</v>
          </cell>
        </row>
      </sheetData>
      <sheetData sheetId="5880">
        <row r="4">
          <cell r="I4">
            <v>0</v>
          </cell>
        </row>
      </sheetData>
      <sheetData sheetId="5881">
        <row r="4">
          <cell r="I4">
            <v>0</v>
          </cell>
        </row>
      </sheetData>
      <sheetData sheetId="5882">
        <row r="4">
          <cell r="I4">
            <v>0</v>
          </cell>
        </row>
      </sheetData>
      <sheetData sheetId="5883">
        <row r="4">
          <cell r="I4">
            <v>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I4">
            <v>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I4">
            <v>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I4">
            <v>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I4">
            <v>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URYGARH RAMPRABH"/>
      <sheetName val="(tanish)"/>
      <sheetName val="aurangabad (2)"/>
      <sheetName val="UTRAS (2)"/>
      <sheetName val="koni (2)"/>
      <sheetName val="bhausiya (2)"/>
      <sheetName val="MADURANI GANJ (2)"/>
      <sheetName val="Sheet1"/>
      <sheetName val="SAKRA JMR"/>
      <sheetName val="Sakra"/>
      <sheetName val="Hardoi"/>
      <sheetName val="Atarasand -PR E "/>
      <sheetName val="Atarasand -AK E"/>
      <sheetName val="Atarasand -AGS  "/>
      <sheetName val="Atarasand -Kyathi"/>
      <sheetName val="GEHRAULI"/>
      <sheetName val="MANGRAURA"/>
      <sheetName val="SESHPURADARGANJ"/>
      <sheetName val="SARAY JAMMUVARI (KAYTHI)"/>
      <sheetName val="SARAY JAMMUVARI(ajadi)"/>
      <sheetName val="purebhika"/>
      <sheetName val="PADAMPUR"/>
      <sheetName val="SURYAGARH JAGANNATH"/>
      <sheetName val="barasarai"/>
      <sheetName val="LAULI POKHATAKHAM"/>
      <sheetName val="mandha and bhoji"/>
      <sheetName val="SARSIDIH"/>
      <sheetName val="MALAAK"/>
      <sheetName val="shivapur khurd"/>
      <sheetName val="dehri digar"/>
      <sheetName val="puremanikanta"/>
      <sheetName val="chaundadhi &amp; daraouli"/>
      <sheetName val="kanasapatti"/>
      <sheetName val="darchut"/>
      <sheetName val="barhupur"/>
      <sheetName val="persanda"/>
      <sheetName val="AMUVAHI"/>
      <sheetName val="CHOUMARI"/>
      <sheetName val="MADURANI GANJ"/>
      <sheetName val="hathsa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4">
          <cell r="G54">
            <v>79</v>
          </cell>
        </row>
      </sheetData>
      <sheetData sheetId="27"/>
      <sheetData sheetId="28"/>
      <sheetData sheetId="29"/>
      <sheetData sheetId="30"/>
      <sheetData sheetId="31"/>
      <sheetData sheetId="32"/>
      <sheetData sheetId="33"/>
      <sheetData sheetId="34">
        <row r="49">
          <cell r="G49">
            <v>22</v>
          </cell>
        </row>
      </sheetData>
      <sheetData sheetId="35">
        <row r="56">
          <cell r="G56">
            <v>16</v>
          </cell>
        </row>
      </sheetData>
      <sheetData sheetId="36"/>
      <sheetData sheetId="37"/>
      <sheetData sheetId="38"/>
      <sheetData sheetId="39"/>
      <sheetData sheetId="40"/>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heet1"/>
      <sheetName val="SAKRA JMR"/>
      <sheetName val="Sakra"/>
      <sheetName val="Hardoi"/>
      <sheetName val="Atarasand -PR E "/>
      <sheetName val="Atarasand -AK E"/>
      <sheetName val="Atarasand -AGS  "/>
      <sheetName val="Atarasand -Kyathi"/>
      <sheetName val="GEHRAULI"/>
      <sheetName val="MANGRAURA"/>
      <sheetName val="SESHPURADARGANJ"/>
      <sheetName val="SARAY JAMMUVARI (KAYTHI)"/>
      <sheetName val="SARAY JAMMUVARI(ajadi)"/>
      <sheetName val="purebhika"/>
      <sheetName val="PADAMPUR"/>
      <sheetName val="SURYAGARH JAGANNATH"/>
      <sheetName val="barasarai"/>
      <sheetName val="LAULI POKHATAKHAM"/>
      <sheetName val="mandha and bhoji"/>
      <sheetName val="SARSIDIH"/>
      <sheetName val="MALAAK"/>
      <sheetName val="shivapur khurd"/>
      <sheetName val="dehri digar"/>
      <sheetName val="puremanikanta"/>
      <sheetName val="chaundadhi &amp; daraouli"/>
      <sheetName val="kanasapatti"/>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11">
          <cell r="G111">
            <v>8036</v>
          </cell>
          <cell r="H111">
            <v>207</v>
          </cell>
        </row>
      </sheetData>
      <sheetData sheetId="26">
        <row r="38">
          <cell r="G38">
            <v>3522</v>
          </cell>
          <cell r="H38">
            <v>116</v>
          </cell>
        </row>
      </sheetData>
      <sheetData sheetId="27"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V DETAILS"/>
      <sheetName val="Sheet3"/>
      <sheetName val="RECON SHEET"/>
      <sheetName val="m codes"/>
    </sheetNames>
    <sheetDataSet>
      <sheetData sheetId="0"/>
      <sheetData sheetId="1"/>
      <sheetData sheetId="2"/>
      <sheetData sheetId="3"/>
      <sheetData sheetId="4">
        <row r="1">
          <cell r="A1" t="str">
            <v>Material Description</v>
          </cell>
          <cell r="B1" t="str">
            <v>Material</v>
          </cell>
        </row>
        <row r="2">
          <cell r="A2" t="str">
            <v>M.S CLAMPS Ø200MM.</v>
          </cell>
          <cell r="B2">
            <v>900004856</v>
          </cell>
        </row>
        <row r="3">
          <cell r="A3" t="str">
            <v>M.S REDUCER-150MMX200MMX12MM,IS:2800/226</v>
          </cell>
          <cell r="B3">
            <v>900007176</v>
          </cell>
        </row>
        <row r="4">
          <cell r="A4" t="str">
            <v>M.S FLAT STRIP CENTER GUIDE-150X350X5MM</v>
          </cell>
          <cell r="B4">
            <v>900007180</v>
          </cell>
        </row>
        <row r="5">
          <cell r="A5" t="str">
            <v>WELL CAP-200MM WITH HANDLE,IS:2800/226</v>
          </cell>
          <cell r="B5">
            <v>900007227</v>
          </cell>
        </row>
        <row r="6">
          <cell r="A6" t="str">
            <v>TUBE WELL SUPPORT H FRAME BORE-500MM</v>
          </cell>
          <cell r="B6">
            <v>900007644</v>
          </cell>
        </row>
        <row r="7">
          <cell r="A7" t="str">
            <v>CEMENT ( 43 GRADE )</v>
          </cell>
          <cell r="B7">
            <v>200001796</v>
          </cell>
        </row>
        <row r="8">
          <cell r="A8" t="str">
            <v>PEA GRAVEL 1.2mm to 4.8mm</v>
          </cell>
          <cell r="B8">
            <v>200033498</v>
          </cell>
        </row>
        <row r="10">
          <cell r="A10" t="str">
            <v>DI Pipe 250K7</v>
          </cell>
          <cell r="B10">
            <v>900008548</v>
          </cell>
        </row>
        <row r="11">
          <cell r="A11" t="str">
            <v>5TON 6MTR NYLON BELT SLING</v>
          </cell>
          <cell r="B11">
            <v>200001544</v>
          </cell>
        </row>
        <row r="12">
          <cell r="A12" t="str">
            <v>HDPE-63X63X63MM,PN-6,R-TEE,CLASS:PE-100</v>
          </cell>
          <cell r="B12">
            <v>200030286</v>
          </cell>
        </row>
        <row r="13">
          <cell r="A13" t="str">
            <v>PETROL</v>
          </cell>
          <cell r="B13">
            <v>200001008</v>
          </cell>
        </row>
        <row r="14">
          <cell r="A14" t="str">
            <v>TMT REBAR FE500D/500 16MM</v>
          </cell>
          <cell r="B14">
            <v>200017633</v>
          </cell>
        </row>
        <row r="15">
          <cell r="A15" t="str">
            <v>HDPE PIPE-63MM,PN-6,CLASS:PE-100,IS:4984</v>
          </cell>
          <cell r="B15">
            <v>1200000251</v>
          </cell>
        </row>
        <row r="16">
          <cell r="A16" t="str">
            <v>HDPE PIPE-90MM,PN-6,CLASS:PE-100</v>
          </cell>
          <cell r="B16">
            <v>1200000333</v>
          </cell>
        </row>
        <row r="17">
          <cell r="A17" t="str">
            <v>HDPE PIPE-63MM,PN-6,CLASS:PE-100,IS:4984</v>
          </cell>
          <cell r="B17">
            <v>900007099</v>
          </cell>
        </row>
        <row r="18">
          <cell r="A18" t="str">
            <v>HDPE PIPE-90MM,PN-6,CLASS:PE-100</v>
          </cell>
          <cell r="B18">
            <v>900007195</v>
          </cell>
        </row>
        <row r="20">
          <cell r="A20" t="str">
            <v>HDPE PIPE-75MM,PN-6,CLASS:PE-100</v>
          </cell>
          <cell r="B20">
            <v>1200000332</v>
          </cell>
        </row>
        <row r="21">
          <cell r="A21" t="str">
            <v>HDPE PIPE-160MM,PN-6,CLASS:PE-100</v>
          </cell>
          <cell r="B21">
            <v>1200000335</v>
          </cell>
        </row>
        <row r="22">
          <cell r="A22" t="str">
            <v>BRASS TAP</v>
          </cell>
          <cell r="B22">
            <v>1200000231</v>
          </cell>
        </row>
        <row r="23">
          <cell r="A23" t="str">
            <v>15MM GI NIPPLE - 0.5MTR LENGTH</v>
          </cell>
          <cell r="B23">
            <v>1200000451</v>
          </cell>
        </row>
        <row r="24">
          <cell r="A24" t="str">
            <v>HDPE-63MM,PN6,END CAP,CLASS:PE100</v>
          </cell>
          <cell r="B24">
            <v>200030277</v>
          </cell>
        </row>
        <row r="25">
          <cell r="A25" t="str">
            <v>HDPE-90X90X90MM,PN-6,R-TEE,CLASS:PE-100</v>
          </cell>
          <cell r="B25">
            <v>200030288</v>
          </cell>
        </row>
        <row r="26">
          <cell r="A26" t="str">
            <v>HDPE-110X110X110MM,PN-6,R-TEE,CL:PE-100</v>
          </cell>
          <cell r="B26">
            <v>200030289</v>
          </cell>
        </row>
        <row r="27">
          <cell r="A27" t="str">
            <v>HDPE 63MM ,PN6 ,CROSS TEE ,CLASS:PE100</v>
          </cell>
          <cell r="B27">
            <v>200030301</v>
          </cell>
        </row>
        <row r="28">
          <cell r="A28" t="str">
            <v>HDPE 90MM ,PN6 ,CROSS TEE ,CLASS:PE100</v>
          </cell>
          <cell r="B28">
            <v>200030303</v>
          </cell>
        </row>
        <row r="29">
          <cell r="A29" t="str">
            <v>HDPE-90MM,PN6, 75MM,ENLARGER,CLASS:PE100</v>
          </cell>
          <cell r="B29">
            <v>200030310</v>
          </cell>
        </row>
        <row r="30">
          <cell r="A30" t="str">
            <v>HDPE-110MM,PN6,90MM,ENLARGER,CLASS:PE100</v>
          </cell>
          <cell r="B30">
            <v>200030313</v>
          </cell>
        </row>
        <row r="31">
          <cell r="A31" t="str">
            <v>HDPE-110MM,PN6,63MM,ENLARGER,CLASS:PE100</v>
          </cell>
          <cell r="B31">
            <v>200030314</v>
          </cell>
        </row>
        <row r="32">
          <cell r="A32" t="str">
            <v>MS PIPE-200MM,ERW,SLOTTED,IS:8110</v>
          </cell>
          <cell r="B32">
            <v>900007107</v>
          </cell>
        </row>
        <row r="33">
          <cell r="A33" t="str">
            <v>FOR CLEANING MATERIAL</v>
          </cell>
          <cell r="B33" t="str">
            <v/>
          </cell>
        </row>
        <row r="34">
          <cell r="A34" t="str">
            <v>M.S PIPE-200NB</v>
          </cell>
          <cell r="B34">
            <v>900006956</v>
          </cell>
        </row>
        <row r="35">
          <cell r="A35" t="str">
            <v>BAIL PLUG-150MMX12MM+M.S U HOOK,IS:2800</v>
          </cell>
          <cell r="B35">
            <v>900007172</v>
          </cell>
        </row>
        <row r="36">
          <cell r="A36" t="str">
            <v>M.S RING-200MM X 12MM, GROOVE</v>
          </cell>
          <cell r="B36">
            <v>900007178</v>
          </cell>
        </row>
        <row r="37">
          <cell r="A37" t="str">
            <v>MS RING FOR BLIND PIPE150MM,IS:2800/226</v>
          </cell>
          <cell r="B37">
            <v>900007230</v>
          </cell>
        </row>
        <row r="38">
          <cell r="A38" t="str">
            <v>M.S PIPE-150NB X 5MM THK. ERW</v>
          </cell>
          <cell r="B38">
            <v>900007661</v>
          </cell>
        </row>
        <row r="39">
          <cell r="A39" t="str">
            <v>M.S PIPE-150NB X 5.4MM THK,SLOTTED</v>
          </cell>
          <cell r="B39">
            <v>900007662</v>
          </cell>
        </row>
        <row r="40">
          <cell r="A40" t="str">
            <v>HDPE PIPE-125MM,PN-6,CLASS:PE-100,IS4984</v>
          </cell>
          <cell r="B40">
            <v>1200000252</v>
          </cell>
        </row>
        <row r="41">
          <cell r="A41" t="str">
            <v>HDPE PIPE-140MM,PN-6,CLASS:PE-100,IS4984</v>
          </cell>
          <cell r="B41">
            <v>1200000253</v>
          </cell>
        </row>
        <row r="42">
          <cell r="A42" t="str">
            <v>HDPE-75X75X75MM,PN-6,R-TEE,CLASS:PE-100</v>
          </cell>
          <cell r="B42">
            <v>200030287</v>
          </cell>
        </row>
        <row r="43">
          <cell r="A43" t="str">
            <v>TMT REBAR FE500D/500 10 MM</v>
          </cell>
          <cell r="B43">
            <v>200017631</v>
          </cell>
        </row>
        <row r="44">
          <cell r="A44" t="str">
            <v>TMT REBAR FE500D/500 12 MM</v>
          </cell>
          <cell r="B44">
            <v>200017632</v>
          </cell>
        </row>
        <row r="45">
          <cell r="A45" t="str">
            <v>TMT REBAR FE500D/500 20 MM</v>
          </cell>
          <cell r="B45">
            <v>200017634</v>
          </cell>
        </row>
        <row r="46">
          <cell r="A46" t="str">
            <v>HDPE PIPE-125MM,PN-6,CLASS:PE-100,IS4984</v>
          </cell>
          <cell r="B46">
            <v>900007100</v>
          </cell>
        </row>
        <row r="48">
          <cell r="A48" t="str">
            <v>HDPE PIPE-160MM,PN-6,CLASS:PE-100</v>
          </cell>
          <cell r="B48">
            <v>900007197</v>
          </cell>
        </row>
        <row r="49">
          <cell r="A49" t="str">
            <v>TMT REBAR FE500D/500 8 MM</v>
          </cell>
          <cell r="B49">
            <v>200017630</v>
          </cell>
        </row>
        <row r="51">
          <cell r="A51" t="str">
            <v>HDPE PIPE-110MM,PN-6,CLASS:PE-100</v>
          </cell>
          <cell r="B51">
            <v>1200000334</v>
          </cell>
        </row>
        <row r="52">
          <cell r="A52" t="str">
            <v>HDPE-75MM,PN6, 63MM,ENLARGER,CLASS:PE100</v>
          </cell>
          <cell r="B52">
            <v>200030309</v>
          </cell>
        </row>
        <row r="53">
          <cell r="A53" t="str">
            <v>FOR TRANSPORTAION CHARGES</v>
          </cell>
          <cell r="B53" t="str">
            <v/>
          </cell>
        </row>
        <row r="54">
          <cell r="A54" t="str">
            <v>BRASS TAP</v>
          </cell>
          <cell r="B54">
            <v>900000317</v>
          </cell>
        </row>
        <row r="55">
          <cell r="A55" t="str">
            <v>MDPE PIPE-20MM</v>
          </cell>
          <cell r="B55">
            <v>1200000408</v>
          </cell>
        </row>
        <row r="56">
          <cell r="A56" t="str">
            <v>GI PIPE-15MM</v>
          </cell>
          <cell r="B56">
            <v>1200000409</v>
          </cell>
        </row>
        <row r="57">
          <cell r="A57" t="str">
            <v>PP CLAMP SADLLE-63MM</v>
          </cell>
          <cell r="B57">
            <v>1200000410</v>
          </cell>
        </row>
        <row r="58">
          <cell r="A58" t="str">
            <v>PP CLAMP SADLLE-90MM</v>
          </cell>
          <cell r="B58">
            <v>1200000411</v>
          </cell>
        </row>
        <row r="59">
          <cell r="A59" t="str">
            <v>MDPE FEMLE THREADED ASSEMBLY-20MM</v>
          </cell>
          <cell r="B59">
            <v>1200000414</v>
          </cell>
        </row>
        <row r="60">
          <cell r="A60" t="str">
            <v>GI SOCKET-15MM</v>
          </cell>
          <cell r="B60">
            <v>1200000416</v>
          </cell>
        </row>
        <row r="61">
          <cell r="A61" t="str">
            <v>SS FLOW CONTROL VAlVE</v>
          </cell>
          <cell r="B61">
            <v>1200000417</v>
          </cell>
        </row>
        <row r="62">
          <cell r="A62" t="str">
            <v>WALL MOUNT SADDLE GI PIPE-15MM</v>
          </cell>
          <cell r="B62">
            <v>1200000418</v>
          </cell>
        </row>
        <row r="63">
          <cell r="A63" t="str">
            <v>G.I ELBOW 15 MM</v>
          </cell>
          <cell r="B63">
            <v>1200000419</v>
          </cell>
        </row>
        <row r="64">
          <cell r="A64" t="str">
            <v>20MM MDPE COMPRESSION ELBOW</v>
          </cell>
          <cell r="B64">
            <v>1200000448</v>
          </cell>
        </row>
        <row r="65">
          <cell r="A65" t="str">
            <v>MDPE ELBOW-20MM</v>
          </cell>
          <cell r="B65">
            <v>1200000415</v>
          </cell>
        </row>
        <row r="66">
          <cell r="A66" t="str">
            <v>PP CLAMP SADLLE-63MM</v>
          </cell>
          <cell r="B66">
            <v>900007414</v>
          </cell>
        </row>
        <row r="67">
          <cell r="A67" t="str">
            <v>PP CLAMP SADLLE-90MM</v>
          </cell>
          <cell r="B67">
            <v>900007415</v>
          </cell>
        </row>
        <row r="68">
          <cell r="A68" t="str">
            <v>PP CLAMP SADLLE-110MM</v>
          </cell>
          <cell r="B68">
            <v>900007416</v>
          </cell>
        </row>
        <row r="69">
          <cell r="A69" t="str">
            <v>MDPE ELBOW-20MM</v>
          </cell>
          <cell r="B69">
            <v>900007419</v>
          </cell>
        </row>
        <row r="70">
          <cell r="A70" t="str">
            <v>SS FLOW CONTROL VAlVE</v>
          </cell>
          <cell r="B70">
            <v>900007421</v>
          </cell>
        </row>
        <row r="72">
          <cell r="A72" t="str">
            <v>PP CLAMP SADDLE-140MM</v>
          </cell>
          <cell r="B72">
            <v>900008156</v>
          </cell>
        </row>
        <row r="73">
          <cell r="A73" t="str">
            <v>PP CLAMP SADDLE-160MM</v>
          </cell>
          <cell r="B73">
            <v>900008157</v>
          </cell>
        </row>
        <row r="74">
          <cell r="A74" t="str">
            <v>PP CLAMP SADDLE-200MM</v>
          </cell>
          <cell r="B74">
            <v>900008159</v>
          </cell>
        </row>
        <row r="75">
          <cell r="A75" t="str">
            <v>PP CLAMP SADDLE 125MM WITH M8 FASTNERS</v>
          </cell>
          <cell r="B75">
            <v>900008617</v>
          </cell>
        </row>
        <row r="76">
          <cell r="A76" t="str">
            <v>20MM MDPE COMPRESSION ELBOW</v>
          </cell>
          <cell r="B76">
            <v>900008618</v>
          </cell>
        </row>
        <row r="77">
          <cell r="A77" t="str">
            <v>MS PIPE-300MM,ERW,SLOTTED,IS:8110</v>
          </cell>
          <cell r="B77">
            <v>900007108</v>
          </cell>
        </row>
        <row r="78">
          <cell r="A78" t="str">
            <v>M.S RING-300MM X 12MM, GROOVE</v>
          </cell>
          <cell r="B78">
            <v>900007177</v>
          </cell>
        </row>
        <row r="79">
          <cell r="A79" t="str">
            <v>Pipeline @ Kamoli Veerabhanupur (Bihar)</v>
          </cell>
          <cell r="B79" t="str">
            <v/>
          </cell>
        </row>
        <row r="80">
          <cell r="A80" t="str">
            <v>Pipeline @ Rajapur (Babaganj)</v>
          </cell>
          <cell r="B80" t="str">
            <v/>
          </cell>
        </row>
        <row r="81">
          <cell r="A81" t="str">
            <v>Pipeline Works @ Nariyawan</v>
          </cell>
          <cell r="B81" t="str">
            <v/>
          </cell>
        </row>
        <row r="82">
          <cell r="A82" t="str">
            <v>Pipeline Works@Umari Bujurgh,Block-Bihar</v>
          </cell>
          <cell r="B82" t="str">
            <v/>
          </cell>
        </row>
        <row r="83">
          <cell r="A83" t="str">
            <v>VariatPipeline @Umari Bujurgh,Block-Biha</v>
          </cell>
          <cell r="B83" t="str">
            <v/>
          </cell>
        </row>
        <row r="84">
          <cell r="A84" t="str">
            <v>HIRED VEHICLES FOR CLIENT</v>
          </cell>
          <cell r="B84" t="str">
            <v/>
          </cell>
        </row>
        <row r="85">
          <cell r="A85" t="str">
            <v>M.S REDUCER-300MMX200MMX12MM,IS:2800/226</v>
          </cell>
          <cell r="B85">
            <v>900007175</v>
          </cell>
        </row>
        <row r="86">
          <cell r="A86" t="str">
            <v>M.S CLAMP-300MM IS:2800/26</v>
          </cell>
          <cell r="B86">
            <v>900007225</v>
          </cell>
        </row>
        <row r="87">
          <cell r="A87" t="str">
            <v>WELL CAP-300MM WITH HANDLE,IS:2800/226</v>
          </cell>
          <cell r="B87">
            <v>900007226</v>
          </cell>
        </row>
        <row r="88">
          <cell r="A88" t="str">
            <v>TUBE WELL SUPPORT H FRAME BORE DIA 600MM</v>
          </cell>
          <cell r="B88">
            <v>900007235</v>
          </cell>
        </row>
        <row r="89">
          <cell r="A89" t="str">
            <v>15MM GI NIPPLE - 0.3MTR LENGTH</v>
          </cell>
          <cell r="B89">
            <v>1200000450</v>
          </cell>
        </row>
        <row r="90">
          <cell r="A90" t="str">
            <v>FOR STAFF WELFARE EXP</v>
          </cell>
          <cell r="B90" t="str">
            <v/>
          </cell>
        </row>
        <row r="91">
          <cell r="A91" t="str">
            <v>Pipeline @ Chausa (Kunda) P1</v>
          </cell>
          <cell r="B91" t="str">
            <v/>
          </cell>
        </row>
        <row r="92">
          <cell r="A92" t="str">
            <v>Pipeline @ Itaura (Kunda)</v>
          </cell>
          <cell r="B92" t="str">
            <v/>
          </cell>
        </row>
        <row r="93">
          <cell r="A93" t="str">
            <v>Pipeline @ Launda &amp; Mamauli (Kunda)</v>
          </cell>
          <cell r="B93" t="str">
            <v/>
          </cell>
        </row>
        <row r="94">
          <cell r="A94" t="str">
            <v>Pipeline Works @ Keshavpur &amp; Rudauli</v>
          </cell>
          <cell r="B94" t="str">
            <v/>
          </cell>
        </row>
        <row r="95">
          <cell r="A95" t="str">
            <v>Pipeline Works@Sahumai,Block-Kunda</v>
          </cell>
          <cell r="B95" t="str">
            <v/>
          </cell>
        </row>
        <row r="96">
          <cell r="A96" t="str">
            <v>HDPE-140X140X140MM,PN-6,R-TEE,CL:PE-100</v>
          </cell>
          <cell r="B96">
            <v>200030291</v>
          </cell>
        </row>
        <row r="97">
          <cell r="A97" t="str">
            <v>HDPE-160X160X160MM,PN-6,R-TEE,CL:PE-100</v>
          </cell>
          <cell r="B97">
            <v>200030293</v>
          </cell>
        </row>
        <row r="98">
          <cell r="A98" t="str">
            <v>HDPE-140MM,PN6,110MM,ENLARGER,CL:PE100</v>
          </cell>
          <cell r="B98">
            <v>200030315</v>
          </cell>
        </row>
        <row r="99">
          <cell r="A99" t="str">
            <v>HDPE-160MM,PN6,140MM,ENLARGER,CL:PE100</v>
          </cell>
          <cell r="B99">
            <v>200030318</v>
          </cell>
        </row>
        <row r="100">
          <cell r="A100" t="str">
            <v>HDPE PIPE-200MM,PN-6,CLASS:PE-100,IS4984</v>
          </cell>
          <cell r="B100">
            <v>1200000255</v>
          </cell>
        </row>
        <row r="101">
          <cell r="A101" t="str">
            <v>M.S PIPE-300MM X 7.1MM,ERW,IS:4270</v>
          </cell>
          <cell r="B101">
            <v>900007169</v>
          </cell>
        </row>
        <row r="102">
          <cell r="A102" t="str">
            <v>300mm MS Bail Plug IS 2800</v>
          </cell>
          <cell r="B102">
            <v>900008660</v>
          </cell>
        </row>
        <row r="103">
          <cell r="A103" t="str">
            <v>FOR 40 FEET OFFCIE CONATINER REAPIRING C</v>
          </cell>
          <cell r="B103" t="str">
            <v/>
          </cell>
        </row>
        <row r="104">
          <cell r="A104" t="str">
            <v>DIESEL</v>
          </cell>
          <cell r="B104">
            <v>500000000</v>
          </cell>
        </row>
        <row r="105">
          <cell r="A105" t="str">
            <v>FOR HOTEL ROOM RENT CHARGES</v>
          </cell>
          <cell r="B105" t="str">
            <v/>
          </cell>
        </row>
        <row r="106">
          <cell r="A106" t="str">
            <v>HDPE-90MM,PN6, 63MM,ENLARGER,CLASS:PE100</v>
          </cell>
          <cell r="B106">
            <v>200030311</v>
          </cell>
        </row>
        <row r="107">
          <cell r="A107" t="str">
            <v>HDPE PIPE-200MM,PN-6,CLASS:PE-100,IS4984</v>
          </cell>
          <cell r="B107">
            <v>900007103</v>
          </cell>
        </row>
        <row r="108">
          <cell r="A108" t="str">
            <v>MDPE PIPE-20MM</v>
          </cell>
          <cell r="B108">
            <v>900007412</v>
          </cell>
        </row>
        <row r="109">
          <cell r="A109" t="str">
            <v>FOR KICHEN MATERIAL</v>
          </cell>
          <cell r="B109" t="str">
            <v/>
          </cell>
        </row>
        <row r="110">
          <cell r="A110" t="str">
            <v>SLUICE VALVE FIRE HYDRANT TYPE80MM,PN-10</v>
          </cell>
          <cell r="B110">
            <v>900007127</v>
          </cell>
        </row>
        <row r="111">
          <cell r="A111" t="str">
            <v>DOUBLE BALL AIR VALVE-50MM,PN-10</v>
          </cell>
          <cell r="B111">
            <v>900007136</v>
          </cell>
        </row>
        <row r="112">
          <cell r="A112" t="str">
            <v>DI SCOUR-80MM,PN-10</v>
          </cell>
          <cell r="B112">
            <v>900007408</v>
          </cell>
        </row>
        <row r="113">
          <cell r="A113" t="str">
            <v>PIPELINE @ RAJAPURKALAN (SADAR)</v>
          </cell>
          <cell r="B113" t="str">
            <v/>
          </cell>
        </row>
        <row r="114">
          <cell r="A114" t="str">
            <v>Pipeline works @ variyasamudra</v>
          </cell>
          <cell r="B114" t="str">
            <v/>
          </cell>
        </row>
        <row r="115">
          <cell r="A115" t="str">
            <v>Variatio Pipeline Works@ Nari</v>
          </cell>
          <cell r="B115" t="str">
            <v/>
          </cell>
        </row>
        <row r="116">
          <cell r="A116" t="str">
            <v>For Transporting charges</v>
          </cell>
          <cell r="B116" t="str">
            <v/>
          </cell>
        </row>
        <row r="117">
          <cell r="A117" t="str">
            <v>HDPE-125MM,PN6, 110MM Reducer PE100</v>
          </cell>
          <cell r="B117">
            <v>200032242</v>
          </cell>
        </row>
        <row r="118">
          <cell r="A118" t="str">
            <v>Pressure Release Valve  - 80mm dia</v>
          </cell>
          <cell r="B118">
            <v>900008551</v>
          </cell>
        </row>
        <row r="119">
          <cell r="A119" t="str">
            <v>DI SLUICE VALVE-200MM,PN-10,IS:780</v>
          </cell>
          <cell r="B119">
            <v>900007115</v>
          </cell>
        </row>
        <row r="120">
          <cell r="A120" t="str">
            <v>FOR PIPES UNLAODING CHARGES</v>
          </cell>
          <cell r="B120" t="str">
            <v/>
          </cell>
        </row>
        <row r="121">
          <cell r="A121" t="str">
            <v>HDPE BEND-140MM,PN-6,90DEG,CLASS:PE-100</v>
          </cell>
          <cell r="B121">
            <v>200030271</v>
          </cell>
        </row>
        <row r="122">
          <cell r="A122" t="str">
            <v>FOR PRINTING &amp; STATIONARY</v>
          </cell>
          <cell r="B122" t="str">
            <v/>
          </cell>
        </row>
        <row r="123">
          <cell r="A123" t="str">
            <v>HDPE 140mm X 140mm X 63mm PN6 TEE PE100</v>
          </cell>
          <cell r="B123">
            <v>200032213</v>
          </cell>
        </row>
        <row r="124">
          <cell r="A124" t="str">
            <v>FOR SPLIT AC SHIFTING</v>
          </cell>
          <cell r="B124" t="str">
            <v/>
          </cell>
        </row>
        <row r="125">
          <cell r="A125" t="str">
            <v>HDPE-140MM,PN6,125MM,ENLARGER,CL:PE100</v>
          </cell>
          <cell r="B125">
            <v>200030316</v>
          </cell>
        </row>
        <row r="126">
          <cell r="A126" t="str">
            <v>HDPE - Stub Bend - 140mm,PE100</v>
          </cell>
          <cell r="B126">
            <v>200032261</v>
          </cell>
        </row>
        <row r="127">
          <cell r="A127" t="str">
            <v>FOR OP UNIT &amp;COMPRESSOR SPARES</v>
          </cell>
          <cell r="B127" t="str">
            <v/>
          </cell>
        </row>
        <row r="128">
          <cell r="A128" t="str">
            <v>DI SLUICE VALVE-80MM,PN-10,IS:780</v>
          </cell>
          <cell r="B128">
            <v>900007111</v>
          </cell>
        </row>
        <row r="129">
          <cell r="A129" t="str">
            <v>DI SLUICE VALVE-100MM,PN-10,IS:780</v>
          </cell>
          <cell r="B129">
            <v>900007112</v>
          </cell>
        </row>
        <row r="130">
          <cell r="A130" t="str">
            <v>DI SLUICE VALVE-150MM,PN-10,IS:780</v>
          </cell>
          <cell r="B130">
            <v>900007114</v>
          </cell>
        </row>
        <row r="131">
          <cell r="A131" t="str">
            <v>Sluice Valve -250mm dia</v>
          </cell>
          <cell r="B131">
            <v>900008549</v>
          </cell>
        </row>
        <row r="132">
          <cell r="A132" t="str">
            <v>Double Ball Type Air valve - 80mm</v>
          </cell>
          <cell r="B132">
            <v>900008550</v>
          </cell>
        </row>
        <row r="133">
          <cell r="A133" t="str">
            <v>FOR COURIER CHARGES</v>
          </cell>
          <cell r="B133" t="str">
            <v/>
          </cell>
        </row>
        <row r="134">
          <cell r="A134" t="str">
            <v>HDPE 110mm X 110mm X 63mm PN6 TEE PE100</v>
          </cell>
          <cell r="B134">
            <v>200032205</v>
          </cell>
        </row>
        <row r="135">
          <cell r="A135" t="str">
            <v>HDPE-125MM,PN6, 90MM Reducer PE100</v>
          </cell>
          <cell r="B135">
            <v>200032240</v>
          </cell>
        </row>
        <row r="136">
          <cell r="A136" t="str">
            <v>HDPE-125MM,PN6, 63MM Reducer PE100</v>
          </cell>
          <cell r="B136">
            <v>200032241</v>
          </cell>
        </row>
        <row r="137">
          <cell r="A137" t="str">
            <v>HDPE-140MM,PN6,63MM,ENLARGER,CL:PE100</v>
          </cell>
          <cell r="B137">
            <v>200030320</v>
          </cell>
        </row>
        <row r="138">
          <cell r="A138" t="str">
            <v>HDPE 90mm X 90mm X 63mm, PN6 TEE PE100</v>
          </cell>
          <cell r="B138">
            <v>200032203</v>
          </cell>
        </row>
        <row r="139">
          <cell r="A139" t="str">
            <v>HDPE 110mm X 110mm X 75mm PN6 TEE PE100</v>
          </cell>
          <cell r="B139">
            <v>200032206</v>
          </cell>
        </row>
        <row r="140">
          <cell r="A140" t="str">
            <v>HDPE 110mm X 110mm X 90mm PN6 TEE PE100</v>
          </cell>
          <cell r="B140">
            <v>200032207</v>
          </cell>
        </row>
        <row r="141">
          <cell r="A141" t="str">
            <v>FOR STAFF MESS EXPENSE</v>
          </cell>
          <cell r="B141" t="str">
            <v/>
          </cell>
        </row>
        <row r="142">
          <cell r="A142" t="str">
            <v>FOR OP UNIT &amp; COMPRESSOR TOOLS</v>
          </cell>
          <cell r="B142" t="str">
            <v/>
          </cell>
        </row>
        <row r="143">
          <cell r="A143" t="str">
            <v>FOR 20 FEET OFFCIE CONATINER REAPIRING C</v>
          </cell>
          <cell r="B143" t="str">
            <v/>
          </cell>
        </row>
        <row r="144">
          <cell r="A144" t="str">
            <v>HDPE-160MM,PN6,63MM Reducer PE100</v>
          </cell>
          <cell r="B144">
            <v>200032247</v>
          </cell>
        </row>
        <row r="145">
          <cell r="A145" t="str">
            <v>Pipeline @ Fatuhabad (Babaganj)</v>
          </cell>
          <cell r="B145" t="str">
            <v/>
          </cell>
        </row>
        <row r="146">
          <cell r="A146" t="str">
            <v>HDPE 140mm X 140mm X 75mm PN6 TEE PE100</v>
          </cell>
          <cell r="B146">
            <v>200032214</v>
          </cell>
        </row>
        <row r="147">
          <cell r="A147" t="str">
            <v>FOR INTERNET EXP</v>
          </cell>
          <cell r="B147" t="str">
            <v/>
          </cell>
        </row>
        <row r="148">
          <cell r="A148" t="str">
            <v>HDPE-200MM,PN6,160MM,ENLARGER,CL:PE100</v>
          </cell>
          <cell r="B148">
            <v>200030328</v>
          </cell>
        </row>
        <row r="149">
          <cell r="A149" t="str">
            <v>Pipeline@TARDHA -PATTI</v>
          </cell>
          <cell r="B149" t="str">
            <v/>
          </cell>
        </row>
        <row r="150">
          <cell r="A150" t="str">
            <v>HDPE 160mm X 160mm  X 63mm PN6 TEE PE100</v>
          </cell>
          <cell r="B150">
            <v>200032217</v>
          </cell>
        </row>
        <row r="151">
          <cell r="A151" t="str">
            <v>HDPE 160mm X 160mm X 75mm PN6 TEE PE100</v>
          </cell>
          <cell r="B151">
            <v>200032218</v>
          </cell>
        </row>
        <row r="152">
          <cell r="A152" t="str">
            <v>Pipeliine @ Adhiya (Kunda)</v>
          </cell>
          <cell r="B152" t="str">
            <v/>
          </cell>
        </row>
        <row r="153">
          <cell r="A153" t="str">
            <v>FOR TRANSPORTATION CHARGES</v>
          </cell>
          <cell r="B153" t="str">
            <v/>
          </cell>
        </row>
        <row r="154">
          <cell r="A154" t="str">
            <v>HDPE-125MM,PN6, 75MM Reducer PE100</v>
          </cell>
          <cell r="B154">
            <v>200032239</v>
          </cell>
        </row>
        <row r="155">
          <cell r="A155" t="str">
            <v>HDPE125MM,PN6,4WAY CROSS FITTING,CLPE100</v>
          </cell>
          <cell r="B155">
            <v>200032584</v>
          </cell>
        </row>
        <row r="156">
          <cell r="A156" t="str">
            <v>HDPE-140MM,PN6, 75MM Reducer PE100</v>
          </cell>
          <cell r="B156">
            <v>200032243</v>
          </cell>
        </row>
        <row r="157">
          <cell r="A157" t="str">
            <v>DI SLUICE VALVE-125MM,PN-10,IS:780</v>
          </cell>
          <cell r="B157">
            <v>900007113</v>
          </cell>
        </row>
        <row r="158">
          <cell r="A158" t="str">
            <v>HDPE 140mm X 140mm X 110mm PN6 TEE PE100</v>
          </cell>
          <cell r="B158">
            <v>200032215</v>
          </cell>
        </row>
        <row r="159">
          <cell r="A159" t="str">
            <v>PP CLAMP SADDLE-75MM</v>
          </cell>
          <cell r="B159">
            <v>1200000425</v>
          </cell>
        </row>
        <row r="160">
          <cell r="A160" t="str">
            <v>FOR INTERNET CHARGES</v>
          </cell>
          <cell r="B160" t="str">
            <v/>
          </cell>
        </row>
        <row r="161">
          <cell r="A161" t="str">
            <v>Boundarywall @ Jhingur (Babaganj)</v>
          </cell>
          <cell r="B161" t="str">
            <v/>
          </cell>
        </row>
        <row r="162">
          <cell r="A162" t="str">
            <v>BIKE SERVICE 12%</v>
          </cell>
          <cell r="B162" t="str">
            <v/>
          </cell>
        </row>
        <row r="163">
          <cell r="A163" t="str">
            <v>GI PIPE-15MM</v>
          </cell>
          <cell r="B163">
            <v>900007413</v>
          </cell>
        </row>
        <row r="164">
          <cell r="A164" t="str">
            <v>GI SOCKET-15MM</v>
          </cell>
          <cell r="B164">
            <v>900007420</v>
          </cell>
        </row>
        <row r="165">
          <cell r="A165" t="str">
            <v>WALL MOUNT SADDLE GI PIPE-15MM</v>
          </cell>
          <cell r="B165">
            <v>900007422</v>
          </cell>
        </row>
        <row r="166">
          <cell r="A166" t="str">
            <v>G.I ELBOW 15 MM</v>
          </cell>
          <cell r="B166">
            <v>900007628</v>
          </cell>
        </row>
        <row r="167">
          <cell r="A167" t="str">
            <v>15MM GI NIPPLE - 0.3MTR LENGTH</v>
          </cell>
          <cell r="B167">
            <v>900008619</v>
          </cell>
        </row>
        <row r="168">
          <cell r="A168" t="str">
            <v>15MM GI NIPPLE - 0.5MTR LENGTH</v>
          </cell>
          <cell r="B168">
            <v>900008620</v>
          </cell>
        </row>
        <row r="169">
          <cell r="A169" t="str">
            <v>SERVICE 18%</v>
          </cell>
          <cell r="B169" t="str">
            <v/>
          </cell>
        </row>
        <row r="170">
          <cell r="A170" t="str">
            <v>FOR INTERNET CONNECTION</v>
          </cell>
          <cell r="B170" t="str">
            <v/>
          </cell>
        </row>
        <row r="171">
          <cell r="A171" t="str">
            <v>BIKE SERVICE 28%</v>
          </cell>
          <cell r="B171" t="str">
            <v/>
          </cell>
        </row>
        <row r="172">
          <cell r="A172" t="str">
            <v>HDPE-140MM,PN6,90MM,ENLARGER,CL:PE100</v>
          </cell>
          <cell r="B172">
            <v>200030317</v>
          </cell>
        </row>
        <row r="173">
          <cell r="A173" t="str">
            <v>HDPE-140X90X140MM,PN-6,R-TEE,CL:PE-100</v>
          </cell>
          <cell r="B173">
            <v>200030290</v>
          </cell>
        </row>
        <row r="174">
          <cell r="A174" t="str">
            <v>HDPE 160MM ,PN6 ,CROSS TEE ,CLASS:PE100</v>
          </cell>
          <cell r="B174">
            <v>200030306</v>
          </cell>
        </row>
        <row r="175">
          <cell r="A175" t="str">
            <v>HDPE 160mm X 160mm X 140mm PN6 TEE PE100</v>
          </cell>
          <cell r="B175">
            <v>200032221</v>
          </cell>
        </row>
        <row r="176">
          <cell r="A176" t="str">
            <v>HDPE-160MM,PN6,90MM Reducer PE100</v>
          </cell>
          <cell r="B176">
            <v>200032245</v>
          </cell>
        </row>
        <row r="177">
          <cell r="A177" t="str">
            <v>DESKTOP COMPUTER 4GB RAM 1TB HDD</v>
          </cell>
          <cell r="B177">
            <v>1300000049</v>
          </cell>
        </row>
        <row r="178">
          <cell r="A178" t="str">
            <v>LAPTOP DELL HDD 1TB RAM 8GB i3-8145 15.6</v>
          </cell>
          <cell r="B178">
            <v>1300000973</v>
          </cell>
        </row>
        <row r="179">
          <cell r="A179" t="str">
            <v>SAFETY HELMET WHITE</v>
          </cell>
          <cell r="B179">
            <v>200001078</v>
          </cell>
        </row>
        <row r="180">
          <cell r="A180" t="str">
            <v>SAFETY JACKET GREEN EXECUTIVE</v>
          </cell>
          <cell r="B180">
            <v>200023663</v>
          </cell>
        </row>
        <row r="181">
          <cell r="A181" t="str">
            <v>Pipeline@Raipur-Bihar</v>
          </cell>
          <cell r="B181" t="str">
            <v/>
          </cell>
        </row>
        <row r="182">
          <cell r="A182" t="str">
            <v>FOR ELECTRICLE WORK</v>
          </cell>
          <cell r="B182" t="str">
            <v/>
          </cell>
        </row>
        <row r="183">
          <cell r="A183" t="str">
            <v>DESKTOP COMPUTER 8GB RAM 1TB HDD</v>
          </cell>
          <cell r="B183">
            <v>1300000919</v>
          </cell>
        </row>
        <row r="184">
          <cell r="A184" t="str">
            <v>Pipeline @ Digaosi (Rampursangramgarh)</v>
          </cell>
          <cell r="B184" t="str">
            <v/>
          </cell>
        </row>
        <row r="185">
          <cell r="A185" t="str">
            <v>Pipeline @ Maharajpur (Bihar)</v>
          </cell>
          <cell r="B185" t="str">
            <v/>
          </cell>
        </row>
        <row r="186">
          <cell r="A186" t="str">
            <v>Pipeline works @ Saraybeerbhadra</v>
          </cell>
          <cell r="B186" t="str">
            <v/>
          </cell>
        </row>
        <row r="187">
          <cell r="A187" t="str">
            <v>CEILING FAN 48"</v>
          </cell>
          <cell r="B187">
            <v>1300000025</v>
          </cell>
        </row>
        <row r="188">
          <cell r="A188" t="str">
            <v>PVC FIBER HANDLE CHAIR</v>
          </cell>
          <cell r="B188">
            <v>1300000027</v>
          </cell>
        </row>
        <row r="189">
          <cell r="A189" t="str">
            <v>WOODEN COT 4' X 6'</v>
          </cell>
          <cell r="B189">
            <v>1300000214</v>
          </cell>
        </row>
        <row r="190">
          <cell r="A190" t="str">
            <v>M.S FLAT STRIP CENTER GUIDE-200X400X5MM</v>
          </cell>
          <cell r="B190">
            <v>900007181</v>
          </cell>
        </row>
        <row r="191">
          <cell r="A191" t="str">
            <v>AIR CONDITIONER SPLIT 1.5 T</v>
          </cell>
          <cell r="B191">
            <v>1300000007</v>
          </cell>
        </row>
        <row r="192">
          <cell r="A192" t="str">
            <v>STEEL ALMIRAH 6FT</v>
          </cell>
          <cell r="B192">
            <v>1300000033</v>
          </cell>
        </row>
        <row r="193">
          <cell r="A193" t="str">
            <v>GYSER RACOLD 15 LTR</v>
          </cell>
          <cell r="B193">
            <v>1300001122</v>
          </cell>
        </row>
        <row r="194">
          <cell r="A194" t="str">
            <v>SAFETY HELMET YELLOW</v>
          </cell>
          <cell r="B194">
            <v>200001074</v>
          </cell>
        </row>
        <row r="195">
          <cell r="A195" t="str">
            <v>SAFETY SHOE  7''</v>
          </cell>
          <cell r="B195">
            <v>200001102</v>
          </cell>
        </row>
        <row r="196">
          <cell r="A196" t="str">
            <v>SAFETY SHOE  9''</v>
          </cell>
          <cell r="B196">
            <v>200001104</v>
          </cell>
        </row>
        <row r="197">
          <cell r="A197" t="str">
            <v>SAFETY JACKETS ORANGE COTTON XLL SIZE</v>
          </cell>
          <cell r="B197">
            <v>200031530</v>
          </cell>
        </row>
        <row r="198">
          <cell r="A198" t="str">
            <v>FOR WELFATE STAFF EXP</v>
          </cell>
          <cell r="B198" t="str">
            <v/>
          </cell>
        </row>
        <row r="199">
          <cell r="A199" t="str">
            <v>HDPE PIPE-250MM,PN-6,CLASS:PE-100,IS4984</v>
          </cell>
          <cell r="B199">
            <v>1200000256</v>
          </cell>
        </row>
        <row r="200">
          <cell r="A200" t="str">
            <v>HDPE-200MM,PN6,63MM,ENLARGER,CLASS:PE100</v>
          </cell>
          <cell r="B200">
            <v>200030327</v>
          </cell>
        </row>
        <row r="201">
          <cell r="A201" t="str">
            <v>HDPE 125mm X 125mm X 63mm PN6 TEE PE100</v>
          </cell>
          <cell r="B201">
            <v>200032208</v>
          </cell>
        </row>
        <row r="202">
          <cell r="A202" t="str">
            <v>TUBE WELL SUPPORT H FRAME BORE-500MM</v>
          </cell>
          <cell r="B202">
            <v>1200000420</v>
          </cell>
        </row>
        <row r="203">
          <cell r="A203" t="str">
            <v>HDPE-90MM,PN6,END CAP,CLASS:PE100</v>
          </cell>
          <cell r="B203">
            <v>200030279</v>
          </cell>
        </row>
        <row r="204">
          <cell r="A204" t="str">
            <v>HDPE BEND-75MM,PN-6,90DEG,CLASS:PE-100</v>
          </cell>
          <cell r="B204">
            <v>200030267</v>
          </cell>
        </row>
        <row r="205">
          <cell r="A205" t="str">
            <v>HDPE BEND-110MM,PN-6,90DEG,CLASS:PE-100</v>
          </cell>
          <cell r="B205">
            <v>200030269</v>
          </cell>
        </row>
        <row r="206">
          <cell r="A206" t="str">
            <v>HDPE BEND-125MM,PN-6,90DEG,CLASS:PE-100</v>
          </cell>
          <cell r="B206">
            <v>200030270</v>
          </cell>
        </row>
        <row r="207">
          <cell r="A207" t="str">
            <v>HDPE BEND-160MM,PN-6,90DEG,CLASS:PE-100</v>
          </cell>
          <cell r="B207">
            <v>200030272</v>
          </cell>
        </row>
        <row r="208">
          <cell r="A208" t="str">
            <v>HDPE BEND-200MM,PN-6,90DEG,CLASS:PE-100</v>
          </cell>
          <cell r="B208">
            <v>200030274</v>
          </cell>
        </row>
        <row r="209">
          <cell r="A209" t="str">
            <v>HDPE 200X200X200 MM, PN-6, R-TEE, CLASS:</v>
          </cell>
          <cell r="B209">
            <v>200030300</v>
          </cell>
        </row>
        <row r="210">
          <cell r="A210" t="str">
            <v>HDPE-110MM,PN6,75MM,ENLARGER,CLASS:PE100</v>
          </cell>
          <cell r="B210">
            <v>200030312</v>
          </cell>
        </row>
        <row r="211">
          <cell r="A211" t="str">
            <v>HDPE-200MM,PN6,140MM,ENLARGER,CL:PE100</v>
          </cell>
          <cell r="B211">
            <v>200030325</v>
          </cell>
        </row>
        <row r="212">
          <cell r="A212" t="str">
            <v>HDPE-200MM,PN6,90MM,ENLARGER,CLASS:PE100</v>
          </cell>
          <cell r="B212">
            <v>200030326</v>
          </cell>
        </row>
        <row r="213">
          <cell r="A213" t="str">
            <v>HDPE 75mm X 75mm X 63mm PN6 TEE PE100</v>
          </cell>
          <cell r="B213">
            <v>200032202</v>
          </cell>
        </row>
        <row r="214">
          <cell r="A214" t="str">
            <v>HDPE 90mm X 90mm X 75mm PN6 TEE PE100</v>
          </cell>
          <cell r="B214">
            <v>200032204</v>
          </cell>
        </row>
        <row r="215">
          <cell r="A215" t="str">
            <v>HDPE 125mm X 125mm X 125mm PN6 TEE PE100</v>
          </cell>
          <cell r="B215">
            <v>200032212</v>
          </cell>
        </row>
        <row r="216">
          <cell r="A216" t="str">
            <v>HDPE-200MM,PN6,110MM Reducer PE100</v>
          </cell>
          <cell r="B216">
            <v>200032248</v>
          </cell>
        </row>
        <row r="217">
          <cell r="A217" t="str">
            <v>HDPE-200MM,PN6,75MM Reducer PE100</v>
          </cell>
          <cell r="B217">
            <v>200032249</v>
          </cell>
        </row>
        <row r="218">
          <cell r="A218" t="str">
            <v>HDPE - Stub Bend - 50mm,PE100</v>
          </cell>
          <cell r="B218">
            <v>200032256</v>
          </cell>
        </row>
        <row r="219">
          <cell r="A219" t="str">
            <v>HDPE - Stub Bend - 75mm,PE100</v>
          </cell>
          <cell r="B219">
            <v>200032258</v>
          </cell>
        </row>
        <row r="220">
          <cell r="A220" t="str">
            <v>HDPE - Stub Bend - 90mm,PE100</v>
          </cell>
          <cell r="B220">
            <v>200032259</v>
          </cell>
        </row>
        <row r="221">
          <cell r="A221" t="str">
            <v>HDPE - Stub Bend - 110mm,PE100</v>
          </cell>
          <cell r="B221">
            <v>200032260</v>
          </cell>
        </row>
        <row r="222">
          <cell r="A222" t="str">
            <v>HDPE - Stub Bend - 160mm,PE100</v>
          </cell>
          <cell r="B222">
            <v>200032262</v>
          </cell>
        </row>
        <row r="223">
          <cell r="A223" t="str">
            <v>HDPE - Stub Bend - 200mm,PE100</v>
          </cell>
          <cell r="B223">
            <v>200032264</v>
          </cell>
        </row>
        <row r="224">
          <cell r="A224" t="str">
            <v>HDPE - STUB BEND - 125MM,PE100</v>
          </cell>
          <cell r="B224">
            <v>200032576</v>
          </cell>
        </row>
        <row r="225">
          <cell r="A225" t="str">
            <v>DANGER OR CAUTION TAPE</v>
          </cell>
          <cell r="B225">
            <v>200019916</v>
          </cell>
        </row>
        <row r="226">
          <cell r="A226" t="str">
            <v>ESR @ Jasholi &amp; Kushahilpur (Kunda)</v>
          </cell>
          <cell r="B226" t="str">
            <v/>
          </cell>
        </row>
        <row r="227">
          <cell r="A227" t="str">
            <v>GI Pipe Cutting &amp; Threading Works</v>
          </cell>
          <cell r="B227" t="str">
            <v/>
          </cell>
        </row>
        <row r="228">
          <cell r="A228" t="str">
            <v>Pipeline Works@Atarsand &amp; Parsupur (P-3)</v>
          </cell>
          <cell r="B228" t="str">
            <v/>
          </cell>
        </row>
        <row r="229">
          <cell r="A229" t="str">
            <v>SAFETY SHOE  8''</v>
          </cell>
          <cell r="B229">
            <v>200001103</v>
          </cell>
        </row>
        <row r="230">
          <cell r="A230" t="str">
            <v>ESR @ Chausa (Kunda)</v>
          </cell>
          <cell r="B230" t="str">
            <v/>
          </cell>
        </row>
        <row r="231">
          <cell r="A231" t="str">
            <v>TUBE WELL SUPPORT H FRAME BORE-500MM</v>
          </cell>
          <cell r="B231">
            <v>1200000336</v>
          </cell>
        </row>
        <row r="232">
          <cell r="A232" t="str">
            <v>SAFETY SHOE 6" FOR STAFF</v>
          </cell>
          <cell r="B232">
            <v>200003560</v>
          </cell>
        </row>
        <row r="233">
          <cell r="A233" t="str">
            <v>SLUICE VALVE FIRE HYDRANT TYPE80MM,PN-10</v>
          </cell>
          <cell r="B233">
            <v>1200000279</v>
          </cell>
        </row>
        <row r="234">
          <cell r="A234" t="str">
            <v>PP CLAMP SADLLE-110MM</v>
          </cell>
          <cell r="B234">
            <v>1200000412</v>
          </cell>
        </row>
        <row r="235">
          <cell r="A235" t="str">
            <v>PP CLAMP SADDLE-140MM</v>
          </cell>
          <cell r="B235">
            <v>1200000426</v>
          </cell>
        </row>
        <row r="236">
          <cell r="A236" t="str">
            <v>PP CLAMP SADDLE-160MM</v>
          </cell>
          <cell r="B236">
            <v>1200000427</v>
          </cell>
        </row>
        <row r="237">
          <cell r="A237" t="str">
            <v>PP CLAMP SADDLE-200MM</v>
          </cell>
          <cell r="B237">
            <v>1200000429</v>
          </cell>
        </row>
        <row r="238">
          <cell r="A238" t="str">
            <v>PP CLAMP SADDLE 125MM WITH M8 FASTNERS</v>
          </cell>
          <cell r="B238">
            <v>1200000449</v>
          </cell>
        </row>
        <row r="239">
          <cell r="A239" t="str">
            <v>DI SLUICE VALVE-200MM,PN-10,IS:780</v>
          </cell>
          <cell r="B239">
            <v>1200000455</v>
          </cell>
        </row>
        <row r="240">
          <cell r="A240" t="str">
            <v>DI SLUICE VALVE-150MM,PN-10,IS:780</v>
          </cell>
          <cell r="B240">
            <v>1200000456</v>
          </cell>
        </row>
        <row r="241">
          <cell r="A241" t="str">
            <v>DI SLUICE VALVE-125MM,PN-10,IS:780</v>
          </cell>
          <cell r="B241">
            <v>1200000457</v>
          </cell>
        </row>
        <row r="242">
          <cell r="A242" t="str">
            <v>DI SLUICE VALVE-100MM,PN-10,IS:780</v>
          </cell>
          <cell r="B242">
            <v>1200000458</v>
          </cell>
        </row>
        <row r="243">
          <cell r="A243" t="str">
            <v>DI SLUICE VALVE-80MM,PN-10,IS:780</v>
          </cell>
          <cell r="B243">
            <v>1200000459</v>
          </cell>
        </row>
        <row r="244">
          <cell r="A244" t="str">
            <v>Pipeline works @ Tarapur (Lalganj)</v>
          </cell>
          <cell r="B244" t="str">
            <v/>
          </cell>
        </row>
        <row r="245">
          <cell r="A245" t="str">
            <v>M.S RING-300MM X 12MM, GROOVE</v>
          </cell>
          <cell r="B245">
            <v>1200000327</v>
          </cell>
        </row>
        <row r="246">
          <cell r="A246" t="str">
            <v>M.S CLAMPS Ø200MM.</v>
          </cell>
          <cell r="B246">
            <v>1200000237</v>
          </cell>
        </row>
        <row r="247">
          <cell r="A247" t="str">
            <v>M.S PIPE-200NB</v>
          </cell>
          <cell r="B247">
            <v>1200000241</v>
          </cell>
        </row>
        <row r="248">
          <cell r="A248" t="str">
            <v>BAIL PLUG-150MMX12MM+M.S U HOOK,IS:2800</v>
          </cell>
          <cell r="B248">
            <v>1200000322</v>
          </cell>
        </row>
        <row r="249">
          <cell r="A249" t="str">
            <v>M.S REDUCER-150MMX200MMX12MM,IS:2800/226</v>
          </cell>
          <cell r="B249">
            <v>1200000326</v>
          </cell>
        </row>
        <row r="250">
          <cell r="A250" t="str">
            <v>M.S RING-200MM X 12MM, GROOVE</v>
          </cell>
          <cell r="B250">
            <v>1200000328</v>
          </cell>
        </row>
        <row r="251">
          <cell r="A251" t="str">
            <v>M.S FLAT STRIP CENTER GUIDE-150X350X5MM</v>
          </cell>
          <cell r="B251">
            <v>1200000330</v>
          </cell>
        </row>
        <row r="252">
          <cell r="A252" t="str">
            <v>WELL CAP-200MM WITH HANDLE,IS:2800/226</v>
          </cell>
          <cell r="B252">
            <v>1200000339</v>
          </cell>
        </row>
        <row r="253">
          <cell r="A253" t="str">
            <v>MS RING FOR BLIND PIPE150MM,IS:2800/226</v>
          </cell>
          <cell r="B253">
            <v>1200000342</v>
          </cell>
        </row>
        <row r="254">
          <cell r="A254" t="str">
            <v>M.S PIPE-150NB X 5MM THK. ERW</v>
          </cell>
          <cell r="B254">
            <v>1200000421</v>
          </cell>
        </row>
        <row r="255">
          <cell r="A255" t="str">
            <v>Pipeline @ Goghar (Babaganj)</v>
          </cell>
          <cell r="B255" t="str">
            <v/>
          </cell>
        </row>
        <row r="256">
          <cell r="A256" t="str">
            <v>PIPELINE@ARJUNPUR&amp;MADHUKARPUR(Rampursan)</v>
          </cell>
          <cell r="B256" t="str">
            <v/>
          </cell>
        </row>
        <row r="257">
          <cell r="A257" t="str">
            <v>Pipeline @ Batauli (Rampursangramgarh)</v>
          </cell>
          <cell r="B257" t="str">
            <v/>
          </cell>
        </row>
        <row r="258">
          <cell r="A258" t="str">
            <v>Pipeline @ PureChhatu(Rampursangramgarh)</v>
          </cell>
          <cell r="B258" t="str">
            <v/>
          </cell>
        </row>
        <row r="259">
          <cell r="A259" t="str">
            <v>Variation @ Batauli_Rampursangramgarh</v>
          </cell>
          <cell r="B259" t="str">
            <v/>
          </cell>
        </row>
        <row r="260">
          <cell r="A260" t="str">
            <v>M.S PIPE-300MM X 7.1MM,ERW,IS:4270</v>
          </cell>
          <cell r="B260">
            <v>1200000319</v>
          </cell>
        </row>
        <row r="261">
          <cell r="A261" t="str">
            <v>TUBE WELL SUPPORT H FRAME BORE DIA 600MM</v>
          </cell>
          <cell r="B261">
            <v>1200000346</v>
          </cell>
        </row>
        <row r="262">
          <cell r="A262" t="str">
            <v>MS PIPE-200MM,ERW,SLOTTED,IS:8110</v>
          </cell>
          <cell r="B262">
            <v>1200000259</v>
          </cell>
        </row>
        <row r="263">
          <cell r="A263" t="str">
            <v>FOR JCB WORKING CHARGES</v>
          </cell>
          <cell r="B263" t="str">
            <v/>
          </cell>
        </row>
        <row r="264">
          <cell r="A264" t="str">
            <v>HDPE 75MM ,PN6 ,CROSS TEE ,CLASS:PE100</v>
          </cell>
          <cell r="B264">
            <v>200030302</v>
          </cell>
        </row>
        <row r="265">
          <cell r="A265" t="str">
            <v>M.S FLAT STRIP CENTER GUIDE-200X400X5MM</v>
          </cell>
          <cell r="B265">
            <v>1200000331</v>
          </cell>
        </row>
        <row r="266">
          <cell r="A266" t="str">
            <v>SERVICE 28%</v>
          </cell>
          <cell r="B266" t="str">
            <v/>
          </cell>
        </row>
        <row r="267">
          <cell r="A267" t="str">
            <v>MS PIPE-300MM,ERW,SLOTTED,IS:8110</v>
          </cell>
          <cell r="B267">
            <v>1200000260</v>
          </cell>
        </row>
        <row r="268">
          <cell r="A268" t="str">
            <v>PIPELINE @ HOSIYARPUR (BABA BHELKHARNATH</v>
          </cell>
          <cell r="B268" t="str">
            <v/>
          </cell>
        </row>
        <row r="269">
          <cell r="A269" t="str">
            <v>Pipeline @ Gogaer (Bihar)</v>
          </cell>
          <cell r="B269" t="str">
            <v/>
          </cell>
        </row>
        <row r="270">
          <cell r="A270" t="str">
            <v>Pipeline @ Siya (Bihar)</v>
          </cell>
          <cell r="B270" t="str">
            <v/>
          </cell>
        </row>
        <row r="271">
          <cell r="A271" t="str">
            <v>Pipeline @ Kherapurechemi &amp; Purebasantra</v>
          </cell>
          <cell r="B271" t="str">
            <v/>
          </cell>
        </row>
        <row r="272">
          <cell r="A272" t="str">
            <v>BIKE SERVICE</v>
          </cell>
          <cell r="B272" t="str">
            <v/>
          </cell>
        </row>
        <row r="273">
          <cell r="A273" t="str">
            <v>Pipeline @Gujwar &amp; SarayChhata(Babaganj)</v>
          </cell>
          <cell r="B273" t="str">
            <v/>
          </cell>
        </row>
        <row r="274">
          <cell r="A274" t="str">
            <v>M.S CLAMP-300MM IS:2800/26</v>
          </cell>
          <cell r="B274">
            <v>1200000337</v>
          </cell>
        </row>
        <row r="275">
          <cell r="A275" t="str">
            <v>WELL CAP-300MM WITH HANDLE,IS:2800/226</v>
          </cell>
          <cell r="B275">
            <v>1200000338</v>
          </cell>
        </row>
        <row r="276">
          <cell r="A276" t="str">
            <v>LEVEL TRANSMITTER HYDROSTATIC:0-6000MM</v>
          </cell>
          <cell r="B276">
            <v>1200000479</v>
          </cell>
        </row>
        <row r="277">
          <cell r="A277" t="str">
            <v>300MM MS BAIL PLUG IS 2800</v>
          </cell>
          <cell r="B277">
            <v>1200000480</v>
          </cell>
        </row>
        <row r="278">
          <cell r="A278" t="str">
            <v>12.5 HP 3  PH SUBMERSIBLE PUMP</v>
          </cell>
          <cell r="B278">
            <v>1200000483</v>
          </cell>
        </row>
        <row r="279">
          <cell r="A279" t="str">
            <v>PRESSURE TRANSMITTER (0 - 10KG)</v>
          </cell>
          <cell r="B279">
            <v>1200000487</v>
          </cell>
        </row>
        <row r="280">
          <cell r="A280" t="str">
            <v>400W MONO PERC SOLAR MODULES</v>
          </cell>
          <cell r="B280">
            <v>1200000555</v>
          </cell>
        </row>
        <row r="281">
          <cell r="A281" t="str">
            <v>ELECTROMAGNETIC FLOWMETER-100MM</v>
          </cell>
          <cell r="B281">
            <v>1200000556</v>
          </cell>
        </row>
        <row r="282">
          <cell r="A282" t="str">
            <v>M.S REDUCER-300MMX200MMX12MM,IS:2800/226</v>
          </cell>
          <cell r="B282">
            <v>1200000325</v>
          </cell>
        </row>
        <row r="283">
          <cell r="A283" t="str">
            <v>BAIL PLUG-200MM X12MM+M.S U HOOK,IS:2800</v>
          </cell>
          <cell r="B283">
            <v>1200000323</v>
          </cell>
        </row>
        <row r="284">
          <cell r="A284" t="str">
            <v>Pipeline @ Kushildiha (Kunda)</v>
          </cell>
          <cell r="B284" t="str">
            <v/>
          </cell>
        </row>
        <row r="285">
          <cell r="A285" t="str">
            <v>Pipeline @ Saraykirat (Kunda)</v>
          </cell>
          <cell r="B285" t="str">
            <v/>
          </cell>
        </row>
        <row r="286">
          <cell r="A286" t="str">
            <v>Pipeline @ Rampur Bela (Patti)</v>
          </cell>
          <cell r="B286" t="str">
            <v/>
          </cell>
        </row>
        <row r="287">
          <cell r="A287" t="str">
            <v>Pipeline @ Kanpamandhupur_Bababelkarnath</v>
          </cell>
          <cell r="B287" t="str">
            <v/>
          </cell>
        </row>
        <row r="288">
          <cell r="A288" t="str">
            <v>Variat PIPELINE@Galgali &amp;Tarapur Kandai</v>
          </cell>
          <cell r="B288" t="str">
            <v/>
          </cell>
        </row>
        <row r="289">
          <cell r="A289" t="str">
            <v>DI CHECK VALVE-80MM,PN-16</v>
          </cell>
          <cell r="B289">
            <v>900007202</v>
          </cell>
        </row>
        <row r="290">
          <cell r="A290" t="str">
            <v>LEVEL TRANSMITTER HYDROSTATIC:0-6000MM</v>
          </cell>
          <cell r="B290">
            <v>900008005</v>
          </cell>
        </row>
        <row r="291">
          <cell r="A291" t="str">
            <v>12.5 HP 3  PH SUBMERSIBLE PUMP</v>
          </cell>
          <cell r="B291">
            <v>900009062</v>
          </cell>
        </row>
        <row r="292">
          <cell r="A292" t="str">
            <v>400W MONO PERC SOLAR MODULES</v>
          </cell>
          <cell r="B292">
            <v>900009117</v>
          </cell>
        </row>
        <row r="293">
          <cell r="A293" t="str">
            <v>100MM ELECTRO MAGNETIC FLOW METERS</v>
          </cell>
          <cell r="B293">
            <v>900009147</v>
          </cell>
        </row>
        <row r="294">
          <cell r="A294" t="str">
            <v>PRESSURE TRANSMITTER (0 - 10KG)</v>
          </cell>
          <cell r="B294">
            <v>900009148</v>
          </cell>
        </row>
        <row r="295">
          <cell r="A295" t="str">
            <v>ELECTRONIC TYPE CHLORINATING SYSTEM</v>
          </cell>
          <cell r="B295">
            <v>900008649</v>
          </cell>
        </row>
        <row r="296">
          <cell r="A296" t="str">
            <v>OP UNIT-1CU SEC UP TO 30 MTR</v>
          </cell>
          <cell r="B296">
            <v>1300001470</v>
          </cell>
        </row>
        <row r="297">
          <cell r="A297" t="str">
            <v>Pipeline @ Alipur (Rampursangramgarh)</v>
          </cell>
          <cell r="B297" t="str">
            <v/>
          </cell>
        </row>
        <row r="298">
          <cell r="A298" t="str">
            <v>Pipeline @ Bharatpur (Rampursangramgarh</v>
          </cell>
          <cell r="B298" t="str">
            <v/>
          </cell>
        </row>
        <row r="299">
          <cell r="A299" t="str">
            <v>Pipeline @ Birbhadrapur (Rampursangram</v>
          </cell>
          <cell r="B299" t="str">
            <v/>
          </cell>
        </row>
        <row r="300">
          <cell r="A300" t="str">
            <v>Pipeline work @ Narayanpur (Rampursangra</v>
          </cell>
          <cell r="B300" t="str">
            <v/>
          </cell>
        </row>
        <row r="301">
          <cell r="A301" t="str">
            <v>DI SCOUR-80MM,PN-10</v>
          </cell>
          <cell r="B301">
            <v>1200000460</v>
          </cell>
        </row>
        <row r="302">
          <cell r="A302" t="str">
            <v>DI SCOUR-100MM,PN-10</v>
          </cell>
          <cell r="B302">
            <v>1200000461</v>
          </cell>
        </row>
        <row r="303">
          <cell r="A303" t="str">
            <v>DOUBLE BALL AIR VALVE-50MM,PN-10</v>
          </cell>
          <cell r="B303">
            <v>1200000462</v>
          </cell>
        </row>
        <row r="304">
          <cell r="A304" t="str">
            <v>DOUBLE BALL TYPE AIR VALVE - 80MM</v>
          </cell>
          <cell r="B304">
            <v>1200000463</v>
          </cell>
        </row>
        <row r="305">
          <cell r="A305" t="str">
            <v>PRESSURE RELEASE VALVE  - 80MM DIA</v>
          </cell>
          <cell r="B305">
            <v>1200000464</v>
          </cell>
        </row>
        <row r="306">
          <cell r="A306" t="str">
            <v>PRESSURE RELEASE VALVE - 100MM DIA</v>
          </cell>
          <cell r="B306">
            <v>1200000465</v>
          </cell>
        </row>
        <row r="307">
          <cell r="A307" t="str">
            <v>Pipeline works@Atarsand &amp; Parsupur (P-1)</v>
          </cell>
          <cell r="B307" t="str">
            <v/>
          </cell>
        </row>
        <row r="308">
          <cell r="A308" t="str">
            <v>Center guide for 300mm ø TW Assembly</v>
          </cell>
          <cell r="B308">
            <v>900008659</v>
          </cell>
        </row>
        <row r="309">
          <cell r="A309" t="str">
            <v>Pipeline @ Bahorikpur (Babaganj)</v>
          </cell>
          <cell r="B309" t="str">
            <v/>
          </cell>
        </row>
        <row r="310">
          <cell r="A310" t="str">
            <v>BAIL PLUG-200MM X12MM+M.S U HOOK,IS:2800</v>
          </cell>
          <cell r="B310">
            <v>900007173</v>
          </cell>
        </row>
        <row r="311">
          <cell r="A311" t="str">
            <v>DI CHECK VALVE-100MM,PN-16</v>
          </cell>
          <cell r="B311">
            <v>900007203</v>
          </cell>
        </row>
        <row r="312">
          <cell r="A312" t="str">
            <v>DI CHECK VALVE-150MM,PN-16</v>
          </cell>
          <cell r="B312">
            <v>900007204</v>
          </cell>
        </row>
        <row r="313">
          <cell r="A313" t="str">
            <v>Pipeline works @ Asnava (sngpr)</v>
          </cell>
          <cell r="B313" t="str">
            <v/>
          </cell>
        </row>
        <row r="314">
          <cell r="A314" t="str">
            <v>Pipeline works @ Bariiyasamudra</v>
          </cell>
          <cell r="B314" t="str">
            <v/>
          </cell>
        </row>
        <row r="315">
          <cell r="A315" t="str">
            <v>Pipeline works @ Bhaesana (Babaganj)</v>
          </cell>
          <cell r="B315" t="str">
            <v/>
          </cell>
        </row>
        <row r="316">
          <cell r="A316" t="str">
            <v>Variation @ Aasanava_Sangipur</v>
          </cell>
          <cell r="B316" t="str">
            <v/>
          </cell>
        </row>
        <row r="317">
          <cell r="A317" t="str">
            <v>M.S PIPE-150NB X 5.4MM THK,SLOTTED</v>
          </cell>
          <cell r="B317">
            <v>1200000422</v>
          </cell>
        </row>
        <row r="318">
          <cell r="A318" t="str">
            <v>7.5 HP 3  PH SUBMERSIBLE PUMP</v>
          </cell>
          <cell r="B318">
            <v>1200000481</v>
          </cell>
        </row>
        <row r="319">
          <cell r="A319" t="str">
            <v>10 HP 3  PH SUBMERSIBLE PUMP</v>
          </cell>
          <cell r="B319">
            <v>1200000482</v>
          </cell>
        </row>
        <row r="320">
          <cell r="A320" t="str">
            <v>15 HP 3  PH SUBMERSIBLE PUMP</v>
          </cell>
          <cell r="B320">
            <v>1200000484</v>
          </cell>
        </row>
        <row r="321">
          <cell r="A321" t="str">
            <v>17.5HP 3  PH SUBMERSIBLE PUMP</v>
          </cell>
          <cell r="B321">
            <v>900009064</v>
          </cell>
        </row>
        <row r="322">
          <cell r="A322" t="str">
            <v>DI SLUICE VALVE-80MM,PN-10,IS:780</v>
          </cell>
          <cell r="B322">
            <v>1200000263</v>
          </cell>
        </row>
        <row r="323">
          <cell r="A323" t="str">
            <v>DI SLUICE VALVE-125MM,PN-10,IS:780</v>
          </cell>
          <cell r="B323">
            <v>1200000265</v>
          </cell>
        </row>
        <row r="324">
          <cell r="A324" t="str">
            <v>DI SLUICE VALVE-150MM,PN-10,IS:780</v>
          </cell>
          <cell r="B324">
            <v>1200000266</v>
          </cell>
        </row>
        <row r="325">
          <cell r="A325" t="str">
            <v>Pipeline @ Belha (Lalganj)</v>
          </cell>
          <cell r="B325" t="str">
            <v/>
          </cell>
        </row>
        <row r="326">
          <cell r="A326" t="str">
            <v>ERT Test for water pipe lin</v>
          </cell>
          <cell r="B326" t="str">
            <v/>
          </cell>
        </row>
        <row r="327">
          <cell r="A327" t="str">
            <v>DI SCOUR-100MM,PN-10</v>
          </cell>
          <cell r="B327">
            <v>900007409</v>
          </cell>
        </row>
        <row r="328">
          <cell r="A328" t="str">
            <v>Pressure Release Valve - 100mm dia</v>
          </cell>
          <cell r="B328">
            <v>900008552</v>
          </cell>
        </row>
        <row r="329">
          <cell r="A329" t="str">
            <v>DI SLUICE VALVE-100MM,PN-10,IS:780</v>
          </cell>
          <cell r="B329">
            <v>1200000264</v>
          </cell>
        </row>
        <row r="330">
          <cell r="A330" t="str">
            <v>DOUBLE BALL AIR VALVE-50MM,PN-10</v>
          </cell>
          <cell r="B330">
            <v>1200000288</v>
          </cell>
        </row>
        <row r="331">
          <cell r="A331" t="str">
            <v>Prov Serv for Survey, DPR forPrayagraj</v>
          </cell>
          <cell r="B331" t="str">
            <v/>
          </cell>
        </row>
        <row r="332">
          <cell r="A332" t="str">
            <v>Pipeline@Kanyaeyadullapur&amp;Harna(Rmpsng)</v>
          </cell>
          <cell r="B332" t="str">
            <v/>
          </cell>
        </row>
        <row r="333">
          <cell r="A333" t="str">
            <v>DI SCOUR-100MM,PN-10</v>
          </cell>
          <cell r="B333">
            <v>1200000405</v>
          </cell>
        </row>
        <row r="334">
          <cell r="A334" t="str">
            <v>TW@Hosiyarpur_Bababelkarnath dham</v>
          </cell>
          <cell r="B334" t="str">
            <v/>
          </cell>
        </row>
        <row r="335">
          <cell r="A335" t="str">
            <v>HDPE Branch TEE 140mm X 140mm X 125mm</v>
          </cell>
          <cell r="B335">
            <v>200032216</v>
          </cell>
        </row>
        <row r="336">
          <cell r="A336" t="str">
            <v>TW@Badanpur&amp;Teuanga_sadar</v>
          </cell>
          <cell r="B336" t="str">
            <v/>
          </cell>
        </row>
        <row r="337">
          <cell r="A337" t="str">
            <v>TW@KHMPUR &amp; SARAY DALILi_sadar &amp; Bababel</v>
          </cell>
          <cell r="B337" t="str">
            <v/>
          </cell>
        </row>
        <row r="338">
          <cell r="A338" t="str">
            <v>DI SCOUR-80MM,PN-10</v>
          </cell>
          <cell r="B338">
            <v>1200000404</v>
          </cell>
        </row>
        <row r="339">
          <cell r="A339" t="str">
            <v>Pipeline Works @Pure Vansi,Block-Lalganj</v>
          </cell>
          <cell r="B339" t="str">
            <v/>
          </cell>
        </row>
        <row r="340">
          <cell r="A340" t="str">
            <v>TW@Koni &amp; Salhipur Kanjhas _Mangraura</v>
          </cell>
          <cell r="B340" t="str">
            <v/>
          </cell>
        </row>
        <row r="341">
          <cell r="A341" t="str">
            <v>TW@Pattikachera&amp;Ahadibihad_ Sangipur</v>
          </cell>
          <cell r="B341" t="str">
            <v/>
          </cell>
        </row>
        <row r="342">
          <cell r="A342" t="str">
            <v>TW@Usmanpur _Sangipur</v>
          </cell>
          <cell r="B342" t="str">
            <v/>
          </cell>
        </row>
        <row r="343">
          <cell r="A343" t="str">
            <v>Pipeline Work @ Kukuvar (Patti)</v>
          </cell>
          <cell r="B343" t="str">
            <v/>
          </cell>
        </row>
        <row r="344">
          <cell r="A344" t="str">
            <v>Pipeline at Kohraov,B-Patti</v>
          </cell>
          <cell r="B344" t="str">
            <v/>
          </cell>
        </row>
        <row r="345">
          <cell r="A345" t="str">
            <v>TW@Atroramipur_Turkoli B-Aaspurdevsaraa</v>
          </cell>
          <cell r="B345" t="str">
            <v/>
          </cell>
        </row>
        <row r="346">
          <cell r="A346" t="str">
            <v>Pipeline @ Pure Jodha(Rampursangramgarh)</v>
          </cell>
          <cell r="B346" t="str">
            <v/>
          </cell>
        </row>
        <row r="347">
          <cell r="A347" t="str">
            <v>Pipeline @ Majhilgaon (Kunda) P-2</v>
          </cell>
          <cell r="B347" t="str">
            <v/>
          </cell>
        </row>
        <row r="348">
          <cell r="A348" t="str">
            <v>Pipeline @ Shahpur uprahar(Kunda)</v>
          </cell>
          <cell r="B348" t="str">
            <v/>
          </cell>
        </row>
        <row r="349">
          <cell r="A349" t="str">
            <v>ESR @ Ashapur &amp; Chaubeypur(Sandwachandri</v>
          </cell>
          <cell r="B349" t="str">
            <v/>
          </cell>
        </row>
        <row r="350">
          <cell r="A350" t="str">
            <v>ESR @ Sakra (Mangraura)</v>
          </cell>
          <cell r="B350" t="str">
            <v/>
          </cell>
        </row>
        <row r="351">
          <cell r="A351" t="str">
            <v>Pipeline @ Janvamau (Kalakankar)</v>
          </cell>
          <cell r="B351" t="str">
            <v/>
          </cell>
        </row>
        <row r="352">
          <cell r="A352" t="str">
            <v>TW@Rohada&amp;Delhupur&amp;Kalapur _Lalganj</v>
          </cell>
          <cell r="B352" t="str">
            <v/>
          </cell>
        </row>
        <row r="353">
          <cell r="A353" t="str">
            <v>TW@Sarai Makai_Laxmanpur</v>
          </cell>
          <cell r="B353" t="str">
            <v/>
          </cell>
        </row>
        <row r="354">
          <cell r="A354" t="str">
            <v>TW@Medavan(Failed)(Lalganj)</v>
          </cell>
          <cell r="B354" t="str">
            <v/>
          </cell>
        </row>
        <row r="355">
          <cell r="A355" t="str">
            <v>TW@pure gajai_Rampursangramgarh</v>
          </cell>
          <cell r="B355" t="str">
            <v/>
          </cell>
        </row>
        <row r="356">
          <cell r="A356" t="str">
            <v>TW@Mohammadpurkhas(Failed)_Rampursangram</v>
          </cell>
          <cell r="B356" t="str">
            <v/>
          </cell>
        </row>
        <row r="357">
          <cell r="A357" t="str">
            <v>Pipeline @Kakriha&amp;Abdulwahidganj (Kalkan</v>
          </cell>
          <cell r="B357" t="str">
            <v/>
          </cell>
        </row>
        <row r="358">
          <cell r="A358" t="str">
            <v>Soil test at Pratapgarh Dist</v>
          </cell>
          <cell r="B358" t="str">
            <v/>
          </cell>
        </row>
        <row r="359">
          <cell r="A359" t="str">
            <v>SAFETY HELMET GREEN</v>
          </cell>
          <cell r="B359">
            <v>200001075</v>
          </cell>
        </row>
        <row r="360">
          <cell r="A360" t="str">
            <v>SAFETY SHOE  10''</v>
          </cell>
          <cell r="B360">
            <v>200001105</v>
          </cell>
        </row>
        <row r="361">
          <cell r="A361" t="str">
            <v>TDS METER</v>
          </cell>
          <cell r="B361">
            <v>200007333</v>
          </cell>
        </row>
        <row r="362">
          <cell r="A362" t="str">
            <v>CARGO BELT 5 TON X 10 MTR</v>
          </cell>
          <cell r="B362">
            <v>200035323</v>
          </cell>
        </row>
        <row r="363">
          <cell r="A363" t="str">
            <v>SAFETY BELT FULL BODY</v>
          </cell>
          <cell r="B363">
            <v>800000312</v>
          </cell>
        </row>
        <row r="364">
          <cell r="A364" t="str">
            <v>WOOD CUTTING M/C FIELD COIL</v>
          </cell>
          <cell r="B364">
            <v>200001146</v>
          </cell>
        </row>
        <row r="365">
          <cell r="A365" t="str">
            <v>COPPER WIRE</v>
          </cell>
          <cell r="B365">
            <v>200001470</v>
          </cell>
        </row>
        <row r="366">
          <cell r="A366" t="str">
            <v>TRI SODIUM PHOSPHATE</v>
          </cell>
          <cell r="B366">
            <v>200006329</v>
          </cell>
        </row>
        <row r="367">
          <cell r="A367" t="str">
            <v>VIBRATOR NEEDLE 25 MM</v>
          </cell>
          <cell r="B367">
            <v>200007028</v>
          </cell>
        </row>
        <row r="368">
          <cell r="A368" t="str">
            <v>VIBRATOR NEEDLE 60MM</v>
          </cell>
          <cell r="B368">
            <v>200007065</v>
          </cell>
        </row>
        <row r="369">
          <cell r="A369" t="str">
            <v>EARTHING POWDER</v>
          </cell>
          <cell r="B369">
            <v>200017922</v>
          </cell>
        </row>
        <row r="370">
          <cell r="A370" t="str">
            <v>ARMATURE BOSCH (GCO 220)</v>
          </cell>
          <cell r="B370">
            <v>400020654</v>
          </cell>
        </row>
        <row r="371">
          <cell r="A371" t="str">
            <v>COMPRESSOR@Majhagaon_Aspurdevsara</v>
          </cell>
          <cell r="B371" t="str">
            <v/>
          </cell>
        </row>
        <row r="372">
          <cell r="A372" t="str">
            <v>COMPRESSOR@Harikhpura _Aspurdevsara</v>
          </cell>
          <cell r="B372" t="str">
            <v/>
          </cell>
        </row>
        <row r="373">
          <cell r="A373" t="str">
            <v>OPUNIT@Harikhpura _Aspurdevsara</v>
          </cell>
          <cell r="B373" t="str">
            <v/>
          </cell>
        </row>
        <row r="374">
          <cell r="A374" t="str">
            <v>TUBEWELL@Majhagaon_Aaspurdevsara</v>
          </cell>
          <cell r="B374" t="str">
            <v/>
          </cell>
        </row>
        <row r="375">
          <cell r="A375" t="str">
            <v>TUBEWELL@Harikhpura _Aaspurdevsara</v>
          </cell>
          <cell r="B375" t="str">
            <v/>
          </cell>
        </row>
        <row r="376">
          <cell r="A376" t="str">
            <v>Pipeline @ Lakuri (Rampursangramgarh)</v>
          </cell>
          <cell r="B376" t="str">
            <v/>
          </cell>
        </row>
        <row r="377">
          <cell r="A377" t="str">
            <v>Pipeline works @ Badhwait (Babaganji)</v>
          </cell>
          <cell r="B377" t="str">
            <v/>
          </cell>
        </row>
        <row r="378">
          <cell r="A378" t="str">
            <v>ESR @ Saraybeerbha (sadar)</v>
          </cell>
          <cell r="B378" t="str">
            <v/>
          </cell>
        </row>
        <row r="379">
          <cell r="A379" t="str">
            <v>ESR @ Naubasta &amp; Kushfara(Sadar)</v>
          </cell>
          <cell r="B379" t="str">
            <v/>
          </cell>
        </row>
        <row r="380">
          <cell r="A380" t="str">
            <v>Pipeline @ Khemkaranpur (Bihar)</v>
          </cell>
          <cell r="B380" t="str">
            <v/>
          </cell>
        </row>
        <row r="381">
          <cell r="A381" t="str">
            <v>Pipeline @ Kedaura (Rampur Sangramgarh)</v>
          </cell>
          <cell r="B381" t="str">
            <v/>
          </cell>
        </row>
        <row r="382">
          <cell r="A382" t="str">
            <v>TW@Baseerpur _BBD</v>
          </cell>
          <cell r="B382" t="str">
            <v/>
          </cell>
        </row>
        <row r="383">
          <cell r="A383" t="str">
            <v>TW@Sarkhailpur _BBD</v>
          </cell>
          <cell r="B383" t="str">
            <v/>
          </cell>
        </row>
        <row r="384">
          <cell r="A384" t="str">
            <v>TW@Asalpur_BabaBelkharnathDham</v>
          </cell>
          <cell r="B384" t="str">
            <v/>
          </cell>
        </row>
        <row r="385">
          <cell r="A385" t="str">
            <v>ESR @ Alvalpur (Sangipur)</v>
          </cell>
          <cell r="B385" t="str">
            <v/>
          </cell>
        </row>
        <row r="386">
          <cell r="A386" t="str">
            <v>PAD LOCK 65MM</v>
          </cell>
          <cell r="B386">
            <v>200002474</v>
          </cell>
        </row>
        <row r="387">
          <cell r="A387" t="str">
            <v>SAFETY SHOE 7" FOR STAFF</v>
          </cell>
          <cell r="B387">
            <v>200003561</v>
          </cell>
        </row>
        <row r="388">
          <cell r="A388" t="str">
            <v>SAFETY SHOE 8" FOR STAFF</v>
          </cell>
          <cell r="B388">
            <v>200003562</v>
          </cell>
        </row>
        <row r="389">
          <cell r="A389" t="str">
            <v>SAFETY SHOE 9" FOR STAFF</v>
          </cell>
          <cell r="B389">
            <v>200003563</v>
          </cell>
        </row>
        <row r="390">
          <cell r="A390" t="str">
            <v>SAFETY SHOE 10" FOR STAFF</v>
          </cell>
          <cell r="B390">
            <v>200003564</v>
          </cell>
        </row>
        <row r="391">
          <cell r="A391" t="str">
            <v>SAFETY SHOE 11" FOR STAFF</v>
          </cell>
          <cell r="B391">
            <v>200003565</v>
          </cell>
        </row>
        <row r="392">
          <cell r="A392" t="str">
            <v>TARPAULIN 18 FT X 30 FT</v>
          </cell>
          <cell r="B392">
            <v>200023257</v>
          </cell>
        </row>
        <row r="393">
          <cell r="A393" t="str">
            <v>ESR @ Malaak (Mangraura)</v>
          </cell>
          <cell r="B393" t="str">
            <v/>
          </cell>
        </row>
        <row r="394">
          <cell r="A394" t="str">
            <v>ESR @ Atheha (Sangipur)</v>
          </cell>
          <cell r="B394" t="str">
            <v/>
          </cell>
        </row>
        <row r="395">
          <cell r="A395" t="str">
            <v>ESR @ Suryagarhjagnnath (Mangraura)</v>
          </cell>
          <cell r="B395" t="str">
            <v/>
          </cell>
        </row>
        <row r="396">
          <cell r="A396" t="str">
            <v>Pipeline @ Shergarh &amp; Sariyawa P-2 Kunda</v>
          </cell>
          <cell r="B396" t="str">
            <v/>
          </cell>
        </row>
        <row r="397">
          <cell r="A397" t="str">
            <v>Pipeline @ Jakhamai (Kunda)</v>
          </cell>
          <cell r="B397" t="str">
            <v/>
          </cell>
        </row>
        <row r="398">
          <cell r="A398" t="str">
            <v>Variation @ Dilerganj_Kunda</v>
          </cell>
          <cell r="B398" t="str">
            <v/>
          </cell>
        </row>
        <row r="399">
          <cell r="A399" t="str">
            <v>HIRING OF TRACTOR TRALLEY</v>
          </cell>
          <cell r="B399" t="str">
            <v/>
          </cell>
        </row>
        <row r="400">
          <cell r="A400" t="str">
            <v>Pileline@ Puredalpatshah &amp; Gauhani(Aaspu</v>
          </cell>
          <cell r="B400" t="str">
            <v/>
          </cell>
        </row>
        <row r="401">
          <cell r="A401" t="str">
            <v>Pipeline @ Kushildiha (Kunda)P-2</v>
          </cell>
          <cell r="B401" t="str">
            <v/>
          </cell>
        </row>
        <row r="402">
          <cell r="A402" t="str">
            <v>MS  FLANGES 110MM</v>
          </cell>
          <cell r="B402">
            <v>200032580</v>
          </cell>
        </row>
        <row r="403">
          <cell r="A403" t="str">
            <v>ESR @ 125 KL - 12 Mtr @ Mehmadapur</v>
          </cell>
          <cell r="B403" t="str">
            <v/>
          </cell>
        </row>
        <row r="404">
          <cell r="A404" t="str">
            <v>HIRING OF JCB 3DX</v>
          </cell>
          <cell r="B404" t="str">
            <v/>
          </cell>
        </row>
        <row r="405">
          <cell r="A405" t="str">
            <v>Pump House @ Gehrauli (Mangraura)</v>
          </cell>
          <cell r="B405" t="str">
            <v/>
          </cell>
        </row>
        <row r="406">
          <cell r="A406" t="str">
            <v>HDPE 125mm X 125mm X 75mm PN6 TEE PE100</v>
          </cell>
          <cell r="B406">
            <v>200032209</v>
          </cell>
        </row>
        <row r="407">
          <cell r="A407" t="str">
            <v>TEFLAN TAPE</v>
          </cell>
          <cell r="B407">
            <v>200001364</v>
          </cell>
        </row>
        <row r="408">
          <cell r="A408" t="str">
            <v>15 HP 3  PH SUBMERSIBLE PUMP</v>
          </cell>
          <cell r="B408">
            <v>900009063</v>
          </cell>
        </row>
        <row r="409">
          <cell r="A409" t="str">
            <v>80MM ELECTRO MAGNETIC FLOW METERS</v>
          </cell>
          <cell r="B409">
            <v>900009146</v>
          </cell>
        </row>
        <row r="410">
          <cell r="A410" t="str">
            <v>FHTC @ Mahadaha (PATTI)</v>
          </cell>
          <cell r="B410" t="str">
            <v/>
          </cell>
        </row>
        <row r="411">
          <cell r="A411" t="str">
            <v>FHTC @ Parsani (PATTI)</v>
          </cell>
          <cell r="B411" t="str">
            <v/>
          </cell>
        </row>
        <row r="412">
          <cell r="A412" t="str">
            <v>Pipeline @ Ramnagar (sadar)</v>
          </cell>
          <cell r="B412" t="str">
            <v/>
          </cell>
        </row>
        <row r="413">
          <cell r="A413" t="str">
            <v>Pipeline @ Parsipur (Kunda)</v>
          </cell>
          <cell r="B413" t="str">
            <v/>
          </cell>
        </row>
        <row r="414">
          <cell r="A414" t="str">
            <v>1 1/2" NAILS</v>
          </cell>
          <cell r="B414">
            <v>200002531</v>
          </cell>
        </row>
        <row r="415">
          <cell r="A415" t="str">
            <v>Pipeline Works@Sarayjamuari,B-Mangraura</v>
          </cell>
          <cell r="B415" t="str">
            <v/>
          </cell>
        </row>
        <row r="416">
          <cell r="A416" t="str">
            <v>Pipeline works @ Naubasta (Kunda)</v>
          </cell>
          <cell r="B416" t="str">
            <v/>
          </cell>
        </row>
        <row r="417">
          <cell r="A417" t="str">
            <v>Pipeline @ Laulipokhtakam(Mangraura)</v>
          </cell>
          <cell r="B417" t="str">
            <v/>
          </cell>
        </row>
        <row r="418">
          <cell r="A418" t="str">
            <v>Pipeline @ Malaak (Mangraura)</v>
          </cell>
          <cell r="B418" t="str">
            <v/>
          </cell>
        </row>
        <row r="419">
          <cell r="A419" t="str">
            <v>Pipeline @ Sangrampur (Sandwachandrika)</v>
          </cell>
          <cell r="B419" t="str">
            <v/>
          </cell>
        </row>
        <row r="420">
          <cell r="A420" t="str">
            <v>Pipeline @ Khemipur (Kunda)</v>
          </cell>
          <cell r="B420" t="str">
            <v/>
          </cell>
        </row>
        <row r="421">
          <cell r="A421" t="str">
            <v>Pipeline @ Mauli (Kunda)</v>
          </cell>
          <cell r="B421" t="str">
            <v/>
          </cell>
        </row>
        <row r="422">
          <cell r="A422" t="str">
            <v>10 HP 3  PH SUBMERSIBLE PUMP</v>
          </cell>
          <cell r="B422">
            <v>900009061</v>
          </cell>
        </row>
        <row r="423">
          <cell r="A423" t="str">
            <v>Pipeline Works @ Ahibaranpur (Kunda Blck</v>
          </cell>
          <cell r="B423" t="str">
            <v/>
          </cell>
        </row>
        <row r="424">
          <cell r="A424" t="str">
            <v>TW works @PARSUPUR,B-LALGANJ</v>
          </cell>
          <cell r="B424" t="str">
            <v/>
          </cell>
        </row>
        <row r="425">
          <cell r="A425" t="str">
            <v>DI SLUICE VALVE-200MM,PN-10,IS:780</v>
          </cell>
          <cell r="B425">
            <v>1200000267</v>
          </cell>
        </row>
        <row r="426">
          <cell r="A426" t="str">
            <v>HDPE BEND-140MM,PN-6,45DEG,CLASS:PE-100</v>
          </cell>
          <cell r="B426">
            <v>200030275</v>
          </cell>
        </row>
        <row r="427">
          <cell r="A427" t="str">
            <v>ELECTRONIC TYPE CHLORINATING SYSTEM</v>
          </cell>
          <cell r="B427">
            <v>1200000491</v>
          </cell>
        </row>
        <row r="428">
          <cell r="A428" t="str">
            <v>HIRING OF TRACTOR TRALLEY - UP72P8980</v>
          </cell>
          <cell r="B428" t="str">
            <v/>
          </cell>
        </row>
        <row r="429">
          <cell r="A429" t="str">
            <v>20 HP 3  PH SUBMERSIBLE PUMP</v>
          </cell>
          <cell r="B429">
            <v>900009065</v>
          </cell>
        </row>
        <row r="430">
          <cell r="A430" t="str">
            <v>25 HP 3  PH SUBMERSIBLE PUMP</v>
          </cell>
          <cell r="B430">
            <v>900009066</v>
          </cell>
        </row>
        <row r="431">
          <cell r="A431" t="str">
            <v>450 PSI Comnpressor@Pursani (Patti)</v>
          </cell>
          <cell r="B431" t="str">
            <v/>
          </cell>
        </row>
        <row r="432">
          <cell r="A432" t="str">
            <v>450PSI@maharajpur&amp;kashipurmohan B-Kunda</v>
          </cell>
          <cell r="B432" t="str">
            <v/>
          </cell>
        </row>
        <row r="433">
          <cell r="A433" t="str">
            <v>Pipeline @ Mavai Kalan (Kunda)</v>
          </cell>
          <cell r="B433" t="str">
            <v/>
          </cell>
        </row>
        <row r="434">
          <cell r="A434" t="str">
            <v>HIRING OF HYDRAULIC TRACTOR TROLLEY</v>
          </cell>
          <cell r="B434" t="str">
            <v/>
          </cell>
        </row>
        <row r="435">
          <cell r="A435" t="str">
            <v>Pipeline @ Saray Swami (Babaganj)</v>
          </cell>
          <cell r="B435" t="str">
            <v/>
          </cell>
        </row>
        <row r="436">
          <cell r="A436" t="str">
            <v>Pipeline @ Thanegopapur (Patti)</v>
          </cell>
          <cell r="B436" t="str">
            <v/>
          </cell>
        </row>
        <row r="437">
          <cell r="A437" t="str">
            <v>TW @ Asainapur&amp;Dagrara (Lalganj)</v>
          </cell>
          <cell r="B437" t="str">
            <v/>
          </cell>
        </row>
        <row r="438">
          <cell r="A438" t="str">
            <v>HIRING OF MAHINDRA BOLERO NEO UP72BV6886</v>
          </cell>
          <cell r="B438" t="str">
            <v/>
          </cell>
        </row>
        <row r="439">
          <cell r="A439" t="str">
            <v>PIPELINE WORKS @Deduaa,Block-Aspurdevsar</v>
          </cell>
          <cell r="B439" t="str">
            <v/>
          </cell>
        </row>
        <row r="440">
          <cell r="A440" t="str">
            <v>250 PSI Comnpressor@Dahi B-Aaspurdevs</v>
          </cell>
          <cell r="B440" t="str">
            <v/>
          </cell>
        </row>
        <row r="441">
          <cell r="A441" t="str">
            <v>HIRING OF TRACTOR WITH TROLLEY</v>
          </cell>
          <cell r="B441" t="str">
            <v/>
          </cell>
        </row>
        <row r="442">
          <cell r="A442" t="str">
            <v>Pipeline @ Chakerhi &amp; Newada Kalan(Rampu</v>
          </cell>
          <cell r="B442" t="str">
            <v/>
          </cell>
        </row>
        <row r="443">
          <cell r="A443" t="str">
            <v>DI PIPE-Ø200MM , K7,IS:8329</v>
          </cell>
          <cell r="B443">
            <v>900007097</v>
          </cell>
        </row>
        <row r="444">
          <cell r="A444" t="str">
            <v>Pipeline works@Gauradand P-2 (Sndw Blck)</v>
          </cell>
          <cell r="B444" t="str">
            <v/>
          </cell>
        </row>
        <row r="445">
          <cell r="A445" t="str">
            <v>MS RING(SLOTTED PIPE)-150MM,IS:2800/226</v>
          </cell>
          <cell r="B445">
            <v>900007231</v>
          </cell>
        </row>
        <row r="446">
          <cell r="A446" t="str">
            <v>Pipeline @ Jhingur &amp; Gopalapur (Babaganj</v>
          </cell>
          <cell r="B446" t="str">
            <v/>
          </cell>
        </row>
        <row r="447">
          <cell r="A447" t="str">
            <v>Pipeline Work @ Bajhan (Sndw Blck)</v>
          </cell>
          <cell r="B447" t="str">
            <v/>
          </cell>
        </row>
        <row r="448">
          <cell r="A448" t="str">
            <v>TWDevby250PSIComp@SuryagarhJagannat(Mang</v>
          </cell>
          <cell r="B448" t="str">
            <v/>
          </cell>
        </row>
        <row r="449">
          <cell r="A449" t="str">
            <v>MS CROSS REDUCER-200MMX150MMX8MM,IS:2800</v>
          </cell>
          <cell r="B449">
            <v>900007233</v>
          </cell>
        </row>
        <row r="450">
          <cell r="A450" t="str">
            <v>Pipeline @ Maruaan &amp; Saraynankar (Bababe</v>
          </cell>
          <cell r="B450" t="str">
            <v/>
          </cell>
        </row>
        <row r="451">
          <cell r="A451" t="str">
            <v>250 PSI Comnpressor@Trilokapurv B-sndcnk</v>
          </cell>
          <cell r="B451" t="str">
            <v/>
          </cell>
        </row>
        <row r="452">
          <cell r="A452" t="str">
            <v>Manpower Supply for the Month of Feb</v>
          </cell>
          <cell r="B452" t="str">
            <v/>
          </cell>
        </row>
        <row r="453">
          <cell r="A453" t="str">
            <v>250 PSI Comnpressor@Barasarai(Mng)</v>
          </cell>
          <cell r="B453" t="str">
            <v/>
          </cell>
        </row>
        <row r="454">
          <cell r="A454" t="str">
            <v>Pipeline Work @ Nari (Sndw Blck)</v>
          </cell>
          <cell r="B454" t="str">
            <v/>
          </cell>
        </row>
        <row r="455">
          <cell r="A455" t="str">
            <v>for Staff Mess Purpose</v>
          </cell>
          <cell r="B455" t="str">
            <v/>
          </cell>
        </row>
        <row r="456">
          <cell r="A456" t="str">
            <v>ESR @ Bikara (Bihar)</v>
          </cell>
          <cell r="B456" t="str">
            <v/>
          </cell>
        </row>
        <row r="457">
          <cell r="A457" t="str">
            <v>Pipeline @ Pipri Khalsa (Bababelkarnatha</v>
          </cell>
          <cell r="B457" t="str">
            <v/>
          </cell>
        </row>
        <row r="458">
          <cell r="A458" t="str">
            <v>ESR @ Kashipur Dibuki (Bihar)</v>
          </cell>
          <cell r="B458" t="str">
            <v/>
          </cell>
        </row>
        <row r="459">
          <cell r="A459" t="str">
            <v>BLACK GOOGLES</v>
          </cell>
          <cell r="B459">
            <v>200000113</v>
          </cell>
        </row>
        <row r="460">
          <cell r="A460" t="str">
            <v>HACK SAW BLADE 1"  ORD</v>
          </cell>
          <cell r="B460">
            <v>200000309</v>
          </cell>
        </row>
        <row r="461">
          <cell r="A461" t="str">
            <v>WHITE GOOGLES</v>
          </cell>
          <cell r="B461">
            <v>200000633</v>
          </cell>
        </row>
        <row r="462">
          <cell r="A462" t="str">
            <v>LT 3CX2.5SQ.MM PVC INS ARM CONTROL CABLE</v>
          </cell>
          <cell r="B462">
            <v>200024373</v>
          </cell>
        </row>
        <row r="463">
          <cell r="A463" t="str">
            <v>Pipeline @ Bansiyara (Bihar)</v>
          </cell>
          <cell r="B463" t="str">
            <v/>
          </cell>
        </row>
        <row r="464">
          <cell r="A464" t="str">
            <v>Pipeline @ Tala (Bababelkarnathdham)</v>
          </cell>
          <cell r="B464" t="str">
            <v/>
          </cell>
        </row>
        <row r="465">
          <cell r="A465" t="str">
            <v>compressor @ KaemaTW-1Kunda</v>
          </cell>
          <cell r="B465" t="str">
            <v/>
          </cell>
        </row>
        <row r="466">
          <cell r="A466" t="str">
            <v>Pipeline @ Seshpur Adharganj (Mangra)</v>
          </cell>
          <cell r="B466" t="str">
            <v/>
          </cell>
        </row>
        <row r="467">
          <cell r="A467" t="str">
            <v>compressor @ PureBhagwat PureLoka_Sangip</v>
          </cell>
          <cell r="B467" t="str">
            <v/>
          </cell>
        </row>
        <row r="468">
          <cell r="A468" t="str">
            <v>Pipeline @ BALLA &amp; DHAMMOHAN_BABAGANJ</v>
          </cell>
          <cell r="B468" t="str">
            <v/>
          </cell>
        </row>
        <row r="469">
          <cell r="A469" t="str">
            <v>Pipeline @ Jaichandrapur &amp; Muraini (BBGJ</v>
          </cell>
          <cell r="B469" t="str">
            <v/>
          </cell>
        </row>
        <row r="470">
          <cell r="A470" t="str">
            <v>Pipeline @ Raikashipur(Babaganj)</v>
          </cell>
          <cell r="B470" t="str">
            <v/>
          </cell>
        </row>
        <row r="471">
          <cell r="A471" t="str">
            <v>Pipeline Works@Banemau Uparhar,Block-Kun</v>
          </cell>
          <cell r="B471" t="str">
            <v/>
          </cell>
        </row>
        <row r="472">
          <cell r="A472" t="str">
            <v>HDPE-160MM,PN6,110MM,ENLARGER,CL:PE100</v>
          </cell>
          <cell r="B472">
            <v>200030319</v>
          </cell>
        </row>
        <row r="473">
          <cell r="A473" t="str">
            <v>HDPE-160MM,PN6,75MM Reducer PE100</v>
          </cell>
          <cell r="B473">
            <v>200032246</v>
          </cell>
        </row>
        <row r="474">
          <cell r="A474" t="str">
            <v>compressor @ Chintamanipur&amp;Andevari TW2P</v>
          </cell>
          <cell r="B474" t="str">
            <v/>
          </cell>
        </row>
        <row r="475">
          <cell r="A475" t="str">
            <v>TW @Chakerhi&amp;NevadaKalan(Rampursangramga</v>
          </cell>
          <cell r="B475" t="str">
            <v/>
          </cell>
        </row>
        <row r="476">
          <cell r="A476" t="str">
            <v>compressor @ Trilokpur&amp;Bhav_Bihar</v>
          </cell>
          <cell r="B476" t="str">
            <v/>
          </cell>
        </row>
        <row r="477">
          <cell r="A477" t="str">
            <v>Pipe line works @Dadauli,Block-Kunda</v>
          </cell>
          <cell r="B477" t="str">
            <v/>
          </cell>
        </row>
        <row r="478">
          <cell r="A478" t="str">
            <v>compressor @ SarayjagatSingh tw-2Lalganj</v>
          </cell>
          <cell r="B478" t="str">
            <v/>
          </cell>
        </row>
        <row r="479">
          <cell r="A479" t="str">
            <v>Pipeline Work @ Bajhan</v>
          </cell>
          <cell r="B479" t="str">
            <v/>
          </cell>
        </row>
        <row r="480">
          <cell r="A480" t="str">
            <v>compressor @ Seshpur_Kalakankar</v>
          </cell>
          <cell r="B480" t="str">
            <v/>
          </cell>
        </row>
        <row r="481">
          <cell r="A481" t="str">
            <v>Variant Pipeline Work @ Kukuvar (Patti)</v>
          </cell>
          <cell r="B481" t="str">
            <v/>
          </cell>
        </row>
        <row r="482">
          <cell r="A482" t="str">
            <v>Pipeline @ Kanupur (Bihar)</v>
          </cell>
          <cell r="B482" t="str">
            <v/>
          </cell>
        </row>
        <row r="483">
          <cell r="A483" t="str">
            <v>FOR PRINTIN &amp; STATIONARY</v>
          </cell>
          <cell r="B483" t="str">
            <v/>
          </cell>
        </row>
        <row r="484">
          <cell r="A484" t="str">
            <v>compressor @ Aruhari_Babaganj</v>
          </cell>
          <cell r="B484" t="str">
            <v/>
          </cell>
        </row>
        <row r="485">
          <cell r="A485" t="str">
            <v>FOR WELFARE STAFF EXP</v>
          </cell>
          <cell r="B485" t="str">
            <v/>
          </cell>
        </row>
        <row r="486">
          <cell r="A486" t="str">
            <v>compressor @ Umarapatti_Bihar</v>
          </cell>
          <cell r="B486" t="str">
            <v/>
          </cell>
        </row>
        <row r="487">
          <cell r="A487" t="str">
            <v>TW @Kherapurechemi&amp;Pureba(1&amp;2)(Lalganj)</v>
          </cell>
          <cell r="B487" t="str">
            <v/>
          </cell>
        </row>
        <row r="488">
          <cell r="A488" t="str">
            <v>Pipeline @ CHAURAHI&amp;BAJHABIT_KALAKANKAR</v>
          </cell>
          <cell r="B488" t="str">
            <v/>
          </cell>
        </row>
        <row r="489">
          <cell r="A489" t="str">
            <v>HDPE-160MM,PN6, 125MM Reducer PE100</v>
          </cell>
          <cell r="B489">
            <v>200032244</v>
          </cell>
        </row>
        <row r="490">
          <cell r="A490" t="str">
            <v>TW @ Bharokhan (Aaspurdevsara)</v>
          </cell>
          <cell r="B490" t="str">
            <v/>
          </cell>
        </row>
        <row r="491">
          <cell r="A491" t="str">
            <v>compressor @ Chintamanipur&amp;Andevari TW1P</v>
          </cell>
          <cell r="B491" t="str">
            <v/>
          </cell>
        </row>
        <row r="492">
          <cell r="A492" t="str">
            <v>Pump House @ Bind (Aaspurdevsra)</v>
          </cell>
          <cell r="B492" t="str">
            <v/>
          </cell>
        </row>
        <row r="493">
          <cell r="A493" t="str">
            <v>TW @ Behta &amp; Bijhala (Aaspur devsra)</v>
          </cell>
          <cell r="B493" t="str">
            <v/>
          </cell>
        </row>
        <row r="494">
          <cell r="A494" t="str">
            <v>Tubewell @ Jaichandrapur-Fail(Babaganji)</v>
          </cell>
          <cell r="B494" t="str">
            <v/>
          </cell>
        </row>
        <row r="495">
          <cell r="A495" t="str">
            <v>TW @ Basupur (Lalganj</v>
          </cell>
          <cell r="B495" t="str">
            <v/>
          </cell>
        </row>
        <row r="496">
          <cell r="A496" t="str">
            <v>450 PSI Comnpressor@Thanegopapur</v>
          </cell>
          <cell r="B496" t="str">
            <v/>
          </cell>
        </row>
        <row r="497">
          <cell r="A497" t="str">
            <v>Pipeline Works@Karanpur Khujahi</v>
          </cell>
          <cell r="B497" t="str">
            <v/>
          </cell>
        </row>
        <row r="498">
          <cell r="A498" t="str">
            <v>TW @ Govindpur (Aaspur devsra)</v>
          </cell>
          <cell r="B498" t="str">
            <v/>
          </cell>
        </row>
        <row r="499">
          <cell r="A499" t="str">
            <v>Borewell in Nevada Kala &amp; Dekahi</v>
          </cell>
          <cell r="B499" t="str">
            <v/>
          </cell>
        </row>
        <row r="500">
          <cell r="A500" t="str">
            <v>TW @ SarayjagatSingh (1&amp;2) (Lalganj)</v>
          </cell>
          <cell r="B500" t="str">
            <v/>
          </cell>
        </row>
        <row r="501">
          <cell r="A501" t="str">
            <v>ESR @ Nari (SandwachandrikaNari)</v>
          </cell>
          <cell r="B501" t="str">
            <v/>
          </cell>
        </row>
        <row r="502">
          <cell r="A502" t="str">
            <v>Pipeline @ Saja (Kunda)</v>
          </cell>
          <cell r="B502" t="str">
            <v/>
          </cell>
        </row>
        <row r="503">
          <cell r="A503" t="str">
            <v>TW @ Belha(1&amp;2) (Lalganj)</v>
          </cell>
          <cell r="B503" t="str">
            <v/>
          </cell>
        </row>
        <row r="504">
          <cell r="A504" t="str">
            <v>compressor @ Dehridigar_Mangraura</v>
          </cell>
          <cell r="B504" t="str">
            <v/>
          </cell>
        </row>
        <row r="505">
          <cell r="A505" t="str">
            <v>Boundary wall @ Diha Balai (Babaganj)</v>
          </cell>
          <cell r="B505" t="str">
            <v/>
          </cell>
        </row>
        <row r="506">
          <cell r="A506" t="str">
            <v>TW @ Kanyaeyadullapur &amp; Harnahar(Rampurs</v>
          </cell>
          <cell r="B506" t="str">
            <v/>
          </cell>
        </row>
        <row r="507">
          <cell r="A507" t="str">
            <v>HIRING OF 7.5 KVA DGSET</v>
          </cell>
          <cell r="B507" t="str">
            <v/>
          </cell>
        </row>
        <row r="508">
          <cell r="A508" t="str">
            <v>Compressor @ Chaurang (Babaganj)</v>
          </cell>
          <cell r="B508" t="str">
            <v/>
          </cell>
        </row>
        <row r="509">
          <cell r="A509" t="str">
            <v>450 PSI Comnpressor@Rampur bela (Patti)</v>
          </cell>
          <cell r="B509" t="str">
            <v/>
          </cell>
        </row>
        <row r="510">
          <cell r="A510" t="str">
            <v>HDPE 200mm X 200mm X 160mm PN6 TEE PE100</v>
          </cell>
          <cell r="B510">
            <v>200032225</v>
          </cell>
        </row>
        <row r="511">
          <cell r="A511" t="str">
            <v>Compressor@ Mauli (Kunda)</v>
          </cell>
          <cell r="B511" t="str">
            <v/>
          </cell>
        </row>
        <row r="512">
          <cell r="A512" t="str">
            <v>ESR @ Diha Balai (Babaganj)</v>
          </cell>
          <cell r="B512" t="str">
            <v/>
          </cell>
        </row>
        <row r="513">
          <cell r="A513" t="str">
            <v>Pipeline @ Kothiyahi(Bababelkarnathdham)</v>
          </cell>
          <cell r="B513" t="str">
            <v/>
          </cell>
        </row>
        <row r="514">
          <cell r="A514" t="str">
            <v>Compressor @ Puremanikanth(Mangraura)</v>
          </cell>
          <cell r="B514" t="str">
            <v/>
          </cell>
        </row>
        <row r="515">
          <cell r="A515" t="str">
            <v>HDPE 125mm X 125mm X 110mm PN6 TEE PE100</v>
          </cell>
          <cell r="B515">
            <v>200032211</v>
          </cell>
        </row>
        <row r="516">
          <cell r="A516" t="str">
            <v>Boundarywall @ Bhadausi &amp; Rampur Praan</v>
          </cell>
          <cell r="B516" t="str">
            <v/>
          </cell>
        </row>
        <row r="517">
          <cell r="A517" t="str">
            <v>TW @ Lakuri (Rampursangramgarh)</v>
          </cell>
          <cell r="B517" t="str">
            <v/>
          </cell>
        </row>
        <row r="518">
          <cell r="A518" t="str">
            <v>HDPE 160mm X 160mm X 90mm PN6 TEE PE100</v>
          </cell>
          <cell r="B518">
            <v>200032219</v>
          </cell>
        </row>
        <row r="519">
          <cell r="A519" t="str">
            <v>Pipeline works @ Dilerganj (Kunda Blck)</v>
          </cell>
          <cell r="B519" t="str">
            <v/>
          </cell>
        </row>
        <row r="520">
          <cell r="A520" t="str">
            <v>PIPELINE @ Seshpur (KALAKANKAR)</v>
          </cell>
          <cell r="B520" t="str">
            <v/>
          </cell>
        </row>
        <row r="521">
          <cell r="A521" t="str">
            <v>Boundary wall @ Gehrauli (Mangraura)</v>
          </cell>
          <cell r="B521" t="str">
            <v/>
          </cell>
        </row>
        <row r="522">
          <cell r="A522" t="str">
            <v>Boundary wall @ Harjamau (Bababhelkarant</v>
          </cell>
          <cell r="B522" t="str">
            <v/>
          </cell>
        </row>
        <row r="523">
          <cell r="A523" t="str">
            <v>Pipeline Works@Naubasta &amp; Kushafra,Sadar</v>
          </cell>
          <cell r="B523" t="str">
            <v/>
          </cell>
        </row>
        <row r="524">
          <cell r="A524" t="str">
            <v>Boundarywall @ Trilokpurvisai (Sandwacha</v>
          </cell>
          <cell r="B524" t="str">
            <v/>
          </cell>
        </row>
        <row r="525">
          <cell r="A525" t="str">
            <v>Boundary Wall @ Variyasamudra (Sadar)</v>
          </cell>
          <cell r="B525" t="str">
            <v/>
          </cell>
        </row>
        <row r="526">
          <cell r="A526" t="str">
            <v>WOODEN RUNNERS 2" X 3" X 8FT</v>
          </cell>
          <cell r="B526">
            <v>200009861</v>
          </cell>
        </row>
        <row r="527">
          <cell r="A527" t="str">
            <v>WOODEN RUNNERS 3" X 4" X 4'(CUBIC FT)</v>
          </cell>
          <cell r="B527">
            <v>200011053</v>
          </cell>
        </row>
        <row r="528">
          <cell r="A528" t="str">
            <v>WOODEN SLEEPERS 6" X 6" X 6 FT</v>
          </cell>
          <cell r="B528">
            <v>800001248</v>
          </cell>
        </row>
        <row r="529">
          <cell r="A529" t="str">
            <v>WOODEN SLEEPERS 6" X  6" X 7 FT</v>
          </cell>
          <cell r="B529">
            <v>800001794</v>
          </cell>
        </row>
        <row r="530">
          <cell r="A530" t="str">
            <v>WOODEN SLEEPERS 6" X  6" X 8 FT</v>
          </cell>
          <cell r="B530">
            <v>800001796</v>
          </cell>
        </row>
        <row r="531">
          <cell r="A531" t="str">
            <v>WOODEN SLEEPERS 6'' X 6'' X 8 FT</v>
          </cell>
          <cell r="B531">
            <v>800005157</v>
          </cell>
        </row>
        <row r="532">
          <cell r="A532" t="str">
            <v>Pipeline @ Raygardh (Babaganj)</v>
          </cell>
          <cell r="B532" t="str">
            <v/>
          </cell>
        </row>
        <row r="533">
          <cell r="A533" t="str">
            <v>Tubewell @ Chaukhandpureanti (Sndw Blck)</v>
          </cell>
          <cell r="B533" t="str">
            <v/>
          </cell>
        </row>
        <row r="534">
          <cell r="A534" t="str">
            <v>HDPE - Stub Bend - 63mm,PE100</v>
          </cell>
          <cell r="B534">
            <v>200032257</v>
          </cell>
        </row>
        <row r="535">
          <cell r="A535" t="str">
            <v>Pipeline @ Aamipur (Babaganj)</v>
          </cell>
          <cell r="B535" t="str">
            <v/>
          </cell>
        </row>
        <row r="536">
          <cell r="A536" t="str">
            <v>Boundary wall @Naubastaand Kushf (Sadar)</v>
          </cell>
          <cell r="B536" t="str">
            <v/>
          </cell>
        </row>
        <row r="537">
          <cell r="A537" t="str">
            <v>BW @ SARAYBEERBHADRA-1_SADAR_145.20Mtr.</v>
          </cell>
          <cell r="B537" t="str">
            <v/>
          </cell>
        </row>
        <row r="538">
          <cell r="A538" t="str">
            <v>Pipeline Works@Maddupur &amp; Rokiyapur,B-KK</v>
          </cell>
          <cell r="B538" t="str">
            <v/>
          </cell>
        </row>
        <row r="539">
          <cell r="A539" t="str">
            <v>BRICK BAT</v>
          </cell>
          <cell r="B539">
            <v>200007437</v>
          </cell>
        </row>
        <row r="540">
          <cell r="A540" t="str">
            <v>Pipeline works @ Shivarajpur (Sandwacha)</v>
          </cell>
          <cell r="B540" t="str">
            <v/>
          </cell>
        </row>
        <row r="541">
          <cell r="A541" t="str">
            <v>Pipeline Works@Harjamau,Baba belkarnathd</v>
          </cell>
          <cell r="B541" t="str">
            <v/>
          </cell>
        </row>
        <row r="542">
          <cell r="A542" t="str">
            <v>Borewell in Ahibaranpur</v>
          </cell>
          <cell r="B542" t="str">
            <v/>
          </cell>
        </row>
        <row r="543">
          <cell r="A543" t="str">
            <v>Pipeline Works @ Pure Parmeshwar (Sndch)</v>
          </cell>
          <cell r="B543" t="str">
            <v/>
          </cell>
        </row>
        <row r="544">
          <cell r="A544" t="str">
            <v>Boundary Wall Works@Jogapur (Sngpr Blck)</v>
          </cell>
          <cell r="B544" t="str">
            <v/>
          </cell>
        </row>
        <row r="545">
          <cell r="A545" t="str">
            <v>Pipeline @RamgarhKhas &amp; Hulasgarh(Lalga)</v>
          </cell>
          <cell r="B545" t="str">
            <v/>
          </cell>
        </row>
        <row r="546">
          <cell r="A546" t="str">
            <v>FOR STAFF WALEFARE</v>
          </cell>
          <cell r="B546" t="str">
            <v/>
          </cell>
        </row>
        <row r="547">
          <cell r="A547" t="str">
            <v>Pipeline @ Bhawaniganj Kota (Babaganj)</v>
          </cell>
          <cell r="B547" t="str">
            <v/>
          </cell>
        </row>
        <row r="548">
          <cell r="A548" t="str">
            <v>HDPE-75MM,PN6,END CAP,CLASS:PE100</v>
          </cell>
          <cell r="B548">
            <v>200030278</v>
          </cell>
        </row>
        <row r="549">
          <cell r="A549" t="str">
            <v>Boundarywall @ Sahumai (Kunda)</v>
          </cell>
          <cell r="B549" t="str">
            <v/>
          </cell>
        </row>
        <row r="550">
          <cell r="A550" t="str">
            <v>FOR OFFICE EXPEND</v>
          </cell>
          <cell r="B550" t="str">
            <v/>
          </cell>
        </row>
        <row r="551">
          <cell r="A551" t="str">
            <v>Pipeline Works @ Makaipur (Sndw Blck)</v>
          </cell>
          <cell r="B551" t="str">
            <v/>
          </cell>
        </row>
        <row r="552">
          <cell r="A552" t="str">
            <v>FOR SPLIT AC SERVICE CHARGES</v>
          </cell>
          <cell r="B552" t="str">
            <v/>
          </cell>
        </row>
        <row r="553">
          <cell r="A553" t="str">
            <v>Pipeline@Chakamajhanipur&amp;Pragaspur(BBKD)</v>
          </cell>
          <cell r="B553" t="str">
            <v/>
          </cell>
        </row>
        <row r="554">
          <cell r="A554" t="str">
            <v>Boundarywall @ Daduali (Kunda)</v>
          </cell>
          <cell r="B554" t="str">
            <v/>
          </cell>
        </row>
        <row r="555">
          <cell r="A555" t="str">
            <v>INSTALATION CHARGE OF INTERNET</v>
          </cell>
          <cell r="B555" t="str">
            <v/>
          </cell>
        </row>
        <row r="556">
          <cell r="A556" t="str">
            <v>NUT X BOLT 14MM X 150MM</v>
          </cell>
          <cell r="B556">
            <v>200035321</v>
          </cell>
        </row>
        <row r="557">
          <cell r="A557" t="str">
            <v>Pipelineworks @ Nari (Sandwachandrika)</v>
          </cell>
          <cell r="B557" t="str">
            <v/>
          </cell>
        </row>
        <row r="558">
          <cell r="A558" t="str">
            <v>SWEETS &amp; CAKE EXPENDITURE</v>
          </cell>
          <cell r="B558" t="str">
            <v/>
          </cell>
        </row>
        <row r="559">
          <cell r="A559" t="str">
            <v>250 PSI Comnpressor@Bhikampur&amp;Kopa B-Aas</v>
          </cell>
          <cell r="B559" t="str">
            <v/>
          </cell>
        </row>
        <row r="560">
          <cell r="A560" t="str">
            <v>Pipeline @ Puraeli Makhdumpur (Babaganj)</v>
          </cell>
          <cell r="B560" t="str">
            <v/>
          </cell>
        </row>
        <row r="561">
          <cell r="A561" t="str">
            <v>Tubewell @ JANVAMAU (KALAKANKAR)</v>
          </cell>
          <cell r="B561" t="str">
            <v/>
          </cell>
        </row>
        <row r="562">
          <cell r="A562" t="str">
            <v>Pipeline @ ARUHARI_BABAGANJ</v>
          </cell>
          <cell r="B562" t="str">
            <v/>
          </cell>
        </row>
        <row r="563">
          <cell r="A563" t="str">
            <v>Pipeline works @ Mahewa Malkiya (Babagan</v>
          </cell>
          <cell r="B563" t="str">
            <v/>
          </cell>
        </row>
        <row r="564">
          <cell r="A564" t="str">
            <v>Pipeline @ Purmai Sultanpur (Babaganj)</v>
          </cell>
          <cell r="B564" t="str">
            <v/>
          </cell>
        </row>
        <row r="565">
          <cell r="A565" t="str">
            <v>Tubewell @ JAJUPUR-Fail (KALAKANKAR)</v>
          </cell>
          <cell r="B565" t="str">
            <v/>
          </cell>
        </row>
        <row r="566">
          <cell r="A566" t="str">
            <v>1.5 TON SPLIT AC SERVICE CHARGES</v>
          </cell>
          <cell r="B566" t="str">
            <v/>
          </cell>
        </row>
        <row r="567">
          <cell r="A567" t="str">
            <v>TW@Pure Bhagwat &amp; Pure Loka_Sangipur</v>
          </cell>
          <cell r="B567" t="str">
            <v/>
          </cell>
        </row>
        <row r="568">
          <cell r="A568" t="str">
            <v>Pump House @ Daduali (Kunda)</v>
          </cell>
          <cell r="B568" t="str">
            <v/>
          </cell>
        </row>
        <row r="569">
          <cell r="A569" t="str">
            <v>Tubewell @ SANGRAMPUR (SANDWACHANDRIKA)</v>
          </cell>
          <cell r="B569" t="str">
            <v/>
          </cell>
        </row>
        <row r="570">
          <cell r="A570" t="str">
            <v>SERVICE CHARGE OF CCTV CAMERA</v>
          </cell>
          <cell r="B570" t="str">
            <v/>
          </cell>
        </row>
        <row r="571">
          <cell r="A571" t="str">
            <v>SITC OF ZINC AL Tanks</v>
          </cell>
          <cell r="B571" t="str">
            <v/>
          </cell>
        </row>
        <row r="572">
          <cell r="A572" t="str">
            <v>Pipeline @ Kanava (Babaganj)</v>
          </cell>
          <cell r="B572" t="str">
            <v/>
          </cell>
        </row>
        <row r="573">
          <cell r="A573" t="str">
            <v>HDPE 200mm X 200mm X 63mm PN6 TEE PE100</v>
          </cell>
          <cell r="B573">
            <v>200032222</v>
          </cell>
        </row>
        <row r="574">
          <cell r="A574" t="str">
            <v>TRANSPORTING CHARGE OF MS FITTINGS</v>
          </cell>
          <cell r="B574" t="str">
            <v/>
          </cell>
        </row>
        <row r="575">
          <cell r="A575" t="str">
            <v>TW @ Dehridigar (Mangraura)</v>
          </cell>
          <cell r="B575" t="str">
            <v/>
          </cell>
        </row>
        <row r="576">
          <cell r="A576" t="str">
            <v>TW @ Shivpurkhurd (Mangraura)</v>
          </cell>
          <cell r="B576" t="str">
            <v/>
          </cell>
        </row>
        <row r="577">
          <cell r="A577" t="str">
            <v>JCB &amp; TRACTOR TRANSPORT CHARGES</v>
          </cell>
          <cell r="B577" t="str">
            <v/>
          </cell>
        </row>
        <row r="578">
          <cell r="A578" t="str">
            <v>DERWA YARD SEPTIK TANK &amp; PIPE LINE WORK</v>
          </cell>
          <cell r="B578" t="str">
            <v/>
          </cell>
        </row>
        <row r="579">
          <cell r="A579" t="str">
            <v>Borewell in Jaithipurkathar</v>
          </cell>
          <cell r="B579" t="str">
            <v/>
          </cell>
        </row>
        <row r="580">
          <cell r="A580" t="str">
            <v>Pipeline@Ramaipur-Babaganj</v>
          </cell>
          <cell r="B580" t="str">
            <v/>
          </cell>
        </row>
        <row r="581">
          <cell r="A581" t="str">
            <v>PH @ Birbhadrapur(Rampursangramgarh)</v>
          </cell>
          <cell r="B581" t="str">
            <v/>
          </cell>
        </row>
        <row r="582">
          <cell r="A582" t="str">
            <v>Tubewell @BARISTA BASUPUR (Sandwachandik</v>
          </cell>
          <cell r="B582" t="str">
            <v/>
          </cell>
        </row>
        <row r="583">
          <cell r="A583" t="str">
            <v>TW @ Puremanikanth (Mangraura)</v>
          </cell>
          <cell r="B583" t="str">
            <v/>
          </cell>
        </row>
        <row r="584">
          <cell r="A584" t="str">
            <v>Compressor @ Amsauna (Bababelkarnathdam)</v>
          </cell>
          <cell r="B584" t="str">
            <v/>
          </cell>
        </row>
        <row r="585">
          <cell r="A585" t="str">
            <v>TRUCK RENTAL CHARGES</v>
          </cell>
          <cell r="B585" t="str">
            <v/>
          </cell>
        </row>
        <row r="586">
          <cell r="A586" t="str">
            <v>HDPE 250mm X 250mm X 250mm PN6 TEE PE100</v>
          </cell>
          <cell r="B586">
            <v>200032232</v>
          </cell>
        </row>
        <row r="587">
          <cell r="A587" t="str">
            <v>BW @ Lakuri (Rampursangramgarh)</v>
          </cell>
          <cell r="B587" t="str">
            <v/>
          </cell>
        </row>
        <row r="588">
          <cell r="A588" t="str">
            <v>TW Dev by 250PSI@ Amava &amp; Semra (Sngp)</v>
          </cell>
          <cell r="B588" t="str">
            <v/>
          </cell>
        </row>
        <row r="589">
          <cell r="A589" t="str">
            <v>TW @ Sarsidih (Mangraura)</v>
          </cell>
          <cell r="B589" t="str">
            <v/>
          </cell>
        </row>
        <row r="590">
          <cell r="A590" t="str">
            <v>Compressor @ Dhanvaasa &amp;Kodrajeet(Bihar)</v>
          </cell>
          <cell r="B590" t="str">
            <v/>
          </cell>
        </row>
        <row r="591">
          <cell r="A591" t="str">
            <v>M.S BOLT+NUT+WASHER-M10 X 50MM IN SET</v>
          </cell>
          <cell r="B591">
            <v>200019870</v>
          </cell>
        </row>
        <row r="592">
          <cell r="A592" t="str">
            <v>TW Dev by 250PSI@ Pure Narayandas (Sngp)</v>
          </cell>
          <cell r="B592" t="str">
            <v/>
          </cell>
        </row>
        <row r="593">
          <cell r="A593" t="str">
            <v>Compressor @ Belha (Lalganj)</v>
          </cell>
          <cell r="B593" t="str">
            <v/>
          </cell>
        </row>
        <row r="594">
          <cell r="A594" t="str">
            <v>REFRIGERATOR REPAIR CHARGES</v>
          </cell>
          <cell r="B594" t="str">
            <v/>
          </cell>
        </row>
        <row r="595">
          <cell r="A595" t="str">
            <v>TW @ Nevra (Mangraura)</v>
          </cell>
          <cell r="B595" t="str">
            <v/>
          </cell>
        </row>
        <row r="596">
          <cell r="A596" t="str">
            <v>PIPELINE WORKS@MANGRAURA-MANGRAURA</v>
          </cell>
          <cell r="B596" t="str">
            <v/>
          </cell>
        </row>
        <row r="597">
          <cell r="A597" t="str">
            <v>TW @ Itwa (Mangraura)</v>
          </cell>
          <cell r="B597" t="str">
            <v/>
          </cell>
        </row>
        <row r="598">
          <cell r="A598" t="str">
            <v>IP PTZ Camera 2MP X 150M IR</v>
          </cell>
          <cell r="B598">
            <v>1300001304</v>
          </cell>
        </row>
        <row r="599">
          <cell r="A599" t="str">
            <v>TA BILL MOHAN RAO</v>
          </cell>
          <cell r="B599" t="str">
            <v/>
          </cell>
        </row>
        <row r="600">
          <cell r="A600" t="str">
            <v>TUBEWELL @MAVAI KALAN B-KUNDA</v>
          </cell>
          <cell r="B600" t="str">
            <v/>
          </cell>
        </row>
        <row r="601">
          <cell r="A601" t="str">
            <v>JCB &amp; TRANSPORT CHARGES</v>
          </cell>
          <cell r="B601" t="str">
            <v/>
          </cell>
        </row>
        <row r="602">
          <cell r="A602" t="str">
            <v>DI TEE 250MM X 250MM X 150MM</v>
          </cell>
          <cell r="B602">
            <v>200034719</v>
          </cell>
        </row>
        <row r="603">
          <cell r="A603" t="str">
            <v>M16 X 140 HEX BOLT AND NUT DOUBLE WASHER</v>
          </cell>
          <cell r="B603">
            <v>200033295</v>
          </cell>
        </row>
        <row r="604">
          <cell r="A604" t="str">
            <v>M20 X 160 HEX BOLT AND NUT DOUBLE WASHER</v>
          </cell>
          <cell r="B604">
            <v>200033296</v>
          </cell>
        </row>
        <row r="605">
          <cell r="A605" t="str">
            <v>Pipeline work @ Bhavaranpur (Patti)</v>
          </cell>
          <cell r="B605" t="str">
            <v/>
          </cell>
        </row>
        <row r="606">
          <cell r="A606" t="str">
            <v>FHTC @ Sakra (MANGRAURA)</v>
          </cell>
          <cell r="B606" t="str">
            <v/>
          </cell>
        </row>
        <row r="607">
          <cell r="A607" t="str">
            <v>FHTCs @ Atarsand &amp; Parsupur (Mangraura)</v>
          </cell>
          <cell r="B607" t="str">
            <v/>
          </cell>
        </row>
        <row r="608">
          <cell r="A608" t="str">
            <v>Compressor @Kherapurechemi&amp;Pureba(Rmprsa</v>
          </cell>
          <cell r="B608" t="str">
            <v/>
          </cell>
        </row>
        <row r="609">
          <cell r="A609" t="str">
            <v>PRINTING &amp; STATIONAY</v>
          </cell>
          <cell r="B609" t="str">
            <v/>
          </cell>
        </row>
        <row r="610">
          <cell r="A610" t="str">
            <v>Boundarywall @HARDOI,Block- Mangraura</v>
          </cell>
          <cell r="B610" t="str">
            <v/>
          </cell>
        </row>
        <row r="611">
          <cell r="A611" t="str">
            <v>WATER PUMP REPAIRING</v>
          </cell>
          <cell r="B611" t="str">
            <v/>
          </cell>
        </row>
        <row r="612">
          <cell r="A612" t="str">
            <v>MS JUNCTION SET 450MM X 900MM</v>
          </cell>
          <cell r="B612">
            <v>200034919</v>
          </cell>
        </row>
        <row r="613">
          <cell r="A613" t="str">
            <v>STAFF WELFARE FOR OFFICE WORK</v>
          </cell>
          <cell r="B613" t="str">
            <v/>
          </cell>
        </row>
        <row r="614">
          <cell r="A614" t="str">
            <v>Pipeline Work @ Pritampur</v>
          </cell>
          <cell r="B614" t="str">
            <v/>
          </cell>
        </row>
        <row r="615">
          <cell r="A615" t="str">
            <v>JCB RENTAL CHARGES</v>
          </cell>
          <cell r="B615" t="str">
            <v/>
          </cell>
        </row>
        <row r="616">
          <cell r="A616" t="str">
            <v>Boundary Wall @ Birbhadrapur(Rampursang)</v>
          </cell>
          <cell r="B616" t="str">
            <v/>
          </cell>
        </row>
        <row r="617">
          <cell r="A617" t="str">
            <v>ABHIRAMPUR WATER SCHEMES DISCHARGE</v>
          </cell>
          <cell r="B617" t="str">
            <v/>
          </cell>
        </row>
        <row r="618">
          <cell r="A618" t="str">
            <v>DI DOUBLE FLANGE PIPE 100DIA LEN 2.5M</v>
          </cell>
          <cell r="B618">
            <v>200032953</v>
          </cell>
        </row>
        <row r="619">
          <cell r="A619" t="str">
            <v>DI DOUBLE FLANGE PIPE 100DIA LEN 2M</v>
          </cell>
          <cell r="B619">
            <v>200032954</v>
          </cell>
        </row>
        <row r="620">
          <cell r="A620" t="str">
            <v>DI DOUBLE FLANGE PIPE 100DIA LEN 1.5M</v>
          </cell>
          <cell r="B620">
            <v>200032955</v>
          </cell>
        </row>
        <row r="621">
          <cell r="A621" t="str">
            <v>DI DOUBLE FLANGE PIPE 100DIA LEN 1M</v>
          </cell>
          <cell r="B621">
            <v>200032957</v>
          </cell>
        </row>
        <row r="622">
          <cell r="A622" t="str">
            <v>DI DOUBLE FLANGE PIPE 150DIA LEN 2.5M</v>
          </cell>
          <cell r="B622">
            <v>200032960</v>
          </cell>
        </row>
        <row r="623">
          <cell r="A623" t="str">
            <v>DI DOUBLE FLANGE PIPE 150DIA LEN 2M</v>
          </cell>
          <cell r="B623">
            <v>200032961</v>
          </cell>
        </row>
        <row r="624">
          <cell r="A624" t="str">
            <v>DI DOUBLE FLANGE PIPE 150DIA LEN 1M</v>
          </cell>
          <cell r="B624">
            <v>200032964</v>
          </cell>
        </row>
        <row r="625">
          <cell r="A625" t="str">
            <v>Compressor @Rasoeya&amp;Premdhar Patti(BBKD)</v>
          </cell>
          <cell r="B625" t="str">
            <v/>
          </cell>
        </row>
        <row r="626">
          <cell r="A626" t="str">
            <v>Boundary Wall @ Alipur(Rampursangramgarh</v>
          </cell>
          <cell r="B626" t="str">
            <v/>
          </cell>
        </row>
        <row r="627">
          <cell r="A627" t="str">
            <v>TRAVEL FOR PROJECTS</v>
          </cell>
          <cell r="B627" t="str">
            <v/>
          </cell>
        </row>
        <row r="628">
          <cell r="A628" t="str">
            <v>DI DUCK FOOT BEND-80MM,PN-10</v>
          </cell>
          <cell r="B628">
            <v>200028212</v>
          </cell>
        </row>
        <row r="629">
          <cell r="A629" t="str">
            <v>DI DOUBLE FLANGE PIPE 150DIA LEN 1.5M</v>
          </cell>
          <cell r="B629">
            <v>200032962</v>
          </cell>
        </row>
        <row r="630">
          <cell r="A630" t="str">
            <v>DI DUCK FOOT BEND-100MM</v>
          </cell>
          <cell r="B630">
            <v>200034694</v>
          </cell>
        </row>
        <row r="631">
          <cell r="A631" t="str">
            <v>DI DUCK FOOT BEND-150MM</v>
          </cell>
          <cell r="B631">
            <v>200034696</v>
          </cell>
        </row>
        <row r="632">
          <cell r="A632" t="str">
            <v>DI DUCK FOOT BEND-200MM</v>
          </cell>
          <cell r="B632">
            <v>200034697</v>
          </cell>
        </row>
        <row r="633">
          <cell r="A633" t="str">
            <v>DI EQUAL TEE-80MM</v>
          </cell>
          <cell r="B633">
            <v>200034699</v>
          </cell>
        </row>
        <row r="634">
          <cell r="A634" t="str">
            <v>DI EQUAL TEE-100MM</v>
          </cell>
          <cell r="B634">
            <v>200034700</v>
          </cell>
        </row>
        <row r="635">
          <cell r="A635" t="str">
            <v>DI EQUAL TEE-150MM</v>
          </cell>
          <cell r="B635">
            <v>200034702</v>
          </cell>
        </row>
        <row r="636">
          <cell r="A636" t="str">
            <v>D.I.  BENDS 80 MM 90'</v>
          </cell>
          <cell r="B636">
            <v>200034705</v>
          </cell>
        </row>
        <row r="637">
          <cell r="A637" t="str">
            <v>D.I.  BENDS 100 MM 90'</v>
          </cell>
          <cell r="B637">
            <v>200034706</v>
          </cell>
        </row>
        <row r="638">
          <cell r="A638" t="str">
            <v>D.I.  BENDS 150 MM 90'</v>
          </cell>
          <cell r="B638">
            <v>200034708</v>
          </cell>
        </row>
        <row r="639">
          <cell r="A639" t="str">
            <v>D.I.  BENDS  200 MM 90'</v>
          </cell>
          <cell r="B639">
            <v>200034709</v>
          </cell>
        </row>
        <row r="640">
          <cell r="A640" t="str">
            <v>DI TEE 200MM X 200MM X 100MM</v>
          </cell>
          <cell r="B640">
            <v>200034716</v>
          </cell>
        </row>
        <row r="641">
          <cell r="A641" t="str">
            <v>DI TEE 200MM X 200MM X 150MM</v>
          </cell>
          <cell r="B641">
            <v>200034717</v>
          </cell>
        </row>
        <row r="642">
          <cell r="A642" t="str">
            <v>DI TEE 100MM X 100MM X 100MM</v>
          </cell>
          <cell r="B642">
            <v>200034720</v>
          </cell>
        </row>
        <row r="643">
          <cell r="A643" t="str">
            <v>DI DOUBLE FLANGE PIPE 100MM DIA LEN 5 M</v>
          </cell>
          <cell r="B643">
            <v>200034729</v>
          </cell>
        </row>
        <row r="644">
          <cell r="A644" t="str">
            <v>DI DOUBLE FLANGE PIPE 150MM DIA LEN 5 M</v>
          </cell>
          <cell r="B644">
            <v>200034741</v>
          </cell>
        </row>
        <row r="645">
          <cell r="A645" t="str">
            <v>Borewell in Bhadausi &amp; Rampur Pran</v>
          </cell>
          <cell r="B645" t="str">
            <v/>
          </cell>
        </row>
        <row r="646">
          <cell r="A646" t="str">
            <v>Pipeline Works @ Gobari (Sandw Blck) P-2</v>
          </cell>
          <cell r="B646" t="str">
            <v/>
          </cell>
        </row>
        <row r="647">
          <cell r="A647" t="str">
            <v>PH @ Lakuri (Rampursangramgarh)</v>
          </cell>
          <cell r="B647" t="str">
            <v/>
          </cell>
        </row>
        <row r="648">
          <cell r="A648" t="str">
            <v>PP WOVEN BAGS</v>
          </cell>
          <cell r="B648" t="str">
            <v/>
          </cell>
        </row>
        <row r="649">
          <cell r="A649" t="str">
            <v>Compressor @ BhawaniganjKota (Babaganj)</v>
          </cell>
          <cell r="B649" t="str">
            <v/>
          </cell>
        </row>
        <row r="650">
          <cell r="A650" t="str">
            <v>TW WORKS @Chausa,BLOCK-Kunda</v>
          </cell>
          <cell r="B650" t="str">
            <v/>
          </cell>
        </row>
        <row r="651">
          <cell r="A651" t="str">
            <v>FOR TRAVELING EXP</v>
          </cell>
          <cell r="B651" t="str">
            <v/>
          </cell>
        </row>
        <row r="652">
          <cell r="A652" t="str">
            <v>FENCING WORK OF SITE</v>
          </cell>
          <cell r="B652" t="str">
            <v/>
          </cell>
        </row>
        <row r="653">
          <cell r="A653" t="str">
            <v>Compressor @ Goghar (Babaganj)</v>
          </cell>
          <cell r="B653" t="str">
            <v/>
          </cell>
        </row>
        <row r="654">
          <cell r="A654" t="str">
            <v>Boundary Wall @Sarai Jamuari(Mangraura)</v>
          </cell>
          <cell r="B654" t="str">
            <v/>
          </cell>
        </row>
        <row r="655">
          <cell r="A655" t="str">
            <v>Pipeline Works @ Parahamidpur (P-1)</v>
          </cell>
          <cell r="B655" t="str">
            <v/>
          </cell>
        </row>
        <row r="656">
          <cell r="A656" t="str">
            <v>FOR CLIENT HOTEL EXP</v>
          </cell>
          <cell r="B656" t="str">
            <v/>
          </cell>
        </row>
        <row r="657">
          <cell r="A657" t="str">
            <v>SECTION HOSE PIPE 3"</v>
          </cell>
          <cell r="B657" t="str">
            <v/>
          </cell>
        </row>
        <row r="658">
          <cell r="A658" t="str">
            <v>Compressor @ Gogaer Vihar(Bihar)</v>
          </cell>
          <cell r="B658" t="str">
            <v/>
          </cell>
        </row>
        <row r="659">
          <cell r="A659" t="str">
            <v>ELECTROMAGNETIC FLOWMETER-150MM</v>
          </cell>
          <cell r="B659">
            <v>900008645</v>
          </cell>
        </row>
        <row r="660">
          <cell r="A660" t="str">
            <v>Pipeline work @ Bhatti Khurd (Aspurdevsa</v>
          </cell>
          <cell r="B660" t="str">
            <v/>
          </cell>
        </row>
        <row r="661">
          <cell r="A661" t="str">
            <v>PRINTING &amp; STATIONARY</v>
          </cell>
          <cell r="B661" t="str">
            <v/>
          </cell>
        </row>
        <row r="662">
          <cell r="A662" t="str">
            <v>Pipeline @ SANGRAMPUR &amp;HINAHU_KALAKANKAR</v>
          </cell>
          <cell r="B662" t="str">
            <v/>
          </cell>
        </row>
        <row r="663">
          <cell r="A663" t="str">
            <v>Pump House @ Alipur(Rampursangramgarh)</v>
          </cell>
          <cell r="B663" t="str">
            <v/>
          </cell>
        </row>
        <row r="664">
          <cell r="A664" t="str">
            <v>MS  FLANGES 160MM</v>
          </cell>
          <cell r="B664">
            <v>200032583</v>
          </cell>
        </row>
        <row r="665">
          <cell r="A665" t="str">
            <v>PIPELINE @ KABIRPUR (AASPURDEVSARA)</v>
          </cell>
          <cell r="B665" t="str">
            <v/>
          </cell>
        </row>
        <row r="666">
          <cell r="A666" t="str">
            <v>CEMENT 43 GRADE (BULKER TYPE) IN MT</v>
          </cell>
          <cell r="B666">
            <v>200014349</v>
          </cell>
        </row>
        <row r="667">
          <cell r="A667" t="str">
            <v>SAND IN TONS</v>
          </cell>
          <cell r="B667">
            <v>200030374</v>
          </cell>
        </row>
        <row r="668">
          <cell r="A668" t="str">
            <v>AGGREGATE 10MM--VSI</v>
          </cell>
          <cell r="B668">
            <v>200032483</v>
          </cell>
        </row>
        <row r="669">
          <cell r="A669" t="str">
            <v>AGGREGATE 20MM--VSI</v>
          </cell>
          <cell r="B669">
            <v>200032484</v>
          </cell>
        </row>
        <row r="670">
          <cell r="A670" t="str">
            <v>STAFF WELFARE ITEM</v>
          </cell>
          <cell r="B670" t="str">
            <v/>
          </cell>
        </row>
        <row r="671">
          <cell r="A671" t="str">
            <v>Borewell in Bajhan</v>
          </cell>
          <cell r="B671" t="str">
            <v/>
          </cell>
        </row>
        <row r="672">
          <cell r="A672" t="str">
            <v>ALUMINIUM LUGS - 70 MM</v>
          </cell>
          <cell r="B672">
            <v>200000068</v>
          </cell>
        </row>
        <row r="673">
          <cell r="A673" t="str">
            <v>ALUMINIUM LUGS - 95 MM</v>
          </cell>
          <cell r="B673">
            <v>200000069</v>
          </cell>
        </row>
        <row r="674">
          <cell r="A674" t="str">
            <v>COPPER LUGS - 120MM</v>
          </cell>
          <cell r="B674">
            <v>200000185</v>
          </cell>
        </row>
        <row r="675">
          <cell r="A675" t="str">
            <v>COPPER LUGS 10 SQMM</v>
          </cell>
          <cell r="B675">
            <v>200000188</v>
          </cell>
        </row>
        <row r="676">
          <cell r="A676" t="str">
            <v>Compressor @ KamoliVeerbhanpur (Bihar)</v>
          </cell>
          <cell r="B676" t="str">
            <v/>
          </cell>
        </row>
        <row r="677">
          <cell r="A677" t="str">
            <v>Compressor @ Maharajpur (Bihar)</v>
          </cell>
          <cell r="B677" t="str">
            <v/>
          </cell>
        </row>
        <row r="678">
          <cell r="A678" t="str">
            <v>GRAVEL SHIFTING GOBARITORAMPUR</v>
          </cell>
          <cell r="B678" t="str">
            <v/>
          </cell>
        </row>
        <row r="679">
          <cell r="A679" t="str">
            <v>Tubewell @ Saruaava (Sngpr)</v>
          </cell>
          <cell r="B679" t="str">
            <v/>
          </cell>
        </row>
        <row r="680">
          <cell r="A680" t="str">
            <v>FOR CONTAINER PAINTING WORK</v>
          </cell>
          <cell r="B680" t="str">
            <v/>
          </cell>
        </row>
        <row r="681">
          <cell r="A681" t="str">
            <v>DOTTED HAND GLOUES</v>
          </cell>
          <cell r="B681">
            <v>200000086</v>
          </cell>
        </row>
        <row r="682">
          <cell r="A682" t="str">
            <v>TW works@Pithanpur,B-Kalakankar</v>
          </cell>
          <cell r="B682" t="str">
            <v/>
          </cell>
        </row>
        <row r="683">
          <cell r="A683" t="str">
            <v>HDPE 200mm X 200mm X 110mm PN6 TEE PE100</v>
          </cell>
          <cell r="B683">
            <v>200032223</v>
          </cell>
        </row>
        <row r="684">
          <cell r="A684" t="str">
            <v>BOLTS FOR V T PUMP</v>
          </cell>
          <cell r="B684" t="str">
            <v/>
          </cell>
        </row>
        <row r="685">
          <cell r="A685" t="str">
            <v>ESR @ Indilpur (Sangipur)</v>
          </cell>
          <cell r="B685" t="str">
            <v/>
          </cell>
        </row>
        <row r="686">
          <cell r="A686" t="str">
            <v>TW @ Banbirpur (Aaspurdevsara)</v>
          </cell>
          <cell r="B686" t="str">
            <v/>
          </cell>
        </row>
        <row r="687">
          <cell r="A687" t="str">
            <v>JIO WIFI RECHARGE</v>
          </cell>
          <cell r="B687" t="str">
            <v/>
          </cell>
        </row>
        <row r="688">
          <cell r="A688" t="str">
            <v>HDPE 110MM ,PN6 ,CROSS TEE ,CLASS:PE100</v>
          </cell>
          <cell r="B688">
            <v>200030304</v>
          </cell>
        </row>
        <row r="689">
          <cell r="A689" t="str">
            <v>HDPE 140MM ,PN6 ,CROSS TEE ,CLASS:PE100</v>
          </cell>
          <cell r="B689">
            <v>200030305</v>
          </cell>
        </row>
        <row r="690">
          <cell r="A690" t="str">
            <v>Tubewell @ Muraini-Fail (Sangipur)</v>
          </cell>
          <cell r="B690" t="str">
            <v/>
          </cell>
        </row>
        <row r="691">
          <cell r="A691" t="str">
            <v>ESR @ Aaspurdevsra GP &amp; Block</v>
          </cell>
          <cell r="B691" t="str">
            <v/>
          </cell>
        </row>
        <row r="692">
          <cell r="A692" t="str">
            <v>ESR @ Haraipatti &amp; Labeda (Aaspurdevsara</v>
          </cell>
          <cell r="B692" t="str">
            <v/>
          </cell>
        </row>
        <row r="693">
          <cell r="A693" t="str">
            <v>TW works@Asthan,B-Kalakankar</v>
          </cell>
          <cell r="B693" t="str">
            <v/>
          </cell>
        </row>
        <row r="694">
          <cell r="A694" t="str">
            <v>ESR @ Pipri Kalasa (Bababelkartham)</v>
          </cell>
          <cell r="B694" t="str">
            <v/>
          </cell>
        </row>
        <row r="695">
          <cell r="A695" t="str">
            <v>FOR CC CAMPS PURPOSE</v>
          </cell>
          <cell r="B695" t="str">
            <v/>
          </cell>
        </row>
        <row r="696">
          <cell r="A696" t="str">
            <v>Pipeline @ Purebhika &amp; Raigarh (Mangraur</v>
          </cell>
          <cell r="B696" t="str">
            <v/>
          </cell>
        </row>
        <row r="697">
          <cell r="A697" t="str">
            <v>Pipeline @ Aaurain(Aaspurdevsara)</v>
          </cell>
          <cell r="B697" t="str">
            <v/>
          </cell>
        </row>
        <row r="698">
          <cell r="A698" t="str">
            <v>PVC DRUMS FOR SITE WORK</v>
          </cell>
          <cell r="B698" t="str">
            <v/>
          </cell>
        </row>
        <row r="699">
          <cell r="A699" t="str">
            <v>RUBBER GASKET 3 MM</v>
          </cell>
          <cell r="B699">
            <v>200002469</v>
          </cell>
        </row>
        <row r="700">
          <cell r="A700" t="str">
            <v>MS BOLT+NUT+DOUBLE WAHSER M12MMX100MM LG</v>
          </cell>
          <cell r="B700">
            <v>200023505</v>
          </cell>
        </row>
        <row r="701">
          <cell r="A701" t="str">
            <v>RCCB 63 AMP 4 POLE  30MA WITHOUT ENCLOSE</v>
          </cell>
          <cell r="B701">
            <v>200028264</v>
          </cell>
        </row>
        <row r="702">
          <cell r="A702" t="str">
            <v>RCCB 63AMP 4POLE</v>
          </cell>
          <cell r="B702">
            <v>800001227</v>
          </cell>
        </row>
        <row r="703">
          <cell r="A703" t="str">
            <v>ESR @ Tala (Bababhelkaranthdham)</v>
          </cell>
          <cell r="B703" t="str">
            <v/>
          </cell>
        </row>
        <row r="704">
          <cell r="A704" t="str">
            <v>Tubewell @ Aasnava (Sangipur)</v>
          </cell>
          <cell r="B704" t="str">
            <v/>
          </cell>
        </row>
        <row r="705">
          <cell r="A705" t="str">
            <v>TUBEWELL @ITAURA B-KUNDA</v>
          </cell>
          <cell r="B705" t="str">
            <v/>
          </cell>
        </row>
        <row r="706">
          <cell r="A706" t="str">
            <v>TRANSPORT CHARG</v>
          </cell>
          <cell r="B706" t="str">
            <v/>
          </cell>
        </row>
        <row r="707">
          <cell r="A707" t="str">
            <v>COTS REPAIR CHARGES OF PRATAPGARH G H</v>
          </cell>
          <cell r="B707" t="str">
            <v/>
          </cell>
        </row>
        <row r="708">
          <cell r="A708" t="str">
            <v>ESR @ Pandari Jabar (Bababhelkaranthdham</v>
          </cell>
          <cell r="B708" t="str">
            <v/>
          </cell>
        </row>
        <row r="709">
          <cell r="A709" t="str">
            <v>FOR OFFICE EXP</v>
          </cell>
          <cell r="B709" t="str">
            <v/>
          </cell>
        </row>
        <row r="710">
          <cell r="A710" t="str">
            <v>FABRICATION OF PRECAST MOULDS</v>
          </cell>
          <cell r="B710" t="str">
            <v/>
          </cell>
        </row>
        <row r="711">
          <cell r="A711" t="str">
            <v>V T PUMP FOR OP UNIT</v>
          </cell>
          <cell r="B711" t="str">
            <v/>
          </cell>
        </row>
        <row r="712">
          <cell r="A712" t="str">
            <v>Pipeline Works@Basauli,Block-Pattii</v>
          </cell>
          <cell r="B712" t="str">
            <v/>
          </cell>
        </row>
        <row r="713">
          <cell r="A713" t="str">
            <v>AGGREGATE 20 MM</v>
          </cell>
          <cell r="B713">
            <v>200017541</v>
          </cell>
        </row>
        <row r="714">
          <cell r="A714" t="str">
            <v>AGGREGATE 10 MM IN TON</v>
          </cell>
          <cell r="B714">
            <v>200017542</v>
          </cell>
        </row>
        <row r="715">
          <cell r="A715" t="str">
            <v>TW works@Shukulpur &amp; Chaukr,B-Sandwachan</v>
          </cell>
          <cell r="B715" t="str">
            <v/>
          </cell>
        </row>
        <row r="716">
          <cell r="A716" t="str">
            <v>Tubewell @ Mangraura (Mangraura)</v>
          </cell>
          <cell r="B716" t="str">
            <v/>
          </cell>
        </row>
        <row r="717">
          <cell r="A717" t="str">
            <v>LUNCH EXPENSES OF TPI PERSONS</v>
          </cell>
          <cell r="B717" t="str">
            <v/>
          </cell>
        </row>
        <row r="718">
          <cell r="A718" t="str">
            <v>Back Filling Work in Pratapgarh</v>
          </cell>
          <cell r="B718" t="str">
            <v/>
          </cell>
        </row>
        <row r="719">
          <cell r="A719" t="str">
            <v>MS  FLANGES 75MM</v>
          </cell>
          <cell r="B719">
            <v>200032578</v>
          </cell>
        </row>
        <row r="720">
          <cell r="A720" t="str">
            <v>17.5HP 3  PH SUBMERSIBLE PUMP</v>
          </cell>
          <cell r="B720">
            <v>1200000485</v>
          </cell>
        </row>
        <row r="721">
          <cell r="A721" t="str">
            <v>Boundary Wall @ Sakra (Sndw)</v>
          </cell>
          <cell r="B721" t="str">
            <v/>
          </cell>
        </row>
        <row r="722">
          <cell r="A722" t="str">
            <v>PIPELINE @ Rasoeya &amp; Premdarpatti(Shivga</v>
          </cell>
          <cell r="B722" t="str">
            <v/>
          </cell>
        </row>
        <row r="723">
          <cell r="A723" t="str">
            <v>Pipeline @ Amsauna &amp; Dohari (BBKD)</v>
          </cell>
          <cell r="B723" t="str">
            <v/>
          </cell>
        </row>
        <row r="724">
          <cell r="A724" t="str">
            <v>SPARE PARTS 28%</v>
          </cell>
          <cell r="B724" t="str">
            <v/>
          </cell>
        </row>
        <row r="725">
          <cell r="A725" t="str">
            <v>HDPE 90mm X 90mm X 50mm PN6 TEE PE100</v>
          </cell>
          <cell r="B725">
            <v>200032233</v>
          </cell>
        </row>
        <row r="726">
          <cell r="A726" t="str">
            <v>MS  FLANGES 63MM</v>
          </cell>
          <cell r="B726">
            <v>200032577</v>
          </cell>
        </row>
        <row r="727">
          <cell r="A727" t="str">
            <v>TW works@Upadhyaypur,B-Sandwachandrika</v>
          </cell>
          <cell r="B727" t="str">
            <v/>
          </cell>
        </row>
        <row r="728">
          <cell r="A728" t="str">
            <v>Pipeline Works @ Narwarl (Sngpr Blck)</v>
          </cell>
          <cell r="B728" t="str">
            <v/>
          </cell>
        </row>
        <row r="729">
          <cell r="A729" t="str">
            <v>Tubewell @ Seshpur Adharganj (Mangraura)</v>
          </cell>
          <cell r="B729" t="str">
            <v/>
          </cell>
        </row>
        <row r="730">
          <cell r="A730" t="str">
            <v>ELECTRICAL WORK FOR PRATAPGARH OFFICE</v>
          </cell>
          <cell r="B730" t="str">
            <v/>
          </cell>
        </row>
        <row r="731">
          <cell r="A731" t="str">
            <v>DI ALL SOCKET TEE 200MMX200MMX200MM</v>
          </cell>
          <cell r="B731">
            <v>200032932</v>
          </cell>
        </row>
        <row r="732">
          <cell r="A732" t="str">
            <v>Pipeline @ Manar &amp; Ranimau (Kalakankar</v>
          </cell>
          <cell r="B732" t="str">
            <v/>
          </cell>
        </row>
        <row r="733">
          <cell r="A733" t="str">
            <v>BAMBOO WOODEN LADDERS</v>
          </cell>
          <cell r="B733" t="str">
            <v/>
          </cell>
        </row>
        <row r="734">
          <cell r="A734" t="str">
            <v>2000993/1 st Servicing</v>
          </cell>
          <cell r="B734" t="str">
            <v/>
          </cell>
        </row>
        <row r="735">
          <cell r="A735" t="str">
            <v>MEASUREMENT TAPE - 5 MTR</v>
          </cell>
          <cell r="B735">
            <v>200000403</v>
          </cell>
        </row>
        <row r="736">
          <cell r="A736" t="str">
            <v>LIGHTERS</v>
          </cell>
          <cell r="B736">
            <v>200000377</v>
          </cell>
        </row>
        <row r="737">
          <cell r="A737" t="str">
            <v>LINE DORI</v>
          </cell>
          <cell r="B737">
            <v>200001362</v>
          </cell>
        </row>
        <row r="738">
          <cell r="A738" t="str">
            <v>LIME POWDER</v>
          </cell>
          <cell r="B738">
            <v>200002479</v>
          </cell>
        </row>
        <row r="739">
          <cell r="A739" t="str">
            <v>LPG REGULATOR - DOMESTIC</v>
          </cell>
          <cell r="B739">
            <v>200008265</v>
          </cell>
        </row>
        <row r="740">
          <cell r="A740" t="str">
            <v>LPG REGULATOR ADAPTOR</v>
          </cell>
          <cell r="B740">
            <v>200010183</v>
          </cell>
        </row>
        <row r="741">
          <cell r="A741" t="str">
            <v>JCB HIRING CHARGES</v>
          </cell>
          <cell r="B741" t="str">
            <v/>
          </cell>
        </row>
        <row r="742">
          <cell r="A742" t="str">
            <v>2" NAILS</v>
          </cell>
          <cell r="B742">
            <v>200002532</v>
          </cell>
        </row>
        <row r="743">
          <cell r="A743" t="str">
            <v>WOODEN RUNNERS 2X3X8 (CUBIC FEET)</v>
          </cell>
          <cell r="B743">
            <v>200004272</v>
          </cell>
        </row>
        <row r="744">
          <cell r="A744" t="str">
            <v>Pipeline Works @ Bhadausi &amp; Rampur P-2</v>
          </cell>
          <cell r="B744" t="str">
            <v/>
          </cell>
        </row>
        <row r="745">
          <cell r="A745" t="str">
            <v>ESR @ 200KL-12Mtr @ Ashapur &amp; Chaubeypur</v>
          </cell>
          <cell r="B745" t="str">
            <v/>
          </cell>
        </row>
        <row r="746">
          <cell r="A746" t="str">
            <v>SNACKS &amp; TEA EXPENSES FOR CLIENTS</v>
          </cell>
          <cell r="B746" t="str">
            <v/>
          </cell>
        </row>
        <row r="747">
          <cell r="A747" t="str">
            <v>Borewell in Dandupur Daulat</v>
          </cell>
          <cell r="B747" t="str">
            <v/>
          </cell>
        </row>
        <row r="748">
          <cell r="A748" t="str">
            <v>Compressor @ Kashipur dibuki (Bihar)</v>
          </cell>
          <cell r="B748" t="str">
            <v/>
          </cell>
        </row>
        <row r="749">
          <cell r="A749" t="str">
            <v>Pipeline Works @ Atheha (Sangipur)</v>
          </cell>
          <cell r="B749" t="str">
            <v/>
          </cell>
        </row>
        <row r="750">
          <cell r="A750" t="str">
            <v>TONNERLINK &amp; SPARE FOR PRINTER</v>
          </cell>
          <cell r="B750" t="str">
            <v/>
          </cell>
        </row>
        <row r="751">
          <cell r="A751" t="str">
            <v>FOR PRINTING AND STATIONARY</v>
          </cell>
          <cell r="B751" t="str">
            <v/>
          </cell>
        </row>
        <row r="752">
          <cell r="A752" t="str">
            <v>STATIONERY MATERIAL FOR STAFF</v>
          </cell>
          <cell r="B752" t="str">
            <v/>
          </cell>
        </row>
        <row r="753">
          <cell r="A753" t="str">
            <v>MS  FLANGES 90MM</v>
          </cell>
          <cell r="B753">
            <v>200032579</v>
          </cell>
        </row>
        <row r="754">
          <cell r="A754" t="str">
            <v>Pipeline @ Bijumau (Rampur Sangramgarh)</v>
          </cell>
          <cell r="B754" t="str">
            <v/>
          </cell>
        </row>
        <row r="755">
          <cell r="A755" t="str">
            <v>PIPELINE @ PURE GAJAI (RAMPURSANGRAMGARH</v>
          </cell>
          <cell r="B755" t="str">
            <v/>
          </cell>
        </row>
        <row r="756">
          <cell r="A756" t="str">
            <v>Pipeline @ Budhiyapur(Rampursangramgarh)</v>
          </cell>
          <cell r="B756" t="str">
            <v/>
          </cell>
        </row>
        <row r="757">
          <cell r="A757" t="str">
            <v>Pipeline @ Kalayanpur &amp; Purefhattesing</v>
          </cell>
          <cell r="B757" t="str">
            <v/>
          </cell>
        </row>
        <row r="758">
          <cell r="A758" t="str">
            <v>Pipeline Work @ Chaukhandapureanti</v>
          </cell>
          <cell r="B758" t="str">
            <v/>
          </cell>
        </row>
        <row r="759">
          <cell r="A759" t="str">
            <v>Pipeline work @ Lohangpur (Rampursangram</v>
          </cell>
          <cell r="B759" t="str">
            <v/>
          </cell>
        </row>
        <row r="760">
          <cell r="A760" t="str">
            <v>M.S PIPE 40 NB (KG)</v>
          </cell>
          <cell r="B760">
            <v>200021647</v>
          </cell>
        </row>
        <row r="761">
          <cell r="A761" t="str">
            <v>Pipeline works @ Bhadausi &amp; Rampur P-1</v>
          </cell>
          <cell r="B761" t="str">
            <v/>
          </cell>
        </row>
        <row r="762">
          <cell r="A762" t="str">
            <v>DRINKING WATER FOR DERWA STAFF AUGUST'23</v>
          </cell>
          <cell r="B762" t="str">
            <v/>
          </cell>
        </row>
        <row r="763">
          <cell r="A763" t="str">
            <v>BW @ Patna (Babaganj)</v>
          </cell>
          <cell r="B763" t="str">
            <v/>
          </cell>
        </row>
        <row r="764">
          <cell r="A764" t="str">
            <v>FOR TUBE WELL MATERIAL SHIFTING</v>
          </cell>
          <cell r="B764" t="str">
            <v/>
          </cell>
        </row>
        <row r="765">
          <cell r="A765" t="str">
            <v>Design cal &amp; drawings for Zinc Alu.Tanks</v>
          </cell>
          <cell r="B765" t="str">
            <v/>
          </cell>
        </row>
        <row r="766">
          <cell r="A766" t="str">
            <v>Tubewell @ Narayanpu (Rmprsngrm Blck)</v>
          </cell>
          <cell r="B766" t="str">
            <v/>
          </cell>
        </row>
        <row r="767">
          <cell r="A767" t="str">
            <v>REGISTRATION FESS</v>
          </cell>
          <cell r="B767" t="str">
            <v/>
          </cell>
        </row>
        <row r="768">
          <cell r="A768" t="str">
            <v>Design cal &amp; drawings for RCC Dome shape</v>
          </cell>
          <cell r="B768" t="str">
            <v/>
          </cell>
        </row>
        <row r="769">
          <cell r="A769" t="str">
            <v>M.S SQUARE PIPE 100 X 100 X 4 MM IN KG</v>
          </cell>
          <cell r="B769">
            <v>200020643</v>
          </cell>
        </row>
        <row r="770">
          <cell r="A770" t="str">
            <v>MS SQUARE PIPE 50 X 50 X 4.8MM</v>
          </cell>
          <cell r="B770">
            <v>200034893</v>
          </cell>
        </row>
        <row r="771">
          <cell r="A771" t="str">
            <v>TW works@Bijumau,B-Rampursangramgarh</v>
          </cell>
          <cell r="B771" t="str">
            <v/>
          </cell>
        </row>
        <row r="772">
          <cell r="A772" t="str">
            <v>TRANSPORTING CHARGES</v>
          </cell>
          <cell r="B772" t="str">
            <v/>
          </cell>
        </row>
        <row r="773">
          <cell r="A773" t="str">
            <v>Pipeline @ Dahi (Aaspuradevsara)</v>
          </cell>
          <cell r="B773" t="str">
            <v/>
          </cell>
        </row>
        <row r="774">
          <cell r="A774" t="str">
            <v>Pump House @ Naubasta (Kunda)</v>
          </cell>
          <cell r="B774" t="str">
            <v/>
          </cell>
        </row>
        <row r="775">
          <cell r="A775" t="str">
            <v>OP UNIT SPARE PARTS WELDING WORK</v>
          </cell>
          <cell r="B775" t="str">
            <v/>
          </cell>
        </row>
        <row r="776">
          <cell r="A776" t="str">
            <v>LPG GAS 19 KG</v>
          </cell>
          <cell r="B776" t="str">
            <v/>
          </cell>
        </row>
        <row r="777">
          <cell r="A777" t="str">
            <v>1000137 / ROAD TAX</v>
          </cell>
          <cell r="B777" t="str">
            <v/>
          </cell>
        </row>
        <row r="778">
          <cell r="A778" t="str">
            <v>Pipeline Works @ Binaeka (Asprd Blck)</v>
          </cell>
          <cell r="B778" t="str">
            <v/>
          </cell>
        </row>
        <row r="779">
          <cell r="A779" t="str">
            <v>80 MM DOUBLE FLANGED PIPE  3000 X 4.8MM</v>
          </cell>
          <cell r="B779">
            <v>200034493</v>
          </cell>
        </row>
        <row r="780">
          <cell r="A780" t="str">
            <v>Pipeline @ Kashipur Dibuki (Bihar)</v>
          </cell>
          <cell r="B780" t="str">
            <v/>
          </cell>
        </row>
        <row r="781">
          <cell r="A781" t="str">
            <v>HDPE BEND-63MM,PN-6,90DEG,CLASS:PE-100</v>
          </cell>
          <cell r="B781">
            <v>200030266</v>
          </cell>
        </row>
        <row r="782">
          <cell r="A782" t="str">
            <v>Pipeline @ Padumpur (Mangraura)</v>
          </cell>
          <cell r="B782" t="str">
            <v/>
          </cell>
        </row>
        <row r="783">
          <cell r="A783" t="str">
            <v>1000136/ ROAD TAX</v>
          </cell>
          <cell r="B783" t="str">
            <v/>
          </cell>
        </row>
        <row r="784">
          <cell r="A784" t="str">
            <v>Pipeline @ Sarasatpur (Patti)</v>
          </cell>
          <cell r="B784" t="str">
            <v/>
          </cell>
        </row>
        <row r="785">
          <cell r="A785" t="str">
            <v>LPG GAS 14.2 KG</v>
          </cell>
          <cell r="B785" t="str">
            <v/>
          </cell>
        </row>
        <row r="786">
          <cell r="A786" t="str">
            <v>PIPELINE @ UMARAPATTI  (BIHAR)</v>
          </cell>
          <cell r="B786" t="str">
            <v/>
          </cell>
        </row>
        <row r="787">
          <cell r="A787" t="str">
            <v>Pipeline @ Sarai Naahra (Bihar)</v>
          </cell>
          <cell r="B787" t="str">
            <v/>
          </cell>
        </row>
        <row r="788">
          <cell r="A788" t="str">
            <v>Pump House @ Parsipur</v>
          </cell>
          <cell r="B788" t="str">
            <v/>
          </cell>
        </row>
        <row r="789">
          <cell r="A789" t="str">
            <v>HIRING OF MAHINDRA BOLERO PLUS SLE</v>
          </cell>
          <cell r="B789" t="str">
            <v/>
          </cell>
        </row>
        <row r="790">
          <cell r="A790" t="str">
            <v>Borewell in AASPURDEVSRA</v>
          </cell>
          <cell r="B790" t="str">
            <v/>
          </cell>
        </row>
        <row r="791">
          <cell r="A791" t="str">
            <v>Pipeline works @ Kalyanpur P-1  (Sndw)</v>
          </cell>
          <cell r="B791" t="str">
            <v/>
          </cell>
        </row>
        <row r="792">
          <cell r="A792" t="str">
            <v>Tubewell @ Purebansi (Lalgnj Blck)</v>
          </cell>
          <cell r="B792" t="str">
            <v/>
          </cell>
        </row>
        <row r="793">
          <cell r="A793" t="str">
            <v>Boundary Wall @ Bahesana (Babaganj)</v>
          </cell>
          <cell r="B793" t="str">
            <v/>
          </cell>
        </row>
        <row r="794">
          <cell r="A794" t="str">
            <v>Boundarywall  @ Nariyawan (BABAGANJ)</v>
          </cell>
          <cell r="B794" t="str">
            <v/>
          </cell>
        </row>
        <row r="795">
          <cell r="A795" t="str">
            <v>Pump House @ Nariyawan(Babaganj)</v>
          </cell>
          <cell r="B795" t="str">
            <v/>
          </cell>
        </row>
        <row r="796">
          <cell r="A796" t="str">
            <v>Boundary wall @ Parsipur (Kunda)</v>
          </cell>
          <cell r="B796" t="str">
            <v/>
          </cell>
        </row>
        <row r="797">
          <cell r="A797" t="str">
            <v>HIRING OF 30 KVA DGSET</v>
          </cell>
          <cell r="B797" t="str">
            <v/>
          </cell>
        </row>
        <row r="798">
          <cell r="A798" t="str">
            <v>MOBILIZATION &amp; DEMOBILIZATION CHARGES</v>
          </cell>
          <cell r="B798" t="str">
            <v/>
          </cell>
        </row>
        <row r="799">
          <cell r="A799" t="str">
            <v>HIRING OF MAHINDRA SCORPIO</v>
          </cell>
          <cell r="B799" t="str">
            <v/>
          </cell>
        </row>
        <row r="800">
          <cell r="A800" t="str">
            <v>M.S ANGLE ISA 65 X 65 X 6 MM</v>
          </cell>
          <cell r="B800">
            <v>200005130</v>
          </cell>
        </row>
        <row r="801">
          <cell r="A801" t="str">
            <v>M S PLATE 3.15MM</v>
          </cell>
          <cell r="B801">
            <v>200013385</v>
          </cell>
        </row>
        <row r="802">
          <cell r="A802" t="str">
            <v>MS FLAT 65X6MM</v>
          </cell>
          <cell r="B802">
            <v>200025841</v>
          </cell>
        </row>
        <row r="803">
          <cell r="A803" t="str">
            <v>MS PLATE 4MM</v>
          </cell>
          <cell r="B803">
            <v>200026042</v>
          </cell>
        </row>
        <row r="804">
          <cell r="A804" t="str">
            <v>MS CHANNEL, SIZE: 100 X 50 X 5MM</v>
          </cell>
          <cell r="B804">
            <v>200031755</v>
          </cell>
        </row>
        <row r="805">
          <cell r="A805" t="str">
            <v>SWEETS EXPENDITURE</v>
          </cell>
          <cell r="B805" t="str">
            <v/>
          </cell>
        </row>
        <row r="806">
          <cell r="A806" t="str">
            <v>WOODEN COMPUTER TABLE 4FT X 2FT</v>
          </cell>
          <cell r="B806">
            <v>1300000031</v>
          </cell>
        </row>
        <row r="807">
          <cell r="A807" t="str">
            <v>HDPE BEND-63MM,PN6 45DEG PE100</v>
          </cell>
          <cell r="B807">
            <v>200032193</v>
          </cell>
        </row>
        <row r="808">
          <cell r="A808" t="str">
            <v>FOR PATTI STOCK YARD II BORE WELL</v>
          </cell>
          <cell r="B808" t="str">
            <v/>
          </cell>
        </row>
        <row r="809">
          <cell r="A809" t="str">
            <v>EXECUTIVE OFFICE CHAIR</v>
          </cell>
          <cell r="B809">
            <v>1300001374</v>
          </cell>
        </row>
        <row r="810">
          <cell r="A810" t="str">
            <v>SPARES FOR OP UNIT</v>
          </cell>
          <cell r="B810" t="str">
            <v/>
          </cell>
        </row>
        <row r="811">
          <cell r="A811" t="str">
            <v>PVC TAPE ROLLS</v>
          </cell>
          <cell r="B811">
            <v>200001363</v>
          </cell>
        </row>
        <row r="812">
          <cell r="A812" t="str">
            <v>M.S NUT &amp; BOLT M 5/8 X 2 1/2 IN KG</v>
          </cell>
          <cell r="B812">
            <v>200004907</v>
          </cell>
        </row>
        <row r="813">
          <cell r="A813" t="str">
            <v>GREASE GUN 1 KG</v>
          </cell>
          <cell r="B813">
            <v>200006462</v>
          </cell>
        </row>
        <row r="814">
          <cell r="A814" t="str">
            <v>HDPE 125mm X 125mm X 90mm PN6 TEE PE100</v>
          </cell>
          <cell r="B814">
            <v>200032210</v>
          </cell>
        </row>
        <row r="815">
          <cell r="A815" t="str">
            <v>ADD MIXTURE</v>
          </cell>
          <cell r="B815">
            <v>200001874</v>
          </cell>
        </row>
        <row r="816">
          <cell r="A816" t="str">
            <v>BW @ SaraiMakai_LAXMANPUR_150MTR</v>
          </cell>
          <cell r="B816" t="str">
            <v/>
          </cell>
        </row>
        <row r="817">
          <cell r="A817" t="str">
            <v>PH @ SARAI MAKAI_LAXMANPUR_2.5X3.0</v>
          </cell>
          <cell r="B817" t="str">
            <v/>
          </cell>
        </row>
        <row r="818">
          <cell r="A818" t="str">
            <v>MEASUREMENT TAPE - 30 MTR</v>
          </cell>
          <cell r="B818">
            <v>200000402</v>
          </cell>
        </row>
        <row r="819">
          <cell r="A819" t="str">
            <v>GEAR BOX PARTS</v>
          </cell>
          <cell r="B819" t="str">
            <v/>
          </cell>
        </row>
        <row r="820">
          <cell r="A820" t="str">
            <v>Pipeline Works@Atarsand &amp; Parsupur (P-2)</v>
          </cell>
          <cell r="B820" t="str">
            <v/>
          </cell>
        </row>
        <row r="821">
          <cell r="A821" t="str">
            <v>TW WORKS @Sahumai,BLOCK-Kunda</v>
          </cell>
          <cell r="B821" t="str">
            <v/>
          </cell>
        </row>
        <row r="822">
          <cell r="A822" t="str">
            <v>OFFICE TABLE WOODEN-4X2.5FT</v>
          </cell>
          <cell r="B822">
            <v>1300000172</v>
          </cell>
        </row>
        <row r="823">
          <cell r="A823" t="str">
            <v>INVERTER WITH BATTERY</v>
          </cell>
          <cell r="B823">
            <v>1300000287</v>
          </cell>
        </row>
        <row r="824">
          <cell r="A824" t="str">
            <v>PLASTIC CHAIR</v>
          </cell>
          <cell r="B824">
            <v>1300001339</v>
          </cell>
        </row>
        <row r="825">
          <cell r="A825" t="str">
            <v>ELECTRICAL MATERIAL FOR OFFICE</v>
          </cell>
          <cell r="B825" t="str">
            <v/>
          </cell>
        </row>
        <row r="826">
          <cell r="A826" t="str">
            <v>FOR OP UNIT SHIFTING</v>
          </cell>
          <cell r="B826" t="str">
            <v/>
          </cell>
        </row>
        <row r="827">
          <cell r="A827" t="str">
            <v>DI PIPE-Ø200MM , K7,IS:8329</v>
          </cell>
          <cell r="B827">
            <v>1200000454</v>
          </cell>
        </row>
        <row r="828">
          <cell r="A828" t="str">
            <v>SAFETY SHOE  6''</v>
          </cell>
          <cell r="B828">
            <v>200001101</v>
          </cell>
        </row>
        <row r="829">
          <cell r="A829" t="str">
            <v>FOR STAFF WELFARE</v>
          </cell>
          <cell r="B829" t="str">
            <v/>
          </cell>
        </row>
        <row r="830">
          <cell r="A830" t="str">
            <v>M.S SLOTTED ANGAL RACK 6FT</v>
          </cell>
          <cell r="B830">
            <v>1300000032</v>
          </cell>
        </row>
        <row r="831">
          <cell r="A831" t="str">
            <v>Tube well @ Narvall(Sangipur)</v>
          </cell>
          <cell r="B831" t="str">
            <v/>
          </cell>
        </row>
        <row r="832">
          <cell r="A832" t="str">
            <v>BIKE BATTERY REPLACE</v>
          </cell>
          <cell r="B832" t="str">
            <v/>
          </cell>
        </row>
        <row r="833">
          <cell r="A833" t="str">
            <v>HDPE-125MM,PN6,END CAP,CLASS:PE100</v>
          </cell>
          <cell r="B833">
            <v>200030281</v>
          </cell>
        </row>
        <row r="834">
          <cell r="A834" t="str">
            <v>M.S PIPE-50NB</v>
          </cell>
          <cell r="B834">
            <v>200030233</v>
          </cell>
        </row>
        <row r="835">
          <cell r="A835" t="str">
            <v>DRINKING WATER FOR STAFF JULY'23</v>
          </cell>
          <cell r="B835" t="str">
            <v/>
          </cell>
        </row>
        <row r="836">
          <cell r="A836" t="str">
            <v>OP Unit @  Ramgarhkhas &amp; Hulasgarh</v>
          </cell>
          <cell r="B836" t="str">
            <v/>
          </cell>
        </row>
        <row r="837">
          <cell r="A837" t="str">
            <v>PVC BRAIDED HOSE PIPE 1"</v>
          </cell>
          <cell r="B837">
            <v>200002676</v>
          </cell>
        </row>
        <row r="838">
          <cell r="A838" t="str">
            <v>CANVAS HOSE PIPE 4"</v>
          </cell>
          <cell r="B838">
            <v>200004150</v>
          </cell>
        </row>
        <row r="839">
          <cell r="A839" t="str">
            <v>Pipeline @ Chachamau (Kalakankar)</v>
          </cell>
          <cell r="B839" t="str">
            <v/>
          </cell>
        </row>
        <row r="840">
          <cell r="A840" t="str">
            <v>Pump House @ Ahibaranpur (Kunda)</v>
          </cell>
          <cell r="B840" t="str">
            <v/>
          </cell>
        </row>
        <row r="841">
          <cell r="A841" t="str">
            <v>Pipeline @ Jajupur (Kalakankar)</v>
          </cell>
          <cell r="B841" t="str">
            <v/>
          </cell>
        </row>
        <row r="842">
          <cell r="A842" t="str">
            <v>Pipeline @ Lathtara (Kalakankar)</v>
          </cell>
          <cell r="B842" t="str">
            <v/>
          </cell>
        </row>
        <row r="843">
          <cell r="A843" t="str">
            <v>GEAR PARTS</v>
          </cell>
          <cell r="B843" t="str">
            <v/>
          </cell>
        </row>
        <row r="844">
          <cell r="A844" t="str">
            <v>DRINKING WATER FOR PATTI STAFF AUGUST'23</v>
          </cell>
          <cell r="B844" t="str">
            <v/>
          </cell>
        </row>
        <row r="845">
          <cell r="A845" t="str">
            <v>OP Unit @  ShahpurUprahar</v>
          </cell>
          <cell r="B845" t="str">
            <v/>
          </cell>
        </row>
        <row r="846">
          <cell r="A846" t="str">
            <v>TW@Lallupatti _Babaganj</v>
          </cell>
          <cell r="B846" t="str">
            <v/>
          </cell>
        </row>
        <row r="847">
          <cell r="A847" t="str">
            <v>TW@Puremaswan_Babaganj</v>
          </cell>
          <cell r="B847" t="str">
            <v/>
          </cell>
        </row>
        <row r="848">
          <cell r="A848" t="str">
            <v>FOR FURNITURE TRANSPORTATION CHARGES</v>
          </cell>
          <cell r="B848" t="str">
            <v/>
          </cell>
        </row>
        <row r="849">
          <cell r="A849" t="str">
            <v>OP Unit @ Sujauli</v>
          </cell>
          <cell r="B849" t="str">
            <v/>
          </cell>
        </row>
        <row r="850">
          <cell r="A850" t="str">
            <v>WEIGHMENT CHARGES</v>
          </cell>
          <cell r="B850" t="str">
            <v/>
          </cell>
        </row>
        <row r="851">
          <cell r="A851" t="str">
            <v>DIG MAXX (JCB 02 NOS)FIRST SERVICE</v>
          </cell>
          <cell r="B851" t="str">
            <v/>
          </cell>
        </row>
        <row r="852">
          <cell r="A852" t="str">
            <v>RCC HUME PIPE COLLER-900MM,NP3 CLASS</v>
          </cell>
          <cell r="B852">
            <v>200033937</v>
          </cell>
        </row>
        <row r="853">
          <cell r="A853" t="str">
            <v>Tube well @ Atheha (Sangipur)</v>
          </cell>
          <cell r="B853" t="str">
            <v/>
          </cell>
        </row>
        <row r="854">
          <cell r="A854" t="str">
            <v>GIYESER INSTALATION FOR GUEST HOUSE</v>
          </cell>
          <cell r="B854" t="str">
            <v/>
          </cell>
        </row>
        <row r="855">
          <cell r="A855" t="str">
            <v>Boundarywall @ Ahibaranpur (Kunda)</v>
          </cell>
          <cell r="B855" t="str">
            <v/>
          </cell>
        </row>
        <row r="856">
          <cell r="A856" t="str">
            <v>HIRING OF MAHINDRA BOLERO PLUS-UP36F1746</v>
          </cell>
          <cell r="B856" t="str">
            <v/>
          </cell>
        </row>
        <row r="857">
          <cell r="A857" t="str">
            <v>Pipeline @ Sujauli (Kunda)</v>
          </cell>
          <cell r="B857" t="str">
            <v/>
          </cell>
        </row>
        <row r="858">
          <cell r="A858" t="str">
            <v>BW @ RaichandraPatti&amp; Arila-1&amp;2(Patti)</v>
          </cell>
          <cell r="B858" t="str">
            <v/>
          </cell>
        </row>
        <row r="859">
          <cell r="A859" t="str">
            <v>2001087 / Bike Servicing</v>
          </cell>
          <cell r="B859" t="str">
            <v/>
          </cell>
        </row>
        <row r="860">
          <cell r="A860" t="str">
            <v>91/ GEAR BOX REPAIR</v>
          </cell>
          <cell r="B860" t="str">
            <v/>
          </cell>
        </row>
        <row r="861">
          <cell r="A861" t="str">
            <v>MESS EXPENCE</v>
          </cell>
          <cell r="B861" t="str">
            <v/>
          </cell>
        </row>
        <row r="862">
          <cell r="A862" t="str">
            <v>2001129/ Bike Servicing</v>
          </cell>
          <cell r="B862" t="str">
            <v/>
          </cell>
        </row>
        <row r="863">
          <cell r="A863" t="str">
            <v>TW@Govind Nagar_Babaganj</v>
          </cell>
          <cell r="B863" t="str">
            <v/>
          </cell>
        </row>
        <row r="864">
          <cell r="A864" t="str">
            <v>INSPECTION FEE FOR SOLAR PV MODULES</v>
          </cell>
          <cell r="B864" t="str">
            <v/>
          </cell>
        </row>
        <row r="865">
          <cell r="A865" t="str">
            <v>BW @ BATAULI_RAMPUR SANGRAMGARH</v>
          </cell>
          <cell r="B865" t="str">
            <v/>
          </cell>
        </row>
        <row r="866">
          <cell r="A866" t="str">
            <v>BW @ KALYANPUR &amp; PUR_RAMPUR SANGRAMGARH</v>
          </cell>
          <cell r="B866" t="str">
            <v/>
          </cell>
        </row>
        <row r="867">
          <cell r="A867" t="str">
            <v>PH @ BATAULI_RAMPUR SANGRAMGARH _2.5</v>
          </cell>
          <cell r="B867" t="str">
            <v/>
          </cell>
        </row>
        <row r="868">
          <cell r="A868" t="str">
            <v>PH @ DIGAOSI_RAMPUR SANGRAMGARH_3.6</v>
          </cell>
          <cell r="B868" t="str">
            <v/>
          </cell>
        </row>
        <row r="869">
          <cell r="A869" t="str">
            <v>PH @ KALYANPUR &amp; _RAMPUR SANGRAMGARH_3.6</v>
          </cell>
          <cell r="B869" t="str">
            <v/>
          </cell>
        </row>
        <row r="870">
          <cell r="A870" t="str">
            <v>PH @ PURE GAJAI_RAMPUR SANGRAMGARH _2.5</v>
          </cell>
          <cell r="B870" t="str">
            <v/>
          </cell>
        </row>
        <row r="871">
          <cell r="A871" t="str">
            <v>TW@Saray Lalmati &amp; Khandwa _Rampursangra</v>
          </cell>
          <cell r="B871" t="str">
            <v/>
          </cell>
        </row>
        <row r="872">
          <cell r="A872" t="str">
            <v>LABOUR CHARGE FOR LOADING &amp; UNLOADING</v>
          </cell>
          <cell r="B872" t="str">
            <v/>
          </cell>
        </row>
        <row r="873">
          <cell r="A873" t="str">
            <v>Sandvachandrika(B) Gobari(V)</v>
          </cell>
          <cell r="B873" t="str">
            <v/>
          </cell>
        </row>
        <row r="874">
          <cell r="A874" t="str">
            <v>CAR HIRE  FOR EXECUTIVE GUEST</v>
          </cell>
          <cell r="B874" t="str">
            <v/>
          </cell>
        </row>
        <row r="875">
          <cell r="A875" t="str">
            <v>Compressor @ Sarai Swami (Babaganj)</v>
          </cell>
          <cell r="B875" t="str">
            <v/>
          </cell>
        </row>
        <row r="876">
          <cell r="A876" t="str">
            <v>Pipeliine Works@ Setapur P-1 (Sadr Blck)</v>
          </cell>
          <cell r="B876" t="str">
            <v/>
          </cell>
        </row>
        <row r="877">
          <cell r="A877" t="str">
            <v>Patti Stock Yard power connection</v>
          </cell>
          <cell r="B877" t="str">
            <v/>
          </cell>
        </row>
        <row r="878">
          <cell r="A878" t="str">
            <v>Tube well @ Karanpur Khujahi (Bababelkh)</v>
          </cell>
          <cell r="B878" t="str">
            <v/>
          </cell>
        </row>
        <row r="879">
          <cell r="A879" t="str">
            <v>GRAVEL SHIFTING GOBARITONARI</v>
          </cell>
          <cell r="B879" t="str">
            <v/>
          </cell>
        </row>
        <row r="880">
          <cell r="A880" t="str">
            <v>TW@Aamipur(Collapsed)_Babaganj</v>
          </cell>
          <cell r="B880" t="str">
            <v/>
          </cell>
        </row>
        <row r="881">
          <cell r="A881" t="str">
            <v>Pipeline works @ Asrahi (Lalganj)</v>
          </cell>
          <cell r="B881" t="str">
            <v/>
          </cell>
        </row>
        <row r="882">
          <cell r="A882" t="str">
            <v>Pipeline @ Harikapura_AASPURDEVSARA</v>
          </cell>
          <cell r="B882" t="str">
            <v/>
          </cell>
        </row>
        <row r="883">
          <cell r="A883" t="str">
            <v>FOODING FOR EX.GUST</v>
          </cell>
          <cell r="B883" t="str">
            <v/>
          </cell>
        </row>
        <row r="884">
          <cell r="A884" t="str">
            <v>HDPE 160mm X 160mm X 125mm PN6 TEE PE100</v>
          </cell>
          <cell r="B884">
            <v>200032220</v>
          </cell>
        </row>
        <row r="885">
          <cell r="A885" t="str">
            <v>TW @ PureMasvan (Babaganj)</v>
          </cell>
          <cell r="B885" t="str">
            <v/>
          </cell>
        </row>
        <row r="886">
          <cell r="A886" t="str">
            <v>Pipeline @ Dhanvaasa &amp; Kodrajeet(Bihar)</v>
          </cell>
          <cell r="B886" t="str">
            <v/>
          </cell>
        </row>
        <row r="887">
          <cell r="A887" t="str">
            <v>Tube well @ Miranpur &amp; Rajapur Mufharid</v>
          </cell>
          <cell r="B887" t="str">
            <v/>
          </cell>
        </row>
        <row r="888">
          <cell r="A888" t="str">
            <v>INTERNET TELECOMMUNICATION SERVICE</v>
          </cell>
          <cell r="B888" t="str">
            <v/>
          </cell>
        </row>
        <row r="889">
          <cell r="A889" t="str">
            <v>STAFF WELFARE (FOR WATER BILL)</v>
          </cell>
          <cell r="B889" t="str">
            <v/>
          </cell>
        </row>
        <row r="890">
          <cell r="A890" t="str">
            <v>FOR TRANSPOTATION CHARGES</v>
          </cell>
          <cell r="B890" t="str">
            <v/>
          </cell>
        </row>
        <row r="891">
          <cell r="A891" t="str">
            <v>FODDING FOR GUEST</v>
          </cell>
          <cell r="B891" t="str">
            <v/>
          </cell>
        </row>
        <row r="892">
          <cell r="A892" t="str">
            <v>2001073 / TYRE REPLACEMENT</v>
          </cell>
          <cell r="B892" t="str">
            <v/>
          </cell>
        </row>
        <row r="893">
          <cell r="A893" t="str">
            <v>TW @ Raygardh 1&amp;2 (Babaganj)</v>
          </cell>
          <cell r="B893" t="str">
            <v/>
          </cell>
        </row>
        <row r="894">
          <cell r="A894" t="str">
            <v>TW @ Bakol &amp; Arjun Ateru (Babaganj)</v>
          </cell>
          <cell r="B894" t="str">
            <v/>
          </cell>
        </row>
        <row r="895">
          <cell r="A895" t="str">
            <v>ALUMINIUM CABLE 3 1/2 CORE 70 SQ.MM</v>
          </cell>
          <cell r="B895">
            <v>900002119</v>
          </cell>
        </row>
        <row r="896">
          <cell r="A896" t="str">
            <v>HDPE-160X110X160MM,PN-6,R-TEE,CL:PE-100</v>
          </cell>
          <cell r="B896">
            <v>200030292</v>
          </cell>
        </row>
        <row r="897">
          <cell r="A897" t="str">
            <v>BAMBOO WOODEN LADDERS,KUPPI&amp;PLASTIC BAGS</v>
          </cell>
          <cell r="B897" t="str">
            <v/>
          </cell>
        </row>
        <row r="898">
          <cell r="A898" t="str">
            <v>TW @ Ramaipur (Babaganj)</v>
          </cell>
          <cell r="B898" t="str">
            <v/>
          </cell>
        </row>
        <row r="899">
          <cell r="A899" t="str">
            <v>CENTER GUIDE FOR 300MM Ø TW ASSEMBLY</v>
          </cell>
          <cell r="B899">
            <v>1200000559</v>
          </cell>
        </row>
        <row r="900">
          <cell r="A900" t="str">
            <v>Tube well @ Goi (Bababelkharnathdham)</v>
          </cell>
          <cell r="B900" t="str">
            <v/>
          </cell>
        </row>
        <row r="901">
          <cell r="A901" t="str">
            <v>FREE OF MESS EXPENCE FOR GUEST</v>
          </cell>
          <cell r="B901" t="str">
            <v/>
          </cell>
        </row>
        <row r="902">
          <cell r="A902" t="str">
            <v>Compressor @ Maruaan &amp; Saraynankar (BBNT</v>
          </cell>
          <cell r="B902" t="str">
            <v/>
          </cell>
        </row>
        <row r="903">
          <cell r="A903" t="str">
            <v>TW @ Raikashipur (Babaganj)</v>
          </cell>
          <cell r="B903" t="str">
            <v/>
          </cell>
        </row>
        <row r="904">
          <cell r="A904" t="str">
            <v>LED FLOOD LIGHT 100W</v>
          </cell>
          <cell r="B904">
            <v>800002502</v>
          </cell>
        </row>
        <row r="905">
          <cell r="A905" t="str">
            <v>2001120 / Bike Servicing</v>
          </cell>
          <cell r="B905" t="str">
            <v/>
          </cell>
        </row>
        <row r="906">
          <cell r="A906" t="str">
            <v>Tubewell @ Lohangpur (Rmprsng Blck)</v>
          </cell>
          <cell r="B906" t="str">
            <v/>
          </cell>
        </row>
        <row r="907">
          <cell r="A907" t="str">
            <v>GUNNY BAGS</v>
          </cell>
          <cell r="B907" t="str">
            <v/>
          </cell>
        </row>
        <row r="908">
          <cell r="A908" t="str">
            <v>TW @ Patna (Babaganj)</v>
          </cell>
          <cell r="B908" t="str">
            <v/>
          </cell>
        </row>
        <row r="909">
          <cell r="A909" t="str">
            <v>BINDING WIRE</v>
          </cell>
          <cell r="B909">
            <v>200000110</v>
          </cell>
        </row>
        <row r="910">
          <cell r="A910" t="str">
            <v>Pipeline Works@Nevada Gauradand,Sandwach</v>
          </cell>
          <cell r="B910" t="str">
            <v/>
          </cell>
        </row>
        <row r="911">
          <cell r="A911" t="str">
            <v>Tube well @ Jaisinghgardh (Bababelkharna</v>
          </cell>
          <cell r="B911" t="str">
            <v/>
          </cell>
        </row>
        <row r="912">
          <cell r="A912" t="str">
            <v>Pipeline works@ Gehrauli (Mangraura)</v>
          </cell>
          <cell r="B912" t="str">
            <v/>
          </cell>
        </row>
        <row r="913">
          <cell r="A913" t="str">
            <v>Tubewell @ Goghar Block-Babaganj</v>
          </cell>
          <cell r="B913" t="str">
            <v/>
          </cell>
        </row>
        <row r="914">
          <cell r="A914" t="str">
            <v>BATTERY</v>
          </cell>
          <cell r="B914" t="str">
            <v/>
          </cell>
        </row>
        <row r="915">
          <cell r="A915" t="str">
            <v>2001090 / Bike Servicing</v>
          </cell>
          <cell r="B915" t="str">
            <v/>
          </cell>
        </row>
        <row r="916">
          <cell r="A916" t="str">
            <v>FOR 20 FEET OFFICE CONTAINER SHIFTING</v>
          </cell>
          <cell r="B916" t="str">
            <v/>
          </cell>
        </row>
        <row r="917">
          <cell r="A917" t="str">
            <v>FOR CONCRETE MIX DESIGN</v>
          </cell>
          <cell r="B917" t="str">
            <v/>
          </cell>
        </row>
        <row r="918">
          <cell r="A918" t="str">
            <v>Compressor @ Chachamau (Kalakankar)</v>
          </cell>
          <cell r="B918" t="str">
            <v/>
          </cell>
        </row>
        <row r="919">
          <cell r="A919" t="str">
            <v>Tubewell @ Aamipur Block-Babaganj</v>
          </cell>
          <cell r="B919" t="str">
            <v/>
          </cell>
        </row>
        <row r="920">
          <cell r="A920" t="str">
            <v>Pipe Line Works at Sakra</v>
          </cell>
          <cell r="B920" t="str">
            <v/>
          </cell>
        </row>
        <row r="921">
          <cell r="A921" t="str">
            <v>12MM THICK. PLYWOOD 1.22M X 2.44M</v>
          </cell>
          <cell r="B921">
            <v>200009858</v>
          </cell>
        </row>
        <row r="922">
          <cell r="A922" t="str">
            <v>WOODEN RUNNERS 3X4X8 (CUBIC FEET)</v>
          </cell>
          <cell r="B922">
            <v>200004273</v>
          </cell>
        </row>
        <row r="923">
          <cell r="A923" t="str">
            <v>Pipeline work @ Hardoi, Mangraura-Block</v>
          </cell>
          <cell r="B923" t="str">
            <v/>
          </cell>
        </row>
        <row r="924">
          <cell r="A924" t="str">
            <v>CLEANING ITEMS FOR GUEST HOUSE PATTI</v>
          </cell>
          <cell r="B924" t="str">
            <v/>
          </cell>
        </row>
        <row r="925">
          <cell r="A925" t="str">
            <v>TW @ JAKHAMAI B-KUNDA</v>
          </cell>
          <cell r="B925" t="str">
            <v/>
          </cell>
        </row>
        <row r="926">
          <cell r="A926" t="str">
            <v>HDPE BEND-125MM, PN6 45DEG PE100</v>
          </cell>
          <cell r="B926">
            <v>200032197</v>
          </cell>
        </row>
        <row r="927">
          <cell r="A927" t="str">
            <v>Pipeline @ Purenarayandas (Sngpr Blck)</v>
          </cell>
          <cell r="B927" t="str">
            <v/>
          </cell>
        </row>
        <row r="928">
          <cell r="A928" t="str">
            <v>FOODING FOR EX.GUEST HOUSE</v>
          </cell>
          <cell r="B928" t="str">
            <v/>
          </cell>
        </row>
        <row r="929">
          <cell r="A929" t="str">
            <v>Compressor @ Naubasta &amp; Kushfara (Sadar)</v>
          </cell>
          <cell r="B929" t="str">
            <v/>
          </cell>
        </row>
        <row r="930">
          <cell r="A930" t="str">
            <v>TW @ JASHOLI &amp;KUSHAHIL BAZAR B-KUNDA</v>
          </cell>
          <cell r="B930" t="str">
            <v/>
          </cell>
        </row>
        <row r="931">
          <cell r="A931" t="str">
            <v>AC REPAIR CHARGES OF PRATAPGARH OFFICE</v>
          </cell>
          <cell r="B931" t="str">
            <v/>
          </cell>
        </row>
        <row r="932">
          <cell r="A932" t="str">
            <v>28 % SPARE PARTS</v>
          </cell>
          <cell r="B932" t="str">
            <v/>
          </cell>
        </row>
        <row r="933">
          <cell r="A933" t="str">
            <v>Tubewell @ Gopalpur (Bababelkharnathdham</v>
          </cell>
          <cell r="B933" t="str">
            <v/>
          </cell>
        </row>
        <row r="934">
          <cell r="A934" t="str">
            <v>GI PIPE THREADING BOTH 1''</v>
          </cell>
          <cell r="B934" t="str">
            <v/>
          </cell>
        </row>
        <row r="935">
          <cell r="A935" t="str">
            <v>MESS MATERIAL FOR NEW MESS</v>
          </cell>
          <cell r="B935" t="str">
            <v/>
          </cell>
        </row>
        <row r="936">
          <cell r="A936" t="str">
            <v>M.S REDUCER-300MM X 150MM X 12MM</v>
          </cell>
          <cell r="B936">
            <v>900008184</v>
          </cell>
        </row>
        <row r="937">
          <cell r="A937" t="str">
            <v>PIPELINE@LaakhipurKapsaa&amp;Bhusar(ASPDVSRA</v>
          </cell>
          <cell r="B937" t="str">
            <v/>
          </cell>
        </row>
        <row r="938">
          <cell r="A938" t="str">
            <v>2001010 / Bike Servicing</v>
          </cell>
          <cell r="B938" t="str">
            <v/>
          </cell>
        </row>
        <row r="939">
          <cell r="A939" t="str">
            <v>Compressor @ Chausa-2 (Kunda)</v>
          </cell>
          <cell r="B939" t="str">
            <v/>
          </cell>
        </row>
        <row r="940">
          <cell r="A940" t="str">
            <v>OFFICE USE ITEMS EXPENDATURE</v>
          </cell>
          <cell r="B940" t="str">
            <v/>
          </cell>
        </row>
        <row r="941">
          <cell r="A941" t="str">
            <v>Tubewell @ Naubasta &amp; Kushfara (Sadar)</v>
          </cell>
          <cell r="B941" t="str">
            <v/>
          </cell>
        </row>
        <row r="942">
          <cell r="A942" t="str">
            <v>COPPER WIRE 1 SQM</v>
          </cell>
          <cell r="B942">
            <v>200003220</v>
          </cell>
        </row>
        <row r="943">
          <cell r="A943" t="str">
            <v>LT 1CX1.5SQ.MM PVC INSULATED COPPER WIRE</v>
          </cell>
          <cell r="B943">
            <v>200024354</v>
          </cell>
        </row>
        <row r="944">
          <cell r="A944" t="str">
            <v>LT 1CX2.5SQ.MM PVC INSULATED COPPER WIRE</v>
          </cell>
          <cell r="B944">
            <v>200024355</v>
          </cell>
        </row>
        <row r="945">
          <cell r="A945" t="str">
            <v>Tubewell Devlp work @Binaeka Aaspurdevsr</v>
          </cell>
          <cell r="B945" t="str">
            <v/>
          </cell>
        </row>
        <row r="946">
          <cell r="A946" t="str">
            <v>Pipeline Works@Baburai Jahapur,Babaganj</v>
          </cell>
          <cell r="B946" t="str">
            <v/>
          </cell>
        </row>
        <row r="947">
          <cell r="A947" t="str">
            <v>Pipeline works @ Puretilakiram (Lalganj)</v>
          </cell>
          <cell r="B947" t="str">
            <v/>
          </cell>
        </row>
        <row r="948">
          <cell r="A948" t="str">
            <v>Pipeline @RangardhRaela&amp;Sarayraju (Lalga</v>
          </cell>
          <cell r="B948" t="str">
            <v/>
          </cell>
        </row>
        <row r="949">
          <cell r="A949" t="str">
            <v>G.I.SHEET 10 FT X 4 FT (.60MM THICKNESS)</v>
          </cell>
          <cell r="B949">
            <v>800001151</v>
          </cell>
        </row>
        <row r="950">
          <cell r="A950" t="str">
            <v>BW @ SARDEESH _PATTI _150Mtr</v>
          </cell>
          <cell r="B950" t="str">
            <v/>
          </cell>
        </row>
        <row r="951">
          <cell r="A951" t="str">
            <v>HDPE 200X90X200 MM, PN-6, R-TEE, CLASS:P</v>
          </cell>
          <cell r="B951">
            <v>200030298</v>
          </cell>
        </row>
        <row r="952">
          <cell r="A952" t="str">
            <v>HDPE 110mm X 110mm X 50mm PN6 TEE PE100</v>
          </cell>
          <cell r="B952">
            <v>200032234</v>
          </cell>
        </row>
        <row r="953">
          <cell r="A953" t="str">
            <v>HDPE BRANCH TEE 63MM X 63MM X 50MM</v>
          </cell>
          <cell r="B953">
            <v>200032593</v>
          </cell>
        </row>
        <row r="954">
          <cell r="A954" t="str">
            <v>PAINT BRUSHES - 2 "</v>
          </cell>
          <cell r="B954">
            <v>200000459</v>
          </cell>
        </row>
        <row r="955">
          <cell r="A955" t="str">
            <v>SCREWDRIVER SET</v>
          </cell>
          <cell r="B955">
            <v>200000528</v>
          </cell>
        </row>
        <row r="956">
          <cell r="A956" t="str">
            <v>RED OXIDE (PRIMER)</v>
          </cell>
          <cell r="B956">
            <v>200002364</v>
          </cell>
        </row>
        <row r="957">
          <cell r="A957" t="str">
            <v>THINNER N.C</v>
          </cell>
          <cell r="B957">
            <v>200002418</v>
          </cell>
        </row>
        <row r="958">
          <cell r="A958" t="str">
            <v>5 PIN SOCKET 6AMPS</v>
          </cell>
          <cell r="B958">
            <v>200002570</v>
          </cell>
        </row>
        <row r="959">
          <cell r="A959" t="str">
            <v>GANG BOX 4 WAY</v>
          </cell>
          <cell r="B959">
            <v>200002925</v>
          </cell>
        </row>
        <row r="960">
          <cell r="A960" t="str">
            <v>SILVER PAINT</v>
          </cell>
          <cell r="B960">
            <v>200006225</v>
          </cell>
        </row>
        <row r="961">
          <cell r="A961" t="str">
            <v>SWITCH 6AMP</v>
          </cell>
          <cell r="B961">
            <v>200007473</v>
          </cell>
        </row>
        <row r="962">
          <cell r="A962" t="str">
            <v>CONCRETE DRILL BIT 14MMX200MM</v>
          </cell>
          <cell r="B962">
            <v>200008292</v>
          </cell>
        </row>
        <row r="963">
          <cell r="A963" t="str">
            <v>CONCRETE DRILL BIT 6 MM</v>
          </cell>
          <cell r="B963">
            <v>200029194</v>
          </cell>
        </row>
        <row r="964">
          <cell r="A964" t="str">
            <v>CONCRETE DRILL BIT 8 MM</v>
          </cell>
          <cell r="B964">
            <v>200029195</v>
          </cell>
        </row>
        <row r="965">
          <cell r="A965" t="str">
            <v>CONCRETE DRILL BIT 10 MM</v>
          </cell>
          <cell r="B965">
            <v>200029196</v>
          </cell>
        </row>
        <row r="966">
          <cell r="A966" t="str">
            <v>CONCRETE DRILL BIT 12 MM</v>
          </cell>
          <cell r="B966">
            <v>200029197</v>
          </cell>
        </row>
        <row r="967">
          <cell r="A967" t="str">
            <v>COPPER WIRE 1.5 SQM</v>
          </cell>
          <cell r="B967">
            <v>200003221</v>
          </cell>
        </row>
        <row r="968">
          <cell r="A968" t="str">
            <v>2001121 / Bike Servicing</v>
          </cell>
          <cell r="B968" t="str">
            <v/>
          </cell>
        </row>
        <row r="969">
          <cell r="A969" t="str">
            <v>TRANSPORT CHARGES FOR MS PIPES</v>
          </cell>
          <cell r="B969" t="str">
            <v/>
          </cell>
        </row>
        <row r="970">
          <cell r="A970" t="str">
            <v>Tube Well Development Work @ Gauradand</v>
          </cell>
          <cell r="B970" t="str">
            <v/>
          </cell>
        </row>
        <row r="971">
          <cell r="A971" t="str">
            <v>ESR @Narayanpur  (Rampursangramgarh)</v>
          </cell>
          <cell r="B971" t="str">
            <v/>
          </cell>
        </row>
        <row r="972">
          <cell r="A972" t="str">
            <v>EXTENSION BOARD</v>
          </cell>
          <cell r="B972" t="str">
            <v/>
          </cell>
        </row>
        <row r="973">
          <cell r="A973" t="str">
            <v>Pump House @ Kushalidhi 9Kunda</v>
          </cell>
          <cell r="B973" t="str">
            <v/>
          </cell>
        </row>
        <row r="974">
          <cell r="A974" t="str">
            <v>Tubewell Devlp work @Hardoi (Aaspurdevsr</v>
          </cell>
          <cell r="B974" t="str">
            <v/>
          </cell>
        </row>
        <row r="975">
          <cell r="A975" t="str">
            <v>LOCAL HIRE CHARGE OF JCB</v>
          </cell>
          <cell r="B975" t="str">
            <v/>
          </cell>
        </row>
        <row r="976">
          <cell r="A976" t="str">
            <v>NEW INTERNET CONNECTION INSTALLATION</v>
          </cell>
          <cell r="B976" t="str">
            <v/>
          </cell>
        </row>
        <row r="977">
          <cell r="A977" t="str">
            <v>2001089 / Bike Servicing</v>
          </cell>
          <cell r="B977" t="str">
            <v/>
          </cell>
        </row>
        <row r="978">
          <cell r="A978" t="str">
            <v>SECURITY DEPOSIT</v>
          </cell>
          <cell r="B978" t="str">
            <v/>
          </cell>
        </row>
        <row r="979">
          <cell r="A979" t="str">
            <v>4" NAILS</v>
          </cell>
          <cell r="B979">
            <v>200002536</v>
          </cell>
        </row>
        <row r="980">
          <cell r="A980" t="str">
            <v>CPVC ADHESIVE SOLUTION 946ML</v>
          </cell>
          <cell r="B980">
            <v>200012758</v>
          </cell>
        </row>
        <row r="981">
          <cell r="A981" t="str">
            <v>G.I TANK NIPPLE 1"</v>
          </cell>
          <cell r="B981">
            <v>200015940</v>
          </cell>
        </row>
        <row r="982">
          <cell r="A982" t="str">
            <v>BALL VALVE BRASS 1"</v>
          </cell>
          <cell r="B982">
            <v>200018948</v>
          </cell>
        </row>
        <row r="983">
          <cell r="A983" t="str">
            <v>LT 4C X 4SQ.MM XLPE INS UNARM CU CABLE</v>
          </cell>
          <cell r="B983">
            <v>800004001</v>
          </cell>
        </row>
        <row r="984">
          <cell r="A984" t="str">
            <v>Pipeline Works @ Kalyanpur P-2 (Sndwchd)</v>
          </cell>
          <cell r="B984" t="str">
            <v/>
          </cell>
        </row>
        <row r="985">
          <cell r="A985" t="str">
            <v>TRANSPORT CHARGES</v>
          </cell>
          <cell r="B985" t="str">
            <v/>
          </cell>
        </row>
        <row r="986">
          <cell r="A986" t="str">
            <v>Pipeline works @ Ashapur Chaubeypur P-1</v>
          </cell>
          <cell r="B986" t="str">
            <v/>
          </cell>
        </row>
        <row r="987">
          <cell r="A987" t="str">
            <v>MESS GROSSERY FOR NEW YEAR</v>
          </cell>
          <cell r="B987" t="str">
            <v/>
          </cell>
        </row>
        <row r="988">
          <cell r="A988" t="str">
            <v>Tube well @ Purebhika &amp;Raiganj(Mangraura</v>
          </cell>
          <cell r="B988" t="str">
            <v/>
          </cell>
        </row>
        <row r="989">
          <cell r="A989" t="str">
            <v>HDPE BEND-90MM,PN-6,90DEG,CLASS:PE-100</v>
          </cell>
          <cell r="B989">
            <v>200030268</v>
          </cell>
        </row>
        <row r="990">
          <cell r="A990" t="str">
            <v>HDPE-110MM,PN6,END CAP,CLASS:PE100</v>
          </cell>
          <cell r="B990">
            <v>200030280</v>
          </cell>
        </row>
        <row r="991">
          <cell r="A991" t="str">
            <v>HDPE-140MM,PN6,END CAP,CLASS:PE100</v>
          </cell>
          <cell r="B991">
            <v>200030282</v>
          </cell>
        </row>
        <row r="992">
          <cell r="A992" t="str">
            <v>HDPE 200X75X200 MM, PN-6, R-TEE, CLASS:P</v>
          </cell>
          <cell r="B992">
            <v>200030297</v>
          </cell>
        </row>
        <row r="993">
          <cell r="A993" t="str">
            <v>HDPE BEND-75MM,PN6 45DEG PE100</v>
          </cell>
          <cell r="B993">
            <v>200032194</v>
          </cell>
        </row>
        <row r="994">
          <cell r="A994" t="str">
            <v>HDPE BEND-90MM, PN6 45DEG PE100</v>
          </cell>
          <cell r="B994">
            <v>200032195</v>
          </cell>
        </row>
        <row r="995">
          <cell r="A995" t="str">
            <v>HDPE BEND-110MM, PN6 45DEG PE100</v>
          </cell>
          <cell r="B995">
            <v>200032196</v>
          </cell>
        </row>
        <row r="996">
          <cell r="A996" t="str">
            <v>HDPE 250mm X 250mm X 90mm PN6 TEE PE100</v>
          </cell>
          <cell r="B996">
            <v>200032228</v>
          </cell>
        </row>
        <row r="997">
          <cell r="A997" t="str">
            <v>HDPE 125mm X 125mm X 50mm PN6 TEE PE100</v>
          </cell>
          <cell r="B997">
            <v>200032235</v>
          </cell>
        </row>
        <row r="998">
          <cell r="A998" t="str">
            <v>HDPE Branch TEE 140mm X 140mm X 50mm</v>
          </cell>
          <cell r="B998">
            <v>200032236</v>
          </cell>
        </row>
        <row r="999">
          <cell r="A999" t="str">
            <v>HDPE 160mm X 160mm X 50mm PN6 TEE PE100</v>
          </cell>
          <cell r="B999">
            <v>200032237</v>
          </cell>
        </row>
        <row r="1000">
          <cell r="A1000" t="str">
            <v>HDPE 75MM X 75MM X 50MM PN6 TEE PE100</v>
          </cell>
          <cell r="B1000">
            <v>200032575</v>
          </cell>
        </row>
        <row r="1001">
          <cell r="A1001" t="str">
            <v>PRE CASTING YARD POWER CONNECTION</v>
          </cell>
          <cell r="B1001" t="str">
            <v/>
          </cell>
        </row>
        <row r="1002">
          <cell r="A1002" t="str">
            <v>Tube well @ Seshpur Adharganj(ManGraura)</v>
          </cell>
          <cell r="B1002" t="str">
            <v/>
          </cell>
        </row>
        <row r="1003">
          <cell r="A1003" t="str">
            <v>2001142 / Bike Servicing</v>
          </cell>
          <cell r="B1003" t="str">
            <v/>
          </cell>
        </row>
        <row r="1004">
          <cell r="A1004" t="str">
            <v>Pipeline works @ Amava &amp; Semra (Sangipur</v>
          </cell>
          <cell r="B1004" t="str">
            <v/>
          </cell>
        </row>
        <row r="1005">
          <cell r="A1005" t="str">
            <v>FOR DRY FRUITS &amp; SWEETS</v>
          </cell>
          <cell r="B1005" t="str">
            <v/>
          </cell>
        </row>
        <row r="1006">
          <cell r="A1006" t="str">
            <v>ESR @ Kukuvar (Patti)</v>
          </cell>
          <cell r="B1006" t="str">
            <v/>
          </cell>
        </row>
        <row r="1007">
          <cell r="A1007" t="str">
            <v>PIPING WORKS @Nariyawan,Block-Babaganj</v>
          </cell>
          <cell r="B1007" t="str">
            <v/>
          </cell>
        </row>
        <row r="1008">
          <cell r="A1008" t="str">
            <v>Tube well @ Padumpur(ManGraura)</v>
          </cell>
          <cell r="B1008" t="str">
            <v/>
          </cell>
        </row>
        <row r="1009">
          <cell r="A1009" t="str">
            <v>ESR @ Sarayjamuari (Mangraura)</v>
          </cell>
          <cell r="B1009" t="str">
            <v/>
          </cell>
        </row>
        <row r="1010">
          <cell r="A1010" t="str">
            <v>A4 Printer L2520D</v>
          </cell>
          <cell r="B1010">
            <v>1300001451</v>
          </cell>
        </row>
        <row r="1011">
          <cell r="A1011" t="str">
            <v>FOR EXCUCATIVE STAFF</v>
          </cell>
          <cell r="B1011" t="str">
            <v/>
          </cell>
        </row>
        <row r="1012">
          <cell r="A1012" t="str">
            <v>ESR @ Seshpur Adharganj (Mangraura)</v>
          </cell>
          <cell r="B1012" t="str">
            <v/>
          </cell>
        </row>
        <row r="1013">
          <cell r="A1013" t="str">
            <v>HIRING OF MAHINDRA BOLERO - UP72AT3634</v>
          </cell>
          <cell r="B1013" t="str">
            <v/>
          </cell>
        </row>
        <row r="1014">
          <cell r="A1014" t="str">
            <v>FOR MESS OF STAFF</v>
          </cell>
          <cell r="B1014" t="str">
            <v/>
          </cell>
        </row>
        <row r="1015">
          <cell r="A1015" t="str">
            <v>Boundarywall @ Makaipur(Sandwachandrika)</v>
          </cell>
          <cell r="B1015" t="str">
            <v/>
          </cell>
        </row>
        <row r="1016">
          <cell r="A1016" t="str">
            <v>PH @ MAKAIPUR_SANDWACHANDRIKA_3.6x3.0</v>
          </cell>
          <cell r="B1016" t="str">
            <v/>
          </cell>
        </row>
        <row r="1017">
          <cell r="A1017" t="str">
            <v>Tubewell @ Utras (Mangraura)</v>
          </cell>
          <cell r="B1017" t="str">
            <v/>
          </cell>
        </row>
        <row r="1018">
          <cell r="A1018" t="str">
            <v>REGULATOR LPG</v>
          </cell>
          <cell r="B1018">
            <v>200001170</v>
          </cell>
        </row>
        <row r="1019">
          <cell r="A1019" t="str">
            <v>3" NAILS</v>
          </cell>
          <cell r="B1019">
            <v>200002534</v>
          </cell>
        </row>
        <row r="1020">
          <cell r="A1020" t="str">
            <v>Compressor @ Naubasta (Kunda)</v>
          </cell>
          <cell r="B1020" t="str">
            <v/>
          </cell>
        </row>
        <row r="1021">
          <cell r="A1021" t="str">
            <v>LPG GAS 19 KG FOR STAFF GUEST HOUSE</v>
          </cell>
          <cell r="B1021" t="str">
            <v/>
          </cell>
        </row>
        <row r="1022">
          <cell r="A1022" t="str">
            <v>Pump House @ Binaeka (Aaspurdevsra)</v>
          </cell>
          <cell r="B1022" t="str">
            <v/>
          </cell>
        </row>
        <row r="1023">
          <cell r="A1023" t="str">
            <v>ESR @ Bind (Aspursevsara)</v>
          </cell>
          <cell r="B1023" t="str">
            <v/>
          </cell>
        </row>
        <row r="1024">
          <cell r="A1024" t="str">
            <v>Boundary Wall @ Shivarajpur (Sandwachand</v>
          </cell>
          <cell r="B1024" t="str">
            <v/>
          </cell>
        </row>
        <row r="1025">
          <cell r="A1025" t="str">
            <v>Pipeline Works @ Bikhampur &amp; Kopa P-1</v>
          </cell>
          <cell r="B1025" t="str">
            <v/>
          </cell>
        </row>
        <row r="1026">
          <cell r="A1026" t="str">
            <v>Compressor @ Padari Jabar &amp; Gutauli (BBN</v>
          </cell>
          <cell r="B1026" t="str">
            <v/>
          </cell>
        </row>
        <row r="1027">
          <cell r="A1027" t="str">
            <v>CPVC ELBOW-1"</v>
          </cell>
          <cell r="B1027">
            <v>200013568</v>
          </cell>
        </row>
        <row r="1028">
          <cell r="A1028" t="str">
            <v>PVC ELBOW 4"</v>
          </cell>
          <cell r="B1028">
            <v>200014943</v>
          </cell>
        </row>
        <row r="1029">
          <cell r="A1029" t="str">
            <v>CPVC BALL VALVE 1"</v>
          </cell>
          <cell r="B1029">
            <v>200015348</v>
          </cell>
        </row>
        <row r="1030">
          <cell r="A1030" t="str">
            <v>CPVC PIPE 1"</v>
          </cell>
          <cell r="B1030">
            <v>200015349</v>
          </cell>
        </row>
        <row r="1031">
          <cell r="A1031" t="str">
            <v>CPVC SOCKET 1"</v>
          </cell>
          <cell r="B1031">
            <v>200015350</v>
          </cell>
        </row>
        <row r="1032">
          <cell r="A1032" t="str">
            <v>CPVC REDUSER SOCKET 1 X 3/4"</v>
          </cell>
          <cell r="B1032">
            <v>200018889</v>
          </cell>
        </row>
        <row r="1033">
          <cell r="A1033" t="str">
            <v>CPVC TEE 1"</v>
          </cell>
          <cell r="B1033">
            <v>200019089</v>
          </cell>
        </row>
        <row r="1034">
          <cell r="A1034" t="str">
            <v>PVC ELBOW 1 1/4"</v>
          </cell>
          <cell r="B1034">
            <v>200020681</v>
          </cell>
        </row>
        <row r="1035">
          <cell r="A1035" t="str">
            <v>CPVC TANK NIPPLE 1"</v>
          </cell>
          <cell r="B1035">
            <v>200024977</v>
          </cell>
        </row>
        <row r="1036">
          <cell r="A1036" t="str">
            <v>PVC BOARD - 6'X4'</v>
          </cell>
          <cell r="B1036">
            <v>200032370</v>
          </cell>
        </row>
        <row r="1037">
          <cell r="A1037" t="str">
            <v>Boundarywall @ParvatpurSuleman(Aspuraspu</v>
          </cell>
          <cell r="B1037" t="str">
            <v/>
          </cell>
        </row>
        <row r="1038">
          <cell r="A1038" t="str">
            <v>HP PRINTER FOR CP30</v>
          </cell>
          <cell r="B1038" t="str">
            <v/>
          </cell>
        </row>
        <row r="1039">
          <cell r="A1039" t="str">
            <v>Tubewell @ MAJHILGAON (KUNDA)</v>
          </cell>
          <cell r="B1039" t="str">
            <v/>
          </cell>
        </row>
        <row r="1040">
          <cell r="A1040" t="str">
            <v>Compressor @ Gavanpatti &amp; Ganaidiha (BBN</v>
          </cell>
          <cell r="B1040" t="str">
            <v/>
          </cell>
        </row>
        <row r="1041">
          <cell r="A1041" t="str">
            <v>Boundarywall @ Binaeka (Aaspurdevsra)</v>
          </cell>
          <cell r="B1041" t="str">
            <v/>
          </cell>
        </row>
        <row r="1042">
          <cell r="A1042" t="str">
            <v>D2H DISH TV ( Tata Sky )</v>
          </cell>
          <cell r="B1042">
            <v>800004851</v>
          </cell>
        </row>
        <row r="1043">
          <cell r="A1043" t="str">
            <v>Pipeline Works @Bikara,Block-Bihar</v>
          </cell>
          <cell r="B1043" t="str">
            <v/>
          </cell>
        </row>
        <row r="1044">
          <cell r="A1044" t="str">
            <v>Compressor @ Kedaura (Rampursangramgarh)</v>
          </cell>
          <cell r="B1044" t="str">
            <v/>
          </cell>
        </row>
        <row r="1045">
          <cell r="A1045" t="str">
            <v>UMBRELLA BIG</v>
          </cell>
          <cell r="B1045">
            <v>200003152</v>
          </cell>
        </row>
        <row r="1046">
          <cell r="A1046" t="str">
            <v>ANGLE HOLDER</v>
          </cell>
          <cell r="B1046">
            <v>200013771</v>
          </cell>
        </row>
        <row r="1047">
          <cell r="A1047" t="str">
            <v>2.5 SINGLE WIRE COIL 3COLORS</v>
          </cell>
          <cell r="B1047">
            <v>200031086</v>
          </cell>
        </row>
        <row r="1048">
          <cell r="A1048" t="str">
            <v>Compressor @ Sangrampur (Sandwachandrika</v>
          </cell>
          <cell r="B1048" t="str">
            <v/>
          </cell>
        </row>
        <row r="1049">
          <cell r="A1049" t="str">
            <v>TW@Rahwai TW-1 _Kunda</v>
          </cell>
          <cell r="B1049" t="str">
            <v/>
          </cell>
        </row>
        <row r="1050">
          <cell r="A1050" t="str">
            <v>PH @ ITAURA_KUNDA_3.6X3.0</v>
          </cell>
          <cell r="B1050" t="str">
            <v/>
          </cell>
        </row>
        <row r="1051">
          <cell r="A1051" t="str">
            <v>HIRING OF MAHINDRA TUV 300</v>
          </cell>
          <cell r="B1051" t="str">
            <v/>
          </cell>
        </row>
        <row r="1052">
          <cell r="A1052" t="str">
            <v>Compressor @ Mavai kalan (Kunda)</v>
          </cell>
          <cell r="B1052" t="str">
            <v/>
          </cell>
        </row>
        <row r="1053">
          <cell r="A1053" t="str">
            <v>Pipeline Works @ Parahmidpur P-2(Sndw)</v>
          </cell>
          <cell r="B1053" t="str">
            <v/>
          </cell>
        </row>
        <row r="1054">
          <cell r="A1054" t="str">
            <v>TW@Kaema _Kunda</v>
          </cell>
          <cell r="B1054" t="str">
            <v/>
          </cell>
        </row>
        <row r="1055">
          <cell r="A1055" t="str">
            <v>PVC SWITCH BOARD 4X7</v>
          </cell>
          <cell r="B1055">
            <v>200004213</v>
          </cell>
        </row>
        <row r="1056">
          <cell r="A1056" t="str">
            <v>MALE&amp;FEMALE PLUG AND SOCKET 5PIN 32 AMPS</v>
          </cell>
          <cell r="B1056">
            <v>200007386</v>
          </cell>
        </row>
        <row r="1057">
          <cell r="A1057" t="str">
            <v>RCCB 20AMP 2POLE 30MA</v>
          </cell>
          <cell r="B1057">
            <v>200014309</v>
          </cell>
        </row>
        <row r="1058">
          <cell r="A1058" t="str">
            <v>LED LAMP 15W</v>
          </cell>
          <cell r="B1058">
            <v>200017487</v>
          </cell>
        </row>
        <row r="1059">
          <cell r="A1059" t="str">
            <v>1" PVC CASING &amp; CAPING PIPE</v>
          </cell>
          <cell r="B1059">
            <v>200018830</v>
          </cell>
        </row>
        <row r="1060">
          <cell r="A1060" t="str">
            <v>EXT CONNECTOR(IP67 PLUG+SOCKET 16A3POLE)</v>
          </cell>
          <cell r="B1060">
            <v>200022247</v>
          </cell>
        </row>
        <row r="1061">
          <cell r="A1061" t="str">
            <v>STEEL NAILS 1''</v>
          </cell>
          <cell r="B1061">
            <v>200034993</v>
          </cell>
        </row>
        <row r="1062">
          <cell r="A1062" t="str">
            <v>TW@Karenti_Kunda</v>
          </cell>
          <cell r="B1062" t="str">
            <v/>
          </cell>
        </row>
        <row r="1063">
          <cell r="A1063" t="str">
            <v>Compressor @ Majhil Gaon (Kunda)</v>
          </cell>
          <cell r="B1063" t="str">
            <v/>
          </cell>
        </row>
        <row r="1064">
          <cell r="A1064" t="str">
            <v>Compressor @ Bhitara &amp; Hariharpu(Bihar)</v>
          </cell>
          <cell r="B1064" t="str">
            <v/>
          </cell>
        </row>
        <row r="1065">
          <cell r="A1065" t="str">
            <v>Pipeline @ Gavanpatti &amp; Ganaidiha(Bababn</v>
          </cell>
          <cell r="B1065" t="str">
            <v/>
          </cell>
        </row>
        <row r="1066">
          <cell r="A1066" t="str">
            <v>Compressor @ Itaura (Kunda)</v>
          </cell>
          <cell r="B1066" t="str">
            <v/>
          </cell>
        </row>
        <row r="1067">
          <cell r="A1067" t="str">
            <v>TARPAULIN 18  X 24</v>
          </cell>
          <cell r="B1067">
            <v>200002551</v>
          </cell>
        </row>
        <row r="1068">
          <cell r="A1068" t="str">
            <v>OP UNIT@Umar Patti(Babaganj)</v>
          </cell>
          <cell r="B1068" t="str">
            <v/>
          </cell>
        </row>
        <row r="1069">
          <cell r="A1069" t="str">
            <v>BELCHA WITH HANDLE</v>
          </cell>
          <cell r="B1069">
            <v>200007864</v>
          </cell>
        </row>
        <row r="1070">
          <cell r="A1070" t="str">
            <v>PANJA BIG</v>
          </cell>
          <cell r="B1070">
            <v>200012415</v>
          </cell>
        </row>
        <row r="1071">
          <cell r="A1071" t="str">
            <v>Charges for Development of Tubewell</v>
          </cell>
          <cell r="B1071" t="str">
            <v/>
          </cell>
        </row>
        <row r="1072">
          <cell r="A1072" t="str">
            <v>Tubewell @ Gehrauli (Mangr Blck)</v>
          </cell>
          <cell r="B1072" t="str">
            <v/>
          </cell>
        </row>
        <row r="1073">
          <cell r="A1073" t="str">
            <v>PH @ Rasoeya &amp; Premdhar Patti(Shivgarh</v>
          </cell>
          <cell r="B1073" t="str">
            <v/>
          </cell>
        </row>
        <row r="1074">
          <cell r="A1074" t="str">
            <v>OP UNIT@Balla&amp;Damohan  (Babaganj )</v>
          </cell>
          <cell r="B1074" t="str">
            <v/>
          </cell>
        </row>
        <row r="1075">
          <cell r="A1075" t="str">
            <v>OP UNIT@Machheha Harda Patti (Babaganj )</v>
          </cell>
          <cell r="B1075" t="str">
            <v/>
          </cell>
        </row>
        <row r="1076">
          <cell r="A1076" t="str">
            <v>OP UNIT@Chaurang(Babaganj )</v>
          </cell>
          <cell r="B1076" t="str">
            <v/>
          </cell>
        </row>
        <row r="1077">
          <cell r="A1077" t="str">
            <v>ESR up to PCC @ Lohangpur(Rampur Sangram</v>
          </cell>
          <cell r="B1077" t="str">
            <v/>
          </cell>
        </row>
        <row r="1078">
          <cell r="A1078" t="str">
            <v>BW @ Rasoeya &amp; Premdhar Patti(Shivgarh</v>
          </cell>
          <cell r="B1078" t="str">
            <v/>
          </cell>
        </row>
        <row r="1079">
          <cell r="A1079" t="str">
            <v>OP UNIT@Bikara Vihar(Bihar)</v>
          </cell>
          <cell r="B1079" t="str">
            <v/>
          </cell>
        </row>
        <row r="1080">
          <cell r="A1080" t="str">
            <v>ESR 300 KL-16M @ Nariyawan (Babaganj)</v>
          </cell>
          <cell r="B1080" t="str">
            <v/>
          </cell>
        </row>
        <row r="1081">
          <cell r="A1081" t="str">
            <v>ESR @ Malakrajakpur (Kunda)</v>
          </cell>
          <cell r="B1081" t="str">
            <v/>
          </cell>
        </row>
        <row r="1082">
          <cell r="A1082" t="str">
            <v>ESR @ Parsipur (Kunda)</v>
          </cell>
          <cell r="B1082" t="str">
            <v/>
          </cell>
        </row>
        <row r="1083">
          <cell r="A1083" t="str">
            <v>ESR @ Saray Swami (Babaganj)</v>
          </cell>
          <cell r="B1083" t="str">
            <v/>
          </cell>
        </row>
        <row r="1084">
          <cell r="A1084" t="str">
            <v>ESR Excavation @ Jhingur (Babaganj)</v>
          </cell>
          <cell r="B1084" t="str">
            <v/>
          </cell>
        </row>
        <row r="1085">
          <cell r="A1085" t="str">
            <v>OP UNIT@Bakol &amp; Arjun Ateru(Babaganj)</v>
          </cell>
          <cell r="B1085" t="str">
            <v/>
          </cell>
        </row>
        <row r="1086">
          <cell r="A1086" t="str">
            <v>HAMMER 2 LBS</v>
          </cell>
          <cell r="B1086">
            <v>200000328</v>
          </cell>
        </row>
        <row r="1087">
          <cell r="A1087" t="str">
            <v>HAMMER 4 LBS</v>
          </cell>
          <cell r="B1087">
            <v>200000329</v>
          </cell>
        </row>
        <row r="1088">
          <cell r="A1088" t="str">
            <v>KARNI ( Masonry Trowel )</v>
          </cell>
          <cell r="B1088">
            <v>200003035</v>
          </cell>
        </row>
        <row r="1089">
          <cell r="A1089" t="str">
            <v>G.I GAMELA</v>
          </cell>
          <cell r="B1089">
            <v>200003278</v>
          </cell>
        </row>
        <row r="1090">
          <cell r="A1090" t="str">
            <v>SPADE WITH HANDLE</v>
          </cell>
          <cell r="B1090">
            <v>200012750</v>
          </cell>
        </row>
        <row r="1091">
          <cell r="A1091" t="str">
            <v>ESR up to PCC @ Bharatpur(Rampur Sangram</v>
          </cell>
          <cell r="B1091" t="str">
            <v/>
          </cell>
        </row>
        <row r="1092">
          <cell r="A1092" t="str">
            <v>OP UNIT@Aruhari(Babaganj )</v>
          </cell>
          <cell r="B1092" t="str">
            <v/>
          </cell>
        </row>
        <row r="1093">
          <cell r="A1093" t="str">
            <v>Boundary Wall @ Gauradand (Sndw)</v>
          </cell>
          <cell r="B1093" t="str">
            <v/>
          </cell>
        </row>
        <row r="1094">
          <cell r="A1094" t="str">
            <v>OP UNIT@Raygardh TW-2(Babaganj )</v>
          </cell>
          <cell r="B1094" t="str">
            <v/>
          </cell>
        </row>
        <row r="1095">
          <cell r="A1095" t="str">
            <v>Pipelineworks @Gadiyaan&amp;Shukulpur (SangS</v>
          </cell>
          <cell r="B1095" t="str">
            <v/>
          </cell>
        </row>
        <row r="1096">
          <cell r="A1096" t="str">
            <v>Pipeline @ Dafra (Aaspurdevsra)</v>
          </cell>
          <cell r="B1096" t="str">
            <v/>
          </cell>
        </row>
        <row r="1097">
          <cell r="A1097" t="str">
            <v>Pipeline @ Pure Roop (Lalganj)</v>
          </cell>
          <cell r="B1097" t="str">
            <v/>
          </cell>
        </row>
        <row r="1098">
          <cell r="A1098" t="str">
            <v>TW Dev@Umari Bujurg,B-Bihar</v>
          </cell>
          <cell r="B1098" t="str">
            <v/>
          </cell>
        </row>
        <row r="1099">
          <cell r="A1099" t="str">
            <v>80MM DI ELECT OPERATED SLUICE VALVE</v>
          </cell>
          <cell r="B1099">
            <v>900009143</v>
          </cell>
        </row>
        <row r="1100">
          <cell r="A1100" t="str">
            <v>100MM DI ELECT OPERATED SLUICE VALVE</v>
          </cell>
          <cell r="B1100">
            <v>900009144</v>
          </cell>
        </row>
        <row r="1101">
          <cell r="A1101" t="str">
            <v>TW Compres@Banbirpur_Aspurdevsra</v>
          </cell>
          <cell r="B1101" t="str">
            <v/>
          </cell>
        </row>
        <row r="1102">
          <cell r="A1102" t="str">
            <v>Pipeline Work @ Gadiyaan &amp; Shukulpur</v>
          </cell>
          <cell r="B1102" t="str">
            <v/>
          </cell>
        </row>
        <row r="1103">
          <cell r="A1103" t="str">
            <v>TW Compres@LaakhipurKapsaa&amp;Bhusar _Aspur</v>
          </cell>
          <cell r="B1103" t="str">
            <v/>
          </cell>
        </row>
        <row r="1104">
          <cell r="A1104" t="str">
            <v>WATER TANK 2000LTR.</v>
          </cell>
          <cell r="B1104">
            <v>1300000264</v>
          </cell>
        </row>
        <row r="1105">
          <cell r="A1105" t="str">
            <v>WIRE ROPE SLINGS 36 X 6 MTS</v>
          </cell>
          <cell r="B1105">
            <v>200001207</v>
          </cell>
        </row>
        <row r="1106">
          <cell r="A1106" t="str">
            <v>ESR @ Parsani (Patti)</v>
          </cell>
          <cell r="B1106" t="str">
            <v/>
          </cell>
        </row>
        <row r="1107">
          <cell r="A1107" t="str">
            <v>Pump House @ Nari (Sandwachandika)</v>
          </cell>
          <cell r="B1107" t="str">
            <v/>
          </cell>
        </row>
        <row r="1108">
          <cell r="A1108" t="str">
            <v>OP Unit@Kabirpur_Aspurdevsra</v>
          </cell>
          <cell r="B1108" t="str">
            <v/>
          </cell>
        </row>
        <row r="1109">
          <cell r="A1109" t="str">
            <v>PH @ Chhevaga (Bihar)</v>
          </cell>
          <cell r="B1109" t="str">
            <v/>
          </cell>
        </row>
        <row r="1110">
          <cell r="A1110" t="str">
            <v>Compressor works@Kabirpur</v>
          </cell>
          <cell r="B1110" t="str">
            <v/>
          </cell>
        </row>
        <row r="1111">
          <cell r="A1111" t="str">
            <v>ANCHOR FASTENERS  12 X 100 MM</v>
          </cell>
          <cell r="B1111">
            <v>200006762</v>
          </cell>
        </row>
        <row r="1112">
          <cell r="A1112" t="str">
            <v>PIPELINE @ ASTHAN (Kalakankar)</v>
          </cell>
          <cell r="B1112" t="str">
            <v/>
          </cell>
        </row>
        <row r="1113">
          <cell r="A1113" t="str">
            <v>engine oil replacement</v>
          </cell>
          <cell r="B1113" t="str">
            <v/>
          </cell>
        </row>
        <row r="1114">
          <cell r="A1114" t="str">
            <v>1ST SERVICING</v>
          </cell>
          <cell r="B1114" t="str">
            <v/>
          </cell>
        </row>
        <row r="1115">
          <cell r="A1115" t="str">
            <v>D/E SPANNER 14 X 15</v>
          </cell>
          <cell r="B1115">
            <v>200000210</v>
          </cell>
        </row>
        <row r="1116">
          <cell r="A1116" t="str">
            <v>RING SPANNER 14 X 15</v>
          </cell>
          <cell r="B1116">
            <v>200000502</v>
          </cell>
        </row>
        <row r="1117">
          <cell r="A1117" t="str">
            <v>WOOD CUTTING WHEEL 4"</v>
          </cell>
          <cell r="B1117">
            <v>200012890</v>
          </cell>
        </row>
        <row r="1118">
          <cell r="A1118" t="str">
            <v>POLYTHENE COVER-WHITE</v>
          </cell>
          <cell r="B1118">
            <v>200021654</v>
          </cell>
        </row>
        <row r="1119">
          <cell r="A1119" t="str">
            <v>WOOD CUTTING M/C 4"</v>
          </cell>
          <cell r="B1119">
            <v>800000089</v>
          </cell>
        </row>
        <row r="1120">
          <cell r="A1120" t="str">
            <v>CHECK VALVE PN 1.0 DPCV 100MM</v>
          </cell>
          <cell r="B1120">
            <v>1200000466</v>
          </cell>
        </row>
        <row r="1121">
          <cell r="A1121" t="str">
            <v>DI CHECK VALVE-80MM,PN-16</v>
          </cell>
          <cell r="B1121">
            <v>1200000563</v>
          </cell>
        </row>
        <row r="1122">
          <cell r="A1122" t="str">
            <v>HIRING OF MAHINDRA BOLERO</v>
          </cell>
          <cell r="B1122" t="str">
            <v/>
          </cell>
        </row>
        <row r="1123">
          <cell r="A1123" t="str">
            <v>BW@AaemnaJaatupur&amp;SamnaspurDaamno(Bihar)</v>
          </cell>
          <cell r="B1123" t="str">
            <v/>
          </cell>
        </row>
        <row r="1124">
          <cell r="A1124" t="str">
            <v>Pumphouse @ Janvamau (Kalakankar)</v>
          </cell>
          <cell r="B1124" t="str">
            <v/>
          </cell>
        </row>
        <row r="1125">
          <cell r="A1125" t="str">
            <v>HIRING OF MAHINDRA BOLERO -UP90AA7014</v>
          </cell>
          <cell r="B1125" t="str">
            <v/>
          </cell>
        </row>
        <row r="1126">
          <cell r="A1126" t="str">
            <v>FOR TUBE WELL PIPE AND FITTINGS SHIFTING</v>
          </cell>
          <cell r="B1126" t="str">
            <v/>
          </cell>
        </row>
        <row r="1127">
          <cell r="A1127" t="str">
            <v>Pipeline @ Alavalpur (Sngpr Blck)</v>
          </cell>
          <cell r="B1127" t="str">
            <v/>
          </cell>
        </row>
        <row r="1128">
          <cell r="A1128" t="str">
            <v>TELEVISION LED SMART 32"</v>
          </cell>
          <cell r="B1128">
            <v>1300000006</v>
          </cell>
        </row>
        <row r="1129">
          <cell r="A1129" t="str">
            <v>BW @ GOGAER_BIHAR_145.20Mtr.</v>
          </cell>
          <cell r="B1129" t="str">
            <v/>
          </cell>
        </row>
        <row r="1130">
          <cell r="A1130" t="str">
            <v>WIRE ROPE SLING 16 MM x 6 MTRS</v>
          </cell>
          <cell r="B1130">
            <v>200001665</v>
          </cell>
        </row>
        <row r="1131">
          <cell r="A1131" t="str">
            <v>BARREL PUMP.</v>
          </cell>
          <cell r="B1131">
            <v>200022701</v>
          </cell>
        </row>
        <row r="1132">
          <cell r="A1132" t="str">
            <v>BELT SLING 3 TON x 3 MTR</v>
          </cell>
          <cell r="B1132">
            <v>800000706</v>
          </cell>
        </row>
        <row r="1133">
          <cell r="A1133" t="str">
            <v>LIFTING HOOK-02 TON</v>
          </cell>
          <cell r="B1133">
            <v>800004809</v>
          </cell>
        </row>
        <row r="1134">
          <cell r="A1134" t="str">
            <v>Boundarywall @ Maddupur &amp; Rokiyapur (Kal</v>
          </cell>
          <cell r="B1134" t="str">
            <v/>
          </cell>
        </row>
        <row r="1135">
          <cell r="A1135" t="str">
            <v>FOR MATRESS &amp; PILLOW</v>
          </cell>
          <cell r="B1135" t="str">
            <v/>
          </cell>
        </row>
        <row r="1136">
          <cell r="A1136" t="str">
            <v>BW @ Chandapur &amp; Dayalpur (Kalakankar)</v>
          </cell>
          <cell r="B1136" t="str">
            <v/>
          </cell>
        </row>
        <row r="1137">
          <cell r="A1137" t="str">
            <v>BW @ Kandrau (Kalakankar)</v>
          </cell>
          <cell r="B1137" t="str">
            <v/>
          </cell>
        </row>
        <row r="1138">
          <cell r="A1138" t="str">
            <v>25 HP 3  PH SUBMERSIBLE PUMP</v>
          </cell>
          <cell r="B1138">
            <v>1200000554</v>
          </cell>
        </row>
        <row r="1139">
          <cell r="A1139" t="str">
            <v>Pipeline Works@Gauradand P-3 (Sndw Blck)</v>
          </cell>
          <cell r="B1139" t="str">
            <v/>
          </cell>
        </row>
        <row r="1140">
          <cell r="A1140" t="str">
            <v>FOR FINISHING WORK</v>
          </cell>
          <cell r="B1140" t="str">
            <v/>
          </cell>
        </row>
        <row r="1141">
          <cell r="A1141" t="str">
            <v>IP BULLET CAMERA 30M IR</v>
          </cell>
          <cell r="B1141">
            <v>1300001305</v>
          </cell>
        </row>
        <row r="1142">
          <cell r="A1142" t="str">
            <v>PH @ AAMIPUR_BABAGANJ_2.5x3.0</v>
          </cell>
          <cell r="B1142" t="str">
            <v/>
          </cell>
        </row>
        <row r="1143">
          <cell r="A1143" t="str">
            <v>STEEL TMT BAR TESTING</v>
          </cell>
          <cell r="B1143" t="str">
            <v/>
          </cell>
        </row>
        <row r="1144">
          <cell r="A1144" t="str">
            <v>1000136/ 500HRS SERVICING</v>
          </cell>
          <cell r="B1144" t="str">
            <v/>
          </cell>
        </row>
        <row r="1145">
          <cell r="A1145" t="str">
            <v>BW @ Bansiyara (Bihar)</v>
          </cell>
          <cell r="B1145" t="str">
            <v/>
          </cell>
        </row>
        <row r="1146">
          <cell r="A1146" t="str">
            <v>TW works@MADDUPUR&amp;ROKIYAPUR,B-KALAKANKAR</v>
          </cell>
          <cell r="B1146" t="str">
            <v/>
          </cell>
        </row>
        <row r="1147">
          <cell r="A1147" t="str">
            <v>REVOLWING CHAIR</v>
          </cell>
          <cell r="B1147">
            <v>1300000029</v>
          </cell>
        </row>
        <row r="1148">
          <cell r="A1148" t="str">
            <v>FOR CONCRETE MIX DESIGN CEMENT TESTING</v>
          </cell>
          <cell r="B1148" t="str">
            <v/>
          </cell>
        </row>
        <row r="1149">
          <cell r="A1149" t="str">
            <v>Pump House @ Bajhan (Sndw)</v>
          </cell>
          <cell r="B1149" t="str">
            <v/>
          </cell>
        </row>
        <row r="1150">
          <cell r="A1150" t="str">
            <v>ESR @ Bhattikhurd (Aspursevsara)</v>
          </cell>
          <cell r="B1150" t="str">
            <v/>
          </cell>
        </row>
        <row r="1151">
          <cell r="A1151" t="str">
            <v>PH @ Jasholi &amp; Kushahilpur (Kunda)</v>
          </cell>
          <cell r="B1151" t="str">
            <v/>
          </cell>
        </row>
        <row r="1152">
          <cell r="A1152" t="str">
            <v>ESR @ Khera Purechemi &amp; Purebasantr(Ramp</v>
          </cell>
          <cell r="B1152" t="str">
            <v/>
          </cell>
        </row>
        <row r="1153">
          <cell r="A1153" t="str">
            <v>DI PIPE 250K7</v>
          </cell>
          <cell r="B1153">
            <v>1200000469</v>
          </cell>
        </row>
        <row r="1154">
          <cell r="A1154" t="str">
            <v>ESR @ Dahi (Aaspurdevsra</v>
          </cell>
          <cell r="B1154" t="str">
            <v/>
          </cell>
        </row>
        <row r="1155">
          <cell r="A1155" t="str">
            <v>ESR @ Baejalpur (Aaspurdevsra</v>
          </cell>
          <cell r="B1155" t="str">
            <v/>
          </cell>
        </row>
        <row r="1156">
          <cell r="A1156" t="str">
            <v>Pipeline Work @ Bhawanigarh</v>
          </cell>
          <cell r="B1156" t="str">
            <v/>
          </cell>
        </row>
        <row r="1157">
          <cell r="A1157" t="str">
            <v>ESR @ Harzamau (Bababhelkaranthdham)</v>
          </cell>
          <cell r="B1157" t="str">
            <v/>
          </cell>
        </row>
        <row r="1158">
          <cell r="A1158" t="str">
            <v>CHALK PENCILS</v>
          </cell>
          <cell r="B1158">
            <v>200000153</v>
          </cell>
        </row>
        <row r="1159">
          <cell r="A1159" t="str">
            <v>MAGNETIC SPIRIT LEVEL 6''</v>
          </cell>
          <cell r="B1159">
            <v>200000394</v>
          </cell>
        </row>
        <row r="1160">
          <cell r="A1160" t="str">
            <v>RED PAINT - 500ML</v>
          </cell>
          <cell r="B1160">
            <v>200035127</v>
          </cell>
        </row>
        <row r="1161">
          <cell r="A1161" t="str">
            <v>FOR GRAVEL SHIFTING</v>
          </cell>
          <cell r="B1161" t="str">
            <v/>
          </cell>
        </row>
        <row r="1162">
          <cell r="A1162" t="str">
            <v>OXYGEN CYLINDER</v>
          </cell>
          <cell r="B1162">
            <v>200001014</v>
          </cell>
        </row>
        <row r="1163">
          <cell r="A1163" t="str">
            <v>1000082/ REPAIR AND SERVICING</v>
          </cell>
          <cell r="B1163" t="str">
            <v/>
          </cell>
        </row>
        <row r="1164">
          <cell r="A1164" t="str">
            <v>BW @ Bhadausi &amp; Rampur (Sandwachandrika)</v>
          </cell>
          <cell r="B1164" t="str">
            <v/>
          </cell>
        </row>
        <row r="1165">
          <cell r="A1165" t="str">
            <v>SITC of Zinc Al Tank</v>
          </cell>
          <cell r="B1165" t="str">
            <v/>
          </cell>
        </row>
        <row r="1166">
          <cell r="A1166" t="str">
            <v>MISCELLANEOUS WORK</v>
          </cell>
          <cell r="B1166" t="str">
            <v/>
          </cell>
        </row>
        <row r="1167">
          <cell r="A1167" t="str">
            <v>Pump House @ Gauradand (Sndw)</v>
          </cell>
          <cell r="B1167" t="str">
            <v/>
          </cell>
        </row>
        <row r="1168">
          <cell r="A1168" t="str">
            <v>Pipeline Work @ Jogapur</v>
          </cell>
          <cell r="B1168" t="str">
            <v/>
          </cell>
        </row>
        <row r="1169">
          <cell r="A1169" t="str">
            <v>Pump House @ Bhadausi &amp; Rampur(Sandwacha</v>
          </cell>
          <cell r="B1169" t="str">
            <v/>
          </cell>
        </row>
        <row r="1170">
          <cell r="A1170" t="str">
            <v>Pipeline works @ Diyawa &amp; Keotali (Aspur</v>
          </cell>
          <cell r="B1170" t="str">
            <v/>
          </cell>
        </row>
        <row r="1171">
          <cell r="A1171" t="str">
            <v>250 PSI @Lohangpur,B-Rampursangramgarh</v>
          </cell>
          <cell r="B1171" t="str">
            <v/>
          </cell>
        </row>
        <row r="1172">
          <cell r="A1172" t="str">
            <v>ESR @ Variya Samudra (sadar)</v>
          </cell>
          <cell r="B1172" t="str">
            <v/>
          </cell>
        </row>
        <row r="1173">
          <cell r="A1173" t="str">
            <v>FOR AC SERVICING &amp; REPAIRING</v>
          </cell>
          <cell r="B1173" t="str">
            <v/>
          </cell>
        </row>
        <row r="1174">
          <cell r="A1174" t="str">
            <v>FHTC @ Bhawniganj Kota (BABAGANJ)</v>
          </cell>
          <cell r="B1174" t="str">
            <v/>
          </cell>
        </row>
        <row r="1175">
          <cell r="A1175" t="str">
            <v>FHTC @ Jhingur (BABAGANJ)</v>
          </cell>
          <cell r="B1175" t="str">
            <v/>
          </cell>
        </row>
        <row r="1176">
          <cell r="A1176" t="str">
            <v>FOR STORE CONSUMABLES</v>
          </cell>
          <cell r="B1176" t="str">
            <v/>
          </cell>
        </row>
        <row r="1177">
          <cell r="A1177" t="str">
            <v>250 PSI @Asanava ,B-Sangipur</v>
          </cell>
          <cell r="B1177" t="str">
            <v/>
          </cell>
        </row>
        <row r="1178">
          <cell r="A1178" t="str">
            <v>Security Services at Prayagraj</v>
          </cell>
          <cell r="B1178" t="str">
            <v/>
          </cell>
        </row>
        <row r="1179">
          <cell r="A1179" t="str">
            <v>RODO METER DIGITAL</v>
          </cell>
          <cell r="B1179">
            <v>800002978</v>
          </cell>
        </row>
        <row r="1180">
          <cell r="A1180" t="str">
            <v>RODO METER ANALOGY</v>
          </cell>
          <cell r="B1180">
            <v>800004985</v>
          </cell>
        </row>
        <row r="1181">
          <cell r="A1181" t="str">
            <v>Emy ID Card Holder With Lock</v>
          </cell>
          <cell r="B1181" t="str">
            <v/>
          </cell>
        </row>
        <row r="1182">
          <cell r="A1182" t="str">
            <v>Boundary Wall @ Purevansi (Lalganj)</v>
          </cell>
          <cell r="B1182" t="str">
            <v/>
          </cell>
        </row>
        <row r="1183">
          <cell r="A1183" t="str">
            <v>SIEVE 200MM DIA PAN (BRASS FRAME)</v>
          </cell>
          <cell r="B1183">
            <v>200001957</v>
          </cell>
        </row>
        <row r="1184">
          <cell r="A1184" t="str">
            <v>450MM DIA G.I FRAME SIEVE 25MM</v>
          </cell>
          <cell r="B1184">
            <v>200001977</v>
          </cell>
        </row>
        <row r="1185">
          <cell r="A1185" t="str">
            <v>STOP WATCH</v>
          </cell>
          <cell r="B1185">
            <v>200001981</v>
          </cell>
        </row>
        <row r="1186">
          <cell r="A1186" t="str">
            <v>DIGITAL IR THERMOMETER" RANGE-18 TO 400C</v>
          </cell>
          <cell r="B1186">
            <v>200006340</v>
          </cell>
        </row>
        <row r="1187">
          <cell r="A1187" t="str">
            <v>IRON TROWEL WITH HANDLE</v>
          </cell>
          <cell r="B1187">
            <v>200007777</v>
          </cell>
        </row>
        <row r="1188">
          <cell r="A1188" t="str">
            <v>STAINLESS STEEL SCOOP 5 KG</v>
          </cell>
          <cell r="B1188">
            <v>200008500</v>
          </cell>
        </row>
        <row r="1189">
          <cell r="A1189" t="str">
            <v>450MM DIA G.I FRAME SIEVE 16MM</v>
          </cell>
          <cell r="B1189">
            <v>200017741</v>
          </cell>
        </row>
        <row r="1190">
          <cell r="A1190" t="str">
            <v>450MM DIA G.I FRAME SIEVE 6.30MM</v>
          </cell>
          <cell r="B1190">
            <v>200017746</v>
          </cell>
        </row>
        <row r="1191">
          <cell r="A1191" t="str">
            <v>BULK DENSITY CYLINDER-3L</v>
          </cell>
          <cell r="B1191">
            <v>200027574</v>
          </cell>
        </row>
        <row r="1192">
          <cell r="A1192" t="str">
            <v>CASAGRANDE APPARATUS</v>
          </cell>
          <cell r="B1192">
            <v>200027597</v>
          </cell>
        </row>
        <row r="1193">
          <cell r="A1193" t="str">
            <v>BRASS SIEVE 300 MIC</v>
          </cell>
          <cell r="B1193">
            <v>200028453</v>
          </cell>
        </row>
        <row r="1194">
          <cell r="A1194" t="str">
            <v>BRASS SIEVE 75 MIC</v>
          </cell>
          <cell r="B1194">
            <v>200028455</v>
          </cell>
        </row>
        <row r="1195">
          <cell r="A1195" t="str">
            <v>G.I LID AND PAN-Ø 300MM</v>
          </cell>
          <cell r="B1195">
            <v>200029280</v>
          </cell>
        </row>
        <row r="1196">
          <cell r="A1196" t="str">
            <v>CONTAINER-250GMS</v>
          </cell>
          <cell r="B1196">
            <v>200030009</v>
          </cell>
        </row>
        <row r="1197">
          <cell r="A1197" t="str">
            <v>G.I SIEVE-Ø 450MM X 2MM</v>
          </cell>
          <cell r="B1197">
            <v>200030045</v>
          </cell>
        </row>
        <row r="1198">
          <cell r="A1198" t="str">
            <v>G.I SIEVES-Ø300MM X 12.5MM</v>
          </cell>
          <cell r="B1198">
            <v>200030061</v>
          </cell>
        </row>
        <row r="1199">
          <cell r="A1199" t="str">
            <v>G.I SIEVES-Ø300MM X 8MM</v>
          </cell>
          <cell r="B1199">
            <v>200030064</v>
          </cell>
        </row>
        <row r="1200">
          <cell r="A1200" t="str">
            <v>G.I SIEVES-Ø300MM X 6.3MM</v>
          </cell>
          <cell r="B1200">
            <v>200030065</v>
          </cell>
        </row>
        <row r="1201">
          <cell r="A1201" t="str">
            <v>WASH BOTTLES 500 ML</v>
          </cell>
          <cell r="B1201">
            <v>200030735</v>
          </cell>
        </row>
        <row r="1202">
          <cell r="A1202" t="str">
            <v>SIEVE 200MM DIA (3.35 MM)(BRASS FRAME)</v>
          </cell>
          <cell r="B1202">
            <v>200031561</v>
          </cell>
        </row>
        <row r="1203">
          <cell r="A1203" t="str">
            <v>200 MM DIA AGGREGATE BRAS SIEVE 10 MM</v>
          </cell>
          <cell r="B1203">
            <v>200033314</v>
          </cell>
        </row>
        <row r="1204">
          <cell r="A1204" t="str">
            <v>200 MM DIA AGGREGATE BRAS SIEVE 4.75 MM</v>
          </cell>
          <cell r="B1204">
            <v>200033315</v>
          </cell>
        </row>
        <row r="1205">
          <cell r="A1205" t="str">
            <v>200 MM DIA AGGREGATE BRAS SIEVE 2.36 MM</v>
          </cell>
          <cell r="B1205">
            <v>200033316</v>
          </cell>
        </row>
        <row r="1206">
          <cell r="A1206" t="str">
            <v>200 MM DIA AGGREGATE BRAS SIEVE 1.18 MM</v>
          </cell>
          <cell r="B1206">
            <v>200033317</v>
          </cell>
        </row>
        <row r="1207">
          <cell r="A1207" t="str">
            <v>200 MM DIA AGGREGATE BRAS SIEVE 1 MM</v>
          </cell>
          <cell r="B1207">
            <v>200033318</v>
          </cell>
        </row>
        <row r="1208">
          <cell r="A1208" t="str">
            <v>200 MM DIA AGGREGATE BRAS SIEVE 150 MM</v>
          </cell>
          <cell r="B1208">
            <v>200033319</v>
          </cell>
        </row>
        <row r="1209">
          <cell r="A1209" t="str">
            <v>ALUMINIUM TIN 75X50 MM</v>
          </cell>
          <cell r="B1209">
            <v>200033320</v>
          </cell>
        </row>
        <row r="1210">
          <cell r="A1210" t="str">
            <v>SCREW GAUGE 0-45</v>
          </cell>
          <cell r="B1210">
            <v>800000757</v>
          </cell>
        </row>
        <row r="1211">
          <cell r="A1211" t="str">
            <v>DIGITAL VERNIER CALIPER 0-50 MM</v>
          </cell>
          <cell r="B1211">
            <v>800001388</v>
          </cell>
        </row>
        <row r="1212">
          <cell r="A1212" t="str">
            <v>ELECTRONIC WEIGHT MACHINE 50 KGS</v>
          </cell>
          <cell r="B1212">
            <v>800002613</v>
          </cell>
        </row>
        <row r="1213">
          <cell r="A1213" t="str">
            <v>Boundary Wall @ Kalyanpur (Sndw)</v>
          </cell>
          <cell r="B1213" t="str">
            <v/>
          </cell>
        </row>
        <row r="1214">
          <cell r="A1214" t="str">
            <v>Boundarywall @ Nari (Sandwachandrika)</v>
          </cell>
          <cell r="B1214" t="str">
            <v/>
          </cell>
        </row>
        <row r="1215">
          <cell r="A1215" t="str">
            <v>LEATHER HAND GLOVES</v>
          </cell>
          <cell r="B1215">
            <v>200000373</v>
          </cell>
        </row>
        <row r="1216">
          <cell r="A1216" t="str">
            <v>For HIRING OF JCB</v>
          </cell>
          <cell r="B1216" t="str">
            <v/>
          </cell>
        </row>
        <row r="1217">
          <cell r="A1217" t="str">
            <v>ELECTROMAGNETIC FLOWMETER-150MM</v>
          </cell>
          <cell r="B1217">
            <v>1200000488</v>
          </cell>
        </row>
        <row r="1218">
          <cell r="A1218" t="str">
            <v>BIKE HELMET</v>
          </cell>
          <cell r="B1218">
            <v>200008106</v>
          </cell>
        </row>
        <row r="1219">
          <cell r="A1219" t="str">
            <v>HDPE BEND-200MM, PN6 45DEG PE100</v>
          </cell>
          <cell r="B1219">
            <v>200032199</v>
          </cell>
        </row>
        <row r="1220">
          <cell r="A1220" t="str">
            <v>ESR @ 200 KL-12 Mtr @ Gobari</v>
          </cell>
          <cell r="B1220" t="str">
            <v/>
          </cell>
        </row>
        <row r="1221">
          <cell r="A1221" t="str">
            <v>Pipelineworks @ Mahadaha (Patti)</v>
          </cell>
          <cell r="B1221" t="str">
            <v/>
          </cell>
        </row>
        <row r="1222">
          <cell r="A1222" t="str">
            <v>PVC CANE PURCHASE</v>
          </cell>
          <cell r="B1222" t="str">
            <v/>
          </cell>
        </row>
        <row r="1223">
          <cell r="A1223" t="str">
            <v>BAMBOO WOODEN LADDER</v>
          </cell>
          <cell r="B1223" t="str">
            <v/>
          </cell>
        </row>
        <row r="1224">
          <cell r="A1224" t="str">
            <v>ESR @ 75KL Trilokpurvisa (Sandwi)</v>
          </cell>
          <cell r="B1224" t="str">
            <v/>
          </cell>
        </row>
        <row r="1225">
          <cell r="A1225" t="str">
            <v>ESR 275KL-16M@Nevada Gauradand(Sandwacha</v>
          </cell>
          <cell r="B1225" t="str">
            <v/>
          </cell>
        </row>
        <row r="1226">
          <cell r="A1226" t="str">
            <v>Pipeline @ Pandari Jabar (Bababelkarnath</v>
          </cell>
          <cell r="B1226" t="str">
            <v/>
          </cell>
        </row>
        <row r="1227">
          <cell r="A1227" t="str">
            <v>Pump House @ Hardoi (Mangraura)</v>
          </cell>
          <cell r="B1227" t="str">
            <v/>
          </cell>
        </row>
        <row r="1228">
          <cell r="A1228" t="str">
            <v>Boundarywall @ Kanava (Babaganj)</v>
          </cell>
          <cell r="B1228" t="str">
            <v/>
          </cell>
        </row>
        <row r="1229">
          <cell r="A1229" t="str">
            <v>PH @ Kanava (Babaganj)</v>
          </cell>
          <cell r="B1229" t="str">
            <v/>
          </cell>
        </row>
        <row r="1230">
          <cell r="A1230" t="str">
            <v>Boundarywall @ Ashapur &amp; Chaubeypur (Snd</v>
          </cell>
          <cell r="B1230" t="str">
            <v/>
          </cell>
        </row>
        <row r="1231">
          <cell r="A1231" t="str">
            <v>Boundary Wall @ Bajhan (Sndw)</v>
          </cell>
          <cell r="B1231" t="str">
            <v/>
          </cell>
        </row>
        <row r="1232">
          <cell r="A1232" t="str">
            <v>MS CLAM FOR PUMP LOWERING PURPOSE</v>
          </cell>
          <cell r="B1232" t="str">
            <v/>
          </cell>
        </row>
        <row r="1233">
          <cell r="A1233" t="str">
            <v>Pump House @ Mangraura (Mangraura)</v>
          </cell>
          <cell r="B1233" t="str">
            <v/>
          </cell>
        </row>
        <row r="1234">
          <cell r="A1234" t="str">
            <v>FOR 300 MM MS PIPE SHIFTING</v>
          </cell>
          <cell r="B1234" t="str">
            <v/>
          </cell>
        </row>
        <row r="1235">
          <cell r="A1235" t="str">
            <v>Pipeline works @ Ahibaranpur P-1 (Kunda)</v>
          </cell>
          <cell r="B1235" t="str">
            <v/>
          </cell>
        </row>
        <row r="1236">
          <cell r="A1236" t="str">
            <v>CLEANING MATERIALS</v>
          </cell>
          <cell r="B1236" t="str">
            <v/>
          </cell>
        </row>
        <row r="1237">
          <cell r="A1237" t="str">
            <v>Boundary Wall @ Pureroop (Lalganj)</v>
          </cell>
          <cell r="B1237" t="str">
            <v/>
          </cell>
        </row>
        <row r="1238">
          <cell r="A1238" t="str">
            <v>PH @ Pure Roop (Lalganj</v>
          </cell>
          <cell r="B1238" t="str">
            <v/>
          </cell>
        </row>
        <row r="1239">
          <cell r="A1239" t="str">
            <v>Pump House @ Amava &amp; Semra(Sangipur)</v>
          </cell>
          <cell r="B1239" t="str">
            <v/>
          </cell>
        </row>
        <row r="1240">
          <cell r="A1240" t="str">
            <v>DI DOUBLE SOCKET REDUCER 200MM X 80MM</v>
          </cell>
          <cell r="B1240">
            <v>200032920</v>
          </cell>
        </row>
        <row r="1241">
          <cell r="A1241" t="str">
            <v>DI DOUBLE SOCKET REDUCER 250MM X 80MM</v>
          </cell>
          <cell r="B1241">
            <v>200032922</v>
          </cell>
        </row>
        <row r="1242">
          <cell r="A1242" t="str">
            <v>DI TAIL PIECE 0.3M LENGTH - 150MM</v>
          </cell>
          <cell r="B1242">
            <v>200032930</v>
          </cell>
        </row>
        <row r="1243">
          <cell r="A1243" t="str">
            <v>DI 4 WAY TEE 250MM</v>
          </cell>
          <cell r="B1243">
            <v>200032934</v>
          </cell>
        </row>
        <row r="1244">
          <cell r="A1244" t="str">
            <v>Boundary wall @ Mangraura (Mangraura)</v>
          </cell>
          <cell r="B1244" t="str">
            <v/>
          </cell>
        </row>
        <row r="1245">
          <cell r="A1245" t="str">
            <v>FOR PIPES LOADING AND UNLAODING CHARGES</v>
          </cell>
          <cell r="B1245" t="str">
            <v/>
          </cell>
        </row>
        <row r="1246">
          <cell r="A1246" t="str">
            <v>Boundary Wall@ Narayanpur (Rampursangrah</v>
          </cell>
          <cell r="B1246" t="str">
            <v/>
          </cell>
        </row>
        <row r="1247">
          <cell r="A1247" t="str">
            <v>Pipeline@Maharajpur&amp;Kashipurmohan(Kunda)</v>
          </cell>
          <cell r="B1247" t="str">
            <v/>
          </cell>
        </row>
        <row r="1248">
          <cell r="A1248" t="str">
            <v>Pipeline@Mahewamhnpr&amp;Mohaddingruphr-Kund</v>
          </cell>
          <cell r="B1248" t="str">
            <v/>
          </cell>
        </row>
        <row r="1249">
          <cell r="A1249" t="str">
            <v>ESR @ Rampur bela (Patti)</v>
          </cell>
          <cell r="B1249" t="str">
            <v/>
          </cell>
        </row>
        <row r="1250">
          <cell r="A1250" t="str">
            <v>STEEL ALMIRAH 4FT</v>
          </cell>
          <cell r="B1250">
            <v>1300000169</v>
          </cell>
        </row>
        <row r="1251">
          <cell r="A1251" t="str">
            <v>RO UV WATER PURIFIER (AQUAGUARD)</v>
          </cell>
          <cell r="B1251">
            <v>1300001299</v>
          </cell>
        </row>
        <row r="1252">
          <cell r="A1252" t="str">
            <v>DI TAIL PIECE 0.3M LENGTH - 80MM</v>
          </cell>
          <cell r="B1252">
            <v>200032928</v>
          </cell>
        </row>
        <row r="1253">
          <cell r="A1253" t="str">
            <v>HIRING CHARGE OF TRUCK</v>
          </cell>
          <cell r="B1253" t="str">
            <v/>
          </cell>
        </row>
        <row r="1254">
          <cell r="A1254" t="str">
            <v>Boundarywall @ Bharatpur (Rampursangramg</v>
          </cell>
          <cell r="B1254" t="str">
            <v/>
          </cell>
        </row>
        <row r="1255">
          <cell r="A1255" t="str">
            <v>ESR @ 250KL-12Mtr @ Sakra</v>
          </cell>
          <cell r="B1255" t="str">
            <v/>
          </cell>
        </row>
        <row r="1256">
          <cell r="A1256" t="str">
            <v>WOODEN SLEEPERS 6" X  6" X 4 FT</v>
          </cell>
          <cell r="B1256">
            <v>200034947</v>
          </cell>
        </row>
        <row r="1257">
          <cell r="A1257" t="str">
            <v>WOOD CUTTING WHEEL 5"</v>
          </cell>
          <cell r="B1257">
            <v>200012889</v>
          </cell>
        </row>
        <row r="1258">
          <cell r="A1258" t="str">
            <v>Tubewell @ Bhojpur (Lalganj)</v>
          </cell>
          <cell r="B1258" t="str">
            <v/>
          </cell>
        </row>
        <row r="1259">
          <cell r="A1259" t="str">
            <v>KIXX HD1 CI4 15W40,CALTEX,A01586001D2</v>
          </cell>
          <cell r="B1259">
            <v>200025830</v>
          </cell>
        </row>
        <row r="1260">
          <cell r="A1260" t="str">
            <v>CANVAS TARPAULIN 12 X 10 FT</v>
          </cell>
          <cell r="B1260">
            <v>200007205</v>
          </cell>
        </row>
        <row r="1261">
          <cell r="A1261" t="str">
            <v>OPERATOR MESS ITEM</v>
          </cell>
          <cell r="B1261" t="str">
            <v/>
          </cell>
        </row>
        <row r="1262">
          <cell r="A1262" t="str">
            <v>Supply of MMS</v>
          </cell>
          <cell r="B1262" t="str">
            <v/>
          </cell>
        </row>
        <row r="1263">
          <cell r="A1263" t="str">
            <v>PIPING WORKS @ Trilokpur V,B- Sandwachan</v>
          </cell>
          <cell r="B1263" t="str">
            <v/>
          </cell>
        </row>
        <row r="1264">
          <cell r="A1264" t="str">
            <v>KIXX HYDRO SUPER 68,CALTEX,D09438001D2</v>
          </cell>
          <cell r="B1264">
            <v>200025832</v>
          </cell>
        </row>
        <row r="1265">
          <cell r="A1265" t="str">
            <v>TM REPAIRING 05%</v>
          </cell>
          <cell r="B1265" t="str">
            <v/>
          </cell>
        </row>
        <row r="1266">
          <cell r="A1266" t="str">
            <v>Pipe Line Works at Jaitipurkathar</v>
          </cell>
          <cell r="B1266" t="str">
            <v/>
          </cell>
        </row>
        <row r="1267">
          <cell r="A1267" t="str">
            <v>Tubewell @ Madamai (Rampursangramgarh)</v>
          </cell>
          <cell r="B1267" t="str">
            <v/>
          </cell>
        </row>
        <row r="1268">
          <cell r="A1268" t="str">
            <v>OP Unit@Khumbidiha_Sangipur</v>
          </cell>
          <cell r="B1268" t="str">
            <v/>
          </cell>
        </row>
        <row r="1269">
          <cell r="A1269" t="str">
            <v>OP Unit@Sarai makai _Laxmanpur</v>
          </cell>
          <cell r="B1269" t="str">
            <v/>
          </cell>
        </row>
        <row r="1270">
          <cell r="A1270" t="str">
            <v>TM REPAIRING 28%</v>
          </cell>
          <cell r="B1270" t="str">
            <v/>
          </cell>
        </row>
        <row r="1271">
          <cell r="A1271" t="str">
            <v>OP Unit @ Sangrampur (Sandwachandrika</v>
          </cell>
          <cell r="B1271" t="str">
            <v/>
          </cell>
        </row>
        <row r="1272">
          <cell r="A1272" t="str">
            <v>20 HP 3  PH SUBMERSIBLE PUMP</v>
          </cell>
          <cell r="B1272">
            <v>1200000486</v>
          </cell>
        </row>
        <row r="1273">
          <cell r="A1273" t="str">
            <v>CAMER INSTALATION CHARGES</v>
          </cell>
          <cell r="B1273" t="str">
            <v/>
          </cell>
        </row>
        <row r="1274">
          <cell r="A1274" t="str">
            <v>3000313/REPAIR AND MAINTANANCE</v>
          </cell>
          <cell r="B1274" t="str">
            <v/>
          </cell>
        </row>
        <row r="1275">
          <cell r="A1275" t="str">
            <v>TM REPAIRING 18%</v>
          </cell>
          <cell r="B1275" t="str">
            <v/>
          </cell>
        </row>
        <row r="1276">
          <cell r="A1276" t="str">
            <v>UPS 650VA</v>
          </cell>
          <cell r="B1276">
            <v>1300001348</v>
          </cell>
        </row>
        <row r="1277">
          <cell r="A1277" t="str">
            <v>SPPERS FOR O P  UNITS</v>
          </cell>
          <cell r="B1277" t="str">
            <v/>
          </cell>
        </row>
        <row r="1278">
          <cell r="A1278" t="str">
            <v>CUTTING OIL</v>
          </cell>
          <cell r="B1278">
            <v>200006978</v>
          </cell>
        </row>
        <row r="1279">
          <cell r="A1279" t="str">
            <v>BELT SLING 3 TON x 6 MTR</v>
          </cell>
          <cell r="B1279">
            <v>800000305</v>
          </cell>
        </row>
        <row r="1280">
          <cell r="A1280" t="str">
            <v>SPARES</v>
          </cell>
          <cell r="B1280" t="str">
            <v/>
          </cell>
        </row>
        <row r="1281">
          <cell r="A1281" t="str">
            <v>OP Unit @ Kukuvar (Patti)</v>
          </cell>
          <cell r="B1281" t="str">
            <v/>
          </cell>
        </row>
        <row r="1282">
          <cell r="A1282" t="str">
            <v>Erection of Precast RCC staging for OHT</v>
          </cell>
          <cell r="B1282" t="str">
            <v/>
          </cell>
        </row>
        <row r="1283">
          <cell r="A1283" t="str">
            <v>REBOUND HAMMER</v>
          </cell>
          <cell r="B1283">
            <v>200020783</v>
          </cell>
        </row>
        <row r="1284">
          <cell r="A1284" t="str">
            <v>TW Development at jakhamai,Block-Kunda</v>
          </cell>
          <cell r="B1284" t="str">
            <v/>
          </cell>
        </row>
        <row r="1285">
          <cell r="A1285" t="str">
            <v>OP Unit @ Seshpur Adharganj (Mangraura)</v>
          </cell>
          <cell r="B1285" t="str">
            <v/>
          </cell>
        </row>
        <row r="1286">
          <cell r="A1286" t="str">
            <v>Supply of VFD &amp;ACDB Pannel</v>
          </cell>
          <cell r="B1286" t="str">
            <v/>
          </cell>
        </row>
        <row r="1287">
          <cell r="A1287" t="str">
            <v>PUMP REPAIRING WORK</v>
          </cell>
          <cell r="B1287" t="str">
            <v/>
          </cell>
        </row>
        <row r="1288">
          <cell r="A1288" t="str">
            <v>TW Development at Jasholi,Block-Kunda</v>
          </cell>
          <cell r="B1288" t="str">
            <v/>
          </cell>
        </row>
        <row r="1289">
          <cell r="A1289" t="str">
            <v>Pipiline @ Parsani (Patti)</v>
          </cell>
          <cell r="B1289" t="str">
            <v/>
          </cell>
        </row>
        <row r="1290">
          <cell r="A1290" t="str">
            <v>TW Development at KushilDiha,Block-Kunda</v>
          </cell>
          <cell r="B1290" t="str">
            <v/>
          </cell>
        </row>
        <row r="1291">
          <cell r="A1291" t="str">
            <v>Pipeline Works@Amawa &amp; Semra(Sngpr Blck)</v>
          </cell>
          <cell r="B1291" t="str">
            <v/>
          </cell>
        </row>
        <row r="1292">
          <cell r="A1292" t="str">
            <v>FOR STAFF MESS EXP</v>
          </cell>
          <cell r="B1292" t="str">
            <v/>
          </cell>
        </row>
        <row r="1293">
          <cell r="A1293" t="str">
            <v>Supply of Tubewell Automation Panel</v>
          </cell>
          <cell r="B1293" t="str">
            <v/>
          </cell>
        </row>
        <row r="1294">
          <cell r="A1294" t="str">
            <v>COMUTER SERVICE CHRG</v>
          </cell>
          <cell r="B1294" t="str">
            <v/>
          </cell>
        </row>
        <row r="1295">
          <cell r="A1295" t="str">
            <v>BIKE SERVICE 18%</v>
          </cell>
          <cell r="B1295" t="str">
            <v/>
          </cell>
        </row>
        <row r="1296">
          <cell r="A1296" t="str">
            <v>Manpower  supply form Globus</v>
          </cell>
          <cell r="B1296" t="str">
            <v/>
          </cell>
        </row>
        <row r="1297">
          <cell r="A1297" t="str">
            <v>OP Unit @ Batauli (RampurSangramgadh)</v>
          </cell>
          <cell r="B1297" t="str">
            <v/>
          </cell>
        </row>
        <row r="1298">
          <cell r="A1298" t="str">
            <v>PIPELINE @ MARHA  (PATTI )</v>
          </cell>
          <cell r="B1298" t="str">
            <v/>
          </cell>
        </row>
        <row r="1299">
          <cell r="A1299" t="str">
            <v>HDPE-160MM,PN6,END CAP,CLASS:PE100</v>
          </cell>
          <cell r="B1299">
            <v>200030283</v>
          </cell>
        </row>
        <row r="1300">
          <cell r="A1300" t="str">
            <v>OP Unit @ Gangapatii(Bababhelkara</v>
          </cell>
          <cell r="B1300" t="str">
            <v/>
          </cell>
        </row>
        <row r="1301">
          <cell r="A1301" t="str">
            <v>SITC of Pratapgarh 4 Nos Villages</v>
          </cell>
          <cell r="B1301" t="str">
            <v/>
          </cell>
        </row>
        <row r="1302">
          <cell r="A1302" t="str">
            <v>COIR ON MATTRESS 6 1/4'FT X 4 FT X 5''</v>
          </cell>
          <cell r="B1302">
            <v>200030118</v>
          </cell>
        </row>
        <row r="1303">
          <cell r="A1303" t="str">
            <v>OP Unit @Narval  B- Sangipur</v>
          </cell>
          <cell r="B1303" t="str">
            <v/>
          </cell>
        </row>
        <row r="1304">
          <cell r="A1304" t="str">
            <v>Guest House Staff Used</v>
          </cell>
          <cell r="B1304" t="str">
            <v/>
          </cell>
        </row>
        <row r="1305">
          <cell r="A1305" t="str">
            <v>Pipeline @ Baejalpur (Aaspurdevsra)</v>
          </cell>
          <cell r="B1305" t="str">
            <v/>
          </cell>
        </row>
        <row r="1306">
          <cell r="A1306" t="str">
            <v>OP Unit @Alavalpur B- Sangipur</v>
          </cell>
          <cell r="B1306" t="str">
            <v/>
          </cell>
        </row>
        <row r="1307">
          <cell r="A1307" t="str">
            <v>OP Unit @ Karanpur Khujahi (Bababhelkara</v>
          </cell>
          <cell r="B1307" t="str">
            <v/>
          </cell>
        </row>
        <row r="1308">
          <cell r="A1308" t="str">
            <v>Pump House @ Jogapur (Sangipur)</v>
          </cell>
          <cell r="B1308" t="str">
            <v/>
          </cell>
        </row>
        <row r="1309">
          <cell r="A1309" t="str">
            <v>Variation @ Lakuri_RampurSangramgarh</v>
          </cell>
          <cell r="B1309" t="str">
            <v/>
          </cell>
        </row>
        <row r="1310">
          <cell r="A1310" t="str">
            <v>Pipeline @ USARI_SANDWACHANDRIKA</v>
          </cell>
          <cell r="B1310" t="str">
            <v/>
          </cell>
        </row>
        <row r="1311">
          <cell r="A1311" t="str">
            <v>Supply of DCDB ,DC Cables Earthing</v>
          </cell>
          <cell r="B1311" t="str">
            <v/>
          </cell>
        </row>
        <row r="1312">
          <cell r="A1312" t="str">
            <v>FOR STAFF Entertainment</v>
          </cell>
          <cell r="B1312" t="str">
            <v/>
          </cell>
        </row>
        <row r="1313">
          <cell r="A1313" t="str">
            <v>FOR WATER TESTING MATERIAL</v>
          </cell>
          <cell r="B1313" t="str">
            <v/>
          </cell>
        </row>
        <row r="1314">
          <cell r="A1314" t="str">
            <v>TW Dev by 400 PSI @ Nariyawan (Babgnj)</v>
          </cell>
          <cell r="B1314" t="str">
            <v/>
          </cell>
        </row>
        <row r="1315">
          <cell r="A1315" t="str">
            <v>Pipeline works@Atarsand &amp; Parsupru (P-4)</v>
          </cell>
          <cell r="B1315" t="str">
            <v/>
          </cell>
        </row>
        <row r="1316">
          <cell r="A1316" t="str">
            <v>STANDARD(E6013)  2.5 X 350 MM</v>
          </cell>
          <cell r="B1316">
            <v>300000156</v>
          </cell>
        </row>
        <row r="1317">
          <cell r="A1317" t="str">
            <v>STANDARD(E6013)  3.15 X 450 MM</v>
          </cell>
          <cell r="B1317">
            <v>300000157</v>
          </cell>
        </row>
        <row r="1318">
          <cell r="A1318" t="str">
            <v>Pipeline @ Indilpur (Sangipur)</v>
          </cell>
          <cell r="B1318" t="str">
            <v/>
          </cell>
        </row>
        <row r="1319">
          <cell r="A1319" t="str">
            <v>OP Unit @ Kushildiha (Kunda)</v>
          </cell>
          <cell r="B1319" t="str">
            <v/>
          </cell>
        </row>
        <row r="1320">
          <cell r="A1320" t="str">
            <v>MESS EXPENTURE</v>
          </cell>
          <cell r="B1320" t="str">
            <v/>
          </cell>
        </row>
        <row r="1321">
          <cell r="A1321" t="str">
            <v>SLUMP CONE</v>
          </cell>
          <cell r="B1321">
            <v>200001961</v>
          </cell>
        </row>
        <row r="1322">
          <cell r="A1322" t="str">
            <v>CUBE MOULD 150MM DIA</v>
          </cell>
          <cell r="B1322">
            <v>200018394</v>
          </cell>
        </row>
        <row r="1323">
          <cell r="A1323" t="str">
            <v>ELECTRONIC WEIGHT MACHINE (0-30 KG)</v>
          </cell>
          <cell r="B1323">
            <v>200023849</v>
          </cell>
        </row>
        <row r="1324">
          <cell r="A1324" t="str">
            <v>Boundarywall @ Chaukhandapureanti @Sadar</v>
          </cell>
          <cell r="B1324" t="str">
            <v/>
          </cell>
        </row>
        <row r="1325">
          <cell r="A1325" t="str">
            <v>OP Unit @ Raichandrapatti&amp;Arila(Pattii)</v>
          </cell>
          <cell r="B1325" t="str">
            <v/>
          </cell>
        </row>
        <row r="1326">
          <cell r="A1326" t="str">
            <v>Pipeline @ Barasarai(Mangraura)</v>
          </cell>
          <cell r="B1326" t="str">
            <v/>
          </cell>
        </row>
        <row r="1327">
          <cell r="A1327" t="str">
            <v>TW@Gujwar&amp;SarayChhata TW-2 (collapsed)</v>
          </cell>
          <cell r="B1327" t="str">
            <v/>
          </cell>
        </row>
        <row r="1328">
          <cell r="A1328" t="str">
            <v>MS  FLANGES 140MM</v>
          </cell>
          <cell r="B1328">
            <v>200032582</v>
          </cell>
        </row>
        <row r="1329">
          <cell r="A1329" t="str">
            <v>Pipeline @ Devapur (Lalganj)</v>
          </cell>
          <cell r="B1329" t="str">
            <v/>
          </cell>
        </row>
        <row r="1330">
          <cell r="A1330" t="str">
            <v>OP Unit @ Atarsand &amp; Parsupur(Mangraura)</v>
          </cell>
          <cell r="B1330" t="str">
            <v/>
          </cell>
        </row>
        <row r="1331">
          <cell r="A1331" t="str">
            <v>Tubewell @ Devapur (Lalganj)</v>
          </cell>
          <cell r="B1331" t="str">
            <v/>
          </cell>
        </row>
        <row r="1332">
          <cell r="A1332" t="str">
            <v>HDPE BEND-160MM,PN-6,45DEG,CLASS:PE-100</v>
          </cell>
          <cell r="B1332">
            <v>200030276</v>
          </cell>
        </row>
        <row r="1333">
          <cell r="A1333" t="str">
            <v>HDPE200MM ,PN6 ,CROSS TEE ,CLASS:PE100</v>
          </cell>
          <cell r="B1333">
            <v>200030308</v>
          </cell>
        </row>
        <row r="1334">
          <cell r="A1334" t="str">
            <v>HDPE BEND-250MM, PN6 90DEG PE100</v>
          </cell>
          <cell r="B1334">
            <v>200032200</v>
          </cell>
        </row>
        <row r="1335">
          <cell r="A1335" t="str">
            <v>HDPE BEND-250MM, PN6 45DEG PE100</v>
          </cell>
          <cell r="B1335">
            <v>200032201</v>
          </cell>
        </row>
        <row r="1336">
          <cell r="A1336" t="str">
            <v>HDPE 200mm X 200mm X 140mm PN6 TEE PE100</v>
          </cell>
          <cell r="B1336">
            <v>200032224</v>
          </cell>
        </row>
        <row r="1337">
          <cell r="A1337" t="str">
            <v>HDPE 250mm X 250mm X 63mm PN6 TEE PE100</v>
          </cell>
          <cell r="B1337">
            <v>200032226</v>
          </cell>
        </row>
        <row r="1338">
          <cell r="A1338" t="str">
            <v>HDPE 250mm X 250mm X 75mm PN6 TEE PE100</v>
          </cell>
          <cell r="B1338">
            <v>200032227</v>
          </cell>
        </row>
        <row r="1339">
          <cell r="A1339" t="str">
            <v>HDPE 250mm X 250mm X 110mm PN6 TEE PE100</v>
          </cell>
          <cell r="B1339">
            <v>200032229</v>
          </cell>
        </row>
        <row r="1340">
          <cell r="A1340" t="str">
            <v>HDPE 250mm X 250mm X 140mm PN6 TEE PE100</v>
          </cell>
          <cell r="B1340">
            <v>200032230</v>
          </cell>
        </row>
        <row r="1341">
          <cell r="A1341" t="str">
            <v>HDPE 250mm X 250mm X 160mm PN6 TEE PE100</v>
          </cell>
          <cell r="B1341">
            <v>200032231</v>
          </cell>
        </row>
        <row r="1342">
          <cell r="A1342" t="str">
            <v>HDPE250MM ,PN6 ,CROSS TEE PE100</v>
          </cell>
          <cell r="B1342">
            <v>200032238</v>
          </cell>
        </row>
        <row r="1343">
          <cell r="A1343" t="str">
            <v>HDPE-250MM,PN6,140MM Reducer PE100</v>
          </cell>
          <cell r="B1343">
            <v>200032250</v>
          </cell>
        </row>
        <row r="1344">
          <cell r="A1344" t="str">
            <v>HDPE-250MM,PN6,110MM Reducer PE100</v>
          </cell>
          <cell r="B1344">
            <v>200032251</v>
          </cell>
        </row>
        <row r="1345">
          <cell r="A1345" t="str">
            <v>HDPE-250MM,PN6,75MM Reducer PE100</v>
          </cell>
          <cell r="B1345">
            <v>200032252</v>
          </cell>
        </row>
        <row r="1346">
          <cell r="A1346" t="str">
            <v>HDPE-250MM,PN6,63MM Reducer PE100</v>
          </cell>
          <cell r="B1346">
            <v>200032253</v>
          </cell>
        </row>
        <row r="1347">
          <cell r="A1347" t="str">
            <v>HDPE Reducer 200mm X 125mm</v>
          </cell>
          <cell r="B1347">
            <v>200034192</v>
          </cell>
        </row>
        <row r="1348">
          <cell r="A1348" t="str">
            <v>HDPE Reducer 250mm X 160mm</v>
          </cell>
          <cell r="B1348">
            <v>200034193</v>
          </cell>
        </row>
        <row r="1349">
          <cell r="A1349" t="str">
            <v>HDPE Reducer 250mm X 200mm</v>
          </cell>
          <cell r="B1349">
            <v>200034194</v>
          </cell>
        </row>
        <row r="1350">
          <cell r="A1350" t="str">
            <v>FOR PACKING PURPOSE</v>
          </cell>
          <cell r="B1350" t="str">
            <v/>
          </cell>
        </row>
        <row r="1351">
          <cell r="A1351" t="str">
            <v>TW@Chaurang(collapsed)_Babaganj</v>
          </cell>
          <cell r="B1351" t="str">
            <v/>
          </cell>
        </row>
        <row r="1352">
          <cell r="A1352" t="str">
            <v>FOR 40 FEET OFFICE CONATINER ALU PART WO</v>
          </cell>
          <cell r="B1352" t="str">
            <v/>
          </cell>
        </row>
        <row r="1353">
          <cell r="A1353" t="str">
            <v>GRINDING MACHINES AG 5</v>
          </cell>
          <cell r="B1353">
            <v>200001556</v>
          </cell>
        </row>
        <row r="1354">
          <cell r="A1354" t="str">
            <v>M S BEND LONG 100 NB</v>
          </cell>
          <cell r="B1354">
            <v>200008706</v>
          </cell>
        </row>
        <row r="1355">
          <cell r="A1355" t="str">
            <v>M.S FLANGE 4"</v>
          </cell>
          <cell r="B1355">
            <v>200009242</v>
          </cell>
        </row>
        <row r="1356">
          <cell r="A1356" t="str">
            <v>M.S FLANGE 50 MM</v>
          </cell>
          <cell r="B1356">
            <v>200012407</v>
          </cell>
        </row>
        <row r="1357">
          <cell r="A1357" t="str">
            <v>CONCRETE BREAKER MACHINE-16KG,AXTRIM</v>
          </cell>
          <cell r="B1357">
            <v>800004555</v>
          </cell>
        </row>
        <row r="1358">
          <cell r="A1358" t="str">
            <v>MAIN CLUTCH PLATE REPAIRING WORKS</v>
          </cell>
          <cell r="B1358" t="str">
            <v/>
          </cell>
        </row>
        <row r="1359">
          <cell r="A1359" t="str">
            <v>TW@Balla &amp; Dhamohan_Babaganj</v>
          </cell>
          <cell r="B1359" t="str">
            <v/>
          </cell>
        </row>
        <row r="1360">
          <cell r="A1360" t="str">
            <v>RAIN COAT FOR STAFF</v>
          </cell>
          <cell r="B1360">
            <v>200005775</v>
          </cell>
        </row>
        <row r="1361">
          <cell r="A1361" t="str">
            <v>HIRING OF MAHINDRA BOLERO-UP70GH5727</v>
          </cell>
          <cell r="B1361" t="str">
            <v/>
          </cell>
        </row>
        <row r="1362">
          <cell r="A1362" t="str">
            <v>Boundarywall @ Amava Semara (Sangiipur)</v>
          </cell>
          <cell r="B1362" t="str">
            <v/>
          </cell>
        </row>
        <row r="1363">
          <cell r="A1363" t="str">
            <v>AIR COMPRESSOR ACCESSORIES</v>
          </cell>
          <cell r="B1363" t="str">
            <v/>
          </cell>
        </row>
        <row r="1364">
          <cell r="A1364" t="str">
            <v>OP Unit @ Purebhika &amp; Raigarh(Mangraura)</v>
          </cell>
          <cell r="B1364" t="str">
            <v/>
          </cell>
        </row>
        <row r="1365">
          <cell r="A1365" t="str">
            <v>TW@Sarayjagat Singh tw-2_Lalganj</v>
          </cell>
          <cell r="B1365" t="str">
            <v/>
          </cell>
        </row>
        <row r="1366">
          <cell r="A1366" t="str">
            <v>OP Unit @ Saja (Kunda)</v>
          </cell>
          <cell r="B1366" t="str">
            <v/>
          </cell>
        </row>
        <row r="1367">
          <cell r="A1367" t="str">
            <v>Tubewell @ Birbhadrapur (Rampursangramga</v>
          </cell>
          <cell r="B1367" t="str">
            <v/>
          </cell>
        </row>
        <row r="1368">
          <cell r="A1368" t="str">
            <v>OP Units @Mahadahan B-Patti</v>
          </cell>
          <cell r="B1368" t="str">
            <v/>
          </cell>
        </row>
        <row r="1369">
          <cell r="A1369" t="str">
            <v>LPG (R.L.H 19 KG) CYLINDER</v>
          </cell>
          <cell r="B1369">
            <v>200001015</v>
          </cell>
        </row>
        <row r="1370">
          <cell r="A1370" t="str">
            <v>CHAIN WORK</v>
          </cell>
          <cell r="B1370" t="str">
            <v/>
          </cell>
        </row>
        <row r="1371">
          <cell r="A1371" t="str">
            <v>OP Units @Basauli B-Patti</v>
          </cell>
          <cell r="B1371" t="str">
            <v/>
          </cell>
        </row>
        <row r="1372">
          <cell r="A1372" t="str">
            <v>OP Units @Saray Jamuari B-Mangraura</v>
          </cell>
          <cell r="B1372" t="str">
            <v/>
          </cell>
        </row>
        <row r="1373">
          <cell r="A1373" t="str">
            <v>METALIC PLUG 2PIN 20 AMPS</v>
          </cell>
          <cell r="B1373">
            <v>200000410</v>
          </cell>
        </row>
        <row r="1374">
          <cell r="A1374" t="str">
            <v>METALIC SOCKET 2 PIN 20 AMPS</v>
          </cell>
          <cell r="B1374">
            <v>200000412</v>
          </cell>
        </row>
        <row r="1375">
          <cell r="A1375" t="str">
            <v>16 MODULE DISTRIBUTION BOX</v>
          </cell>
          <cell r="B1375">
            <v>200010358</v>
          </cell>
        </row>
        <row r="1376">
          <cell r="A1376" t="str">
            <v>Tubewell @ Pure Roop (Lalganj)</v>
          </cell>
          <cell r="B1376" t="str">
            <v/>
          </cell>
        </row>
        <row r="1377">
          <cell r="A1377" t="str">
            <v>OP Units @Mavai Kalan B-Kunda</v>
          </cell>
          <cell r="B1377" t="str">
            <v/>
          </cell>
        </row>
        <row r="1378">
          <cell r="A1378" t="str">
            <v>REPAIRING CHARGES</v>
          </cell>
          <cell r="B1378" t="str">
            <v/>
          </cell>
        </row>
        <row r="1379">
          <cell r="A1379" t="str">
            <v>OP Units @Itaura B-Kunda</v>
          </cell>
          <cell r="B1379" t="str">
            <v/>
          </cell>
        </row>
        <row r="1380">
          <cell r="A1380" t="str">
            <v>TRANSPORTING CHARG</v>
          </cell>
          <cell r="B1380" t="str">
            <v/>
          </cell>
        </row>
        <row r="1381">
          <cell r="A1381" t="str">
            <v>Tubewell @ Kedaura (Rampursangramgarh)</v>
          </cell>
          <cell r="B1381" t="str">
            <v/>
          </cell>
        </row>
        <row r="1382">
          <cell r="A1382" t="str">
            <v>Pump house @ Puraeli Makhdumpur (Babag</v>
          </cell>
          <cell r="B1382" t="str">
            <v/>
          </cell>
        </row>
        <row r="1383">
          <cell r="A1383" t="str">
            <v>OP Units @Sekhpur Asik B-Kunda</v>
          </cell>
          <cell r="B1383" t="str">
            <v/>
          </cell>
        </row>
        <row r="1384">
          <cell r="A1384" t="str">
            <v>ESR Works @ 125KL-12Mtr @ Jogapur</v>
          </cell>
          <cell r="B1384" t="str">
            <v/>
          </cell>
        </row>
        <row r="1385">
          <cell r="A1385" t="str">
            <v>OP Units @Naubasta B-Kunda</v>
          </cell>
          <cell r="B1385" t="str">
            <v/>
          </cell>
        </row>
        <row r="1386">
          <cell r="A1386" t="str">
            <v>Tubewell @ Puretilakram (Lalganj)</v>
          </cell>
          <cell r="B1386" t="str">
            <v/>
          </cell>
        </row>
        <row r="1387">
          <cell r="A1387" t="str">
            <v>OFFICE PRINTING &amp; STATIONAR</v>
          </cell>
          <cell r="B1387" t="str">
            <v/>
          </cell>
        </row>
        <row r="1388">
          <cell r="A1388" t="str">
            <v>WELDING ELECTRODE7018,3.15MMX450MM,ADORE</v>
          </cell>
          <cell r="B1388">
            <v>300000728</v>
          </cell>
        </row>
        <row r="1389">
          <cell r="A1389" t="str">
            <v>U - JACK</v>
          </cell>
          <cell r="B1389">
            <v>800000294</v>
          </cell>
        </row>
        <row r="1390">
          <cell r="A1390" t="str">
            <v>FOODING FOR GUEST MILL FREE</v>
          </cell>
          <cell r="B1390" t="str">
            <v/>
          </cell>
        </row>
        <row r="1391">
          <cell r="A1391" t="str">
            <v>RO REPAIRING CHARGES</v>
          </cell>
          <cell r="B1391" t="str">
            <v/>
          </cell>
        </row>
        <row r="1392">
          <cell r="A1392" t="str">
            <v>Pipeline work @ Bind (Aspurdevsara)</v>
          </cell>
          <cell r="B1392" t="str">
            <v/>
          </cell>
        </row>
        <row r="1393">
          <cell r="A1393" t="str">
            <v>EMPTY PVC CAN 5 LTR</v>
          </cell>
          <cell r="B1393">
            <v>200028286</v>
          </cell>
        </row>
        <row r="1394">
          <cell r="A1394" t="str">
            <v>CANVAS TARPAULIN 18 X 24</v>
          </cell>
          <cell r="B1394">
            <v>200028522</v>
          </cell>
        </row>
        <row r="1395">
          <cell r="A1395" t="str">
            <v>STANDARD(E6013) 4.0 X 450 MM</v>
          </cell>
          <cell r="B1395">
            <v>300000158</v>
          </cell>
        </row>
        <row r="1396">
          <cell r="A1396" t="str">
            <v>6000031/SPARE</v>
          </cell>
          <cell r="B1396" t="str">
            <v/>
          </cell>
        </row>
        <row r="1397">
          <cell r="A1397" t="str">
            <v>HIRING OF MAHINDRA BOLERO-UP72BN3409</v>
          </cell>
          <cell r="B1397" t="str">
            <v/>
          </cell>
        </row>
        <row r="1398">
          <cell r="A1398" t="str">
            <v>ROD CUTTING WHEEL-14''</v>
          </cell>
          <cell r="B1398">
            <v>200024399</v>
          </cell>
        </row>
        <row r="1399">
          <cell r="A1399" t="str">
            <v>2000143/SPARE PARTS</v>
          </cell>
          <cell r="B1399" t="str">
            <v/>
          </cell>
        </row>
        <row r="1400">
          <cell r="A1400" t="str">
            <v>Pipeline Work @ Parvatpursuleman</v>
          </cell>
          <cell r="B1400" t="str">
            <v/>
          </cell>
        </row>
        <row r="1401">
          <cell r="A1401" t="str">
            <v>M.S SQUARE JOLLY</v>
          </cell>
          <cell r="B1401">
            <v>200002342</v>
          </cell>
        </row>
        <row r="1402">
          <cell r="A1402" t="str">
            <v>CUPLOCK LEDGER 1.2 MTR</v>
          </cell>
          <cell r="B1402">
            <v>800000391</v>
          </cell>
        </row>
        <row r="1403">
          <cell r="A1403" t="str">
            <v>CUPLOCK VERTICAL 3.0 MTR</v>
          </cell>
          <cell r="B1403">
            <v>800000820</v>
          </cell>
        </row>
        <row r="1404">
          <cell r="A1404" t="str">
            <v>CUPLOCK LEDGER 1.75MTR</v>
          </cell>
          <cell r="B1404">
            <v>800003401</v>
          </cell>
        </row>
        <row r="1405">
          <cell r="A1405" t="str">
            <v>STAFF ACCOMADATION ZONE-2</v>
          </cell>
          <cell r="B1405" t="str">
            <v/>
          </cell>
        </row>
        <row r="1406">
          <cell r="A1406" t="str">
            <v>AG5 GRINDING WHEELS</v>
          </cell>
          <cell r="B1406">
            <v>400003359</v>
          </cell>
        </row>
        <row r="1407">
          <cell r="A1407" t="str">
            <v>NEW AJAX MACHINE REGISTRATION CHARGES</v>
          </cell>
          <cell r="B1407" t="str">
            <v/>
          </cell>
        </row>
        <row r="1408">
          <cell r="A1408" t="str">
            <v>Pipeline works @ Ashapur &amp; Chaubeypur P-</v>
          </cell>
          <cell r="B1408" t="str">
            <v/>
          </cell>
        </row>
        <row r="1409">
          <cell r="A1409" t="str">
            <v>1000082/SPARES</v>
          </cell>
          <cell r="B1409" t="str">
            <v/>
          </cell>
        </row>
        <row r="1410">
          <cell r="A1410" t="str">
            <v>IRON FOLDING COT 6' X 3'</v>
          </cell>
          <cell r="B1410">
            <v>1300000045</v>
          </cell>
        </row>
        <row r="1411">
          <cell r="A1411" t="str">
            <v>NEW JCB REGISTRATION CHARGE</v>
          </cell>
          <cell r="B1411" t="str">
            <v/>
          </cell>
        </row>
        <row r="1412">
          <cell r="A1412" t="str">
            <v>Pipeline @ Patna (Babaganj)</v>
          </cell>
          <cell r="B1412" t="str">
            <v/>
          </cell>
        </row>
        <row r="1413">
          <cell r="A1413" t="str">
            <v>Construction of Precast OHT Tanks 20%</v>
          </cell>
          <cell r="B1413" t="str">
            <v/>
          </cell>
        </row>
        <row r="1414">
          <cell r="A1414" t="str">
            <v>Construction of Precast OHT Tanks 80%</v>
          </cell>
          <cell r="B1414" t="str">
            <v/>
          </cell>
        </row>
        <row r="1415">
          <cell r="A1415" t="str">
            <v>Precast ESR @ Khemipur (Kunda)</v>
          </cell>
          <cell r="B1415" t="str">
            <v/>
          </cell>
        </row>
        <row r="1416">
          <cell r="A1416" t="str">
            <v>Precast ESR @ Maharajpur (Bihar)</v>
          </cell>
          <cell r="B1416" t="str">
            <v/>
          </cell>
        </row>
        <row r="1417">
          <cell r="A1417" t="str">
            <v>PVC PIPE 40MM</v>
          </cell>
          <cell r="B1417">
            <v>200018885</v>
          </cell>
        </row>
        <row r="1418">
          <cell r="A1418" t="str">
            <v>SERVICE 12%</v>
          </cell>
          <cell r="B1418" t="str">
            <v/>
          </cell>
        </row>
        <row r="1419">
          <cell r="A1419" t="str">
            <v>HUB LETH WORKS</v>
          </cell>
          <cell r="B1419" t="str">
            <v/>
          </cell>
        </row>
        <row r="1420">
          <cell r="A1420" t="str">
            <v>Tubewell @ Rajwapur (Kalakakankar Blck)</v>
          </cell>
          <cell r="B1420" t="str">
            <v/>
          </cell>
        </row>
        <row r="1421">
          <cell r="A1421" t="str">
            <v>MS END CAP 300MM X 80MM FOR TUBEWELL</v>
          </cell>
          <cell r="B1421">
            <v>200034903</v>
          </cell>
        </row>
        <row r="1422">
          <cell r="A1422" t="str">
            <v>FOR LUCKOW OFFICE</v>
          </cell>
          <cell r="B1422" t="str">
            <v/>
          </cell>
        </row>
        <row r="1423">
          <cell r="A1423" t="str">
            <v>MATERIAL FOR MESS</v>
          </cell>
          <cell r="B1423" t="str">
            <v/>
          </cell>
        </row>
        <row r="1424">
          <cell r="A1424" t="str">
            <v>ELECTROMAGNETIC FLOWMETER-80MM</v>
          </cell>
          <cell r="B1424">
            <v>1200000557</v>
          </cell>
        </row>
        <row r="1425">
          <cell r="A1425" t="str">
            <v>SPARE PARTS</v>
          </cell>
          <cell r="B1425" t="str">
            <v/>
          </cell>
        </row>
        <row r="1426">
          <cell r="A1426" t="str">
            <v>Pipelline work at Bikhampur &amp; Kopa</v>
          </cell>
          <cell r="B1426" t="str">
            <v/>
          </cell>
        </row>
        <row r="1427">
          <cell r="A1427" t="str">
            <v>Variant Pipeline works@Gauradand</v>
          </cell>
          <cell r="B1427" t="str">
            <v/>
          </cell>
        </row>
        <row r="1428">
          <cell r="A1428" t="str">
            <v>CONCRETE VIBRATOR 5 HP DIESEL</v>
          </cell>
          <cell r="B1428">
            <v>1300000188</v>
          </cell>
        </row>
        <row r="1429">
          <cell r="A1429" t="str">
            <v>LT 3.5CX240SQ.MM XLPE INS ARM ALU CABLE</v>
          </cell>
          <cell r="B1429">
            <v>800003938</v>
          </cell>
        </row>
        <row r="1430">
          <cell r="A1430" t="str">
            <v>BLACK GLASSES</v>
          </cell>
          <cell r="B1430">
            <v>200000112</v>
          </cell>
        </row>
        <row r="1431">
          <cell r="A1431" t="str">
            <v>WHITE GLASS  KARAM MAKE</v>
          </cell>
          <cell r="B1431">
            <v>200005619</v>
          </cell>
        </row>
        <row r="1432">
          <cell r="A1432" t="str">
            <v>CUTTING NOZZLE A 3/64 - MESSER MAKE</v>
          </cell>
          <cell r="B1432">
            <v>200019929</v>
          </cell>
        </row>
        <row r="1433">
          <cell r="A1433" t="str">
            <v>AG5 CUTTING WHEELS</v>
          </cell>
          <cell r="B1433">
            <v>400003360</v>
          </cell>
        </row>
        <row r="1434">
          <cell r="A1434" t="str">
            <v>PH @ RangardhRaela&amp;SarayRaju_LALGANJ_3.6</v>
          </cell>
          <cell r="B1434" t="str">
            <v/>
          </cell>
        </row>
        <row r="1435">
          <cell r="A1435" t="str">
            <v>PIPELINE@PUREBHAGWAT&amp;PURELOKA(SANGIPUR)</v>
          </cell>
          <cell r="B1435" t="str">
            <v/>
          </cell>
        </row>
        <row r="1436">
          <cell r="A1436" t="str">
            <v>GUM BOOT</v>
          </cell>
          <cell r="B1436">
            <v>200000306</v>
          </cell>
        </row>
        <row r="1437">
          <cell r="A1437" t="str">
            <v>CLAMP METER</v>
          </cell>
          <cell r="B1437">
            <v>200001376</v>
          </cell>
        </row>
        <row r="1438">
          <cell r="A1438" t="str">
            <v>COPPER LUGS 16 SQ.MM</v>
          </cell>
          <cell r="B1438">
            <v>200002765</v>
          </cell>
        </row>
        <row r="1439">
          <cell r="A1439" t="str">
            <v>3 PIN PLUG 16AMP</v>
          </cell>
          <cell r="B1439">
            <v>200008176</v>
          </cell>
        </row>
        <row r="1440">
          <cell r="A1440" t="str">
            <v>PVC BEND 25MM</v>
          </cell>
          <cell r="B1440">
            <v>200013379</v>
          </cell>
        </row>
        <row r="1441">
          <cell r="A1441" t="str">
            <v>PVC LONG BEND 25MM</v>
          </cell>
          <cell r="B1441">
            <v>200017869</v>
          </cell>
        </row>
        <row r="1442">
          <cell r="A1442" t="str">
            <v>SOCKET 16 AMP 3 PIN</v>
          </cell>
          <cell r="B1442">
            <v>200027627</v>
          </cell>
        </row>
        <row r="1443">
          <cell r="A1443" t="str">
            <v>25MM PVC FLEXIBLE PIPE 25MTR</v>
          </cell>
          <cell r="B1443">
            <v>200032807</v>
          </cell>
        </row>
        <row r="1444">
          <cell r="A1444" t="str">
            <v>STANDARD MEASURING JAR 5LTR</v>
          </cell>
          <cell r="B1444">
            <v>800000463</v>
          </cell>
        </row>
        <row r="1445">
          <cell r="A1445" t="str">
            <v>STANDARD MEASURING JAR 10LTR</v>
          </cell>
          <cell r="B1445">
            <v>800000464</v>
          </cell>
        </row>
        <row r="1446">
          <cell r="A1446" t="str">
            <v>Office Net line cable &amp; Electrical Works</v>
          </cell>
          <cell r="B1446" t="str">
            <v/>
          </cell>
        </row>
        <row r="1447">
          <cell r="A1447" t="str">
            <v>BW @ RangardhRaela &amp; SarayRaju_LALGANJ</v>
          </cell>
          <cell r="B1447" t="str">
            <v/>
          </cell>
        </row>
        <row r="1448">
          <cell r="A1448" t="str">
            <v>MS  FLANGES 125MM</v>
          </cell>
          <cell r="B1448">
            <v>200032581</v>
          </cell>
        </row>
        <row r="1449">
          <cell r="A1449" t="str">
            <v>WELDING HOLDERS</v>
          </cell>
          <cell r="B1449">
            <v>200000631</v>
          </cell>
        </row>
        <row r="1450">
          <cell r="A1450" t="str">
            <v>OFFICE GROSSERY</v>
          </cell>
          <cell r="B1450" t="str">
            <v/>
          </cell>
        </row>
        <row r="1451">
          <cell r="A1451" t="str">
            <v>2001010/BIKE SERVICE</v>
          </cell>
          <cell r="B1451" t="str">
            <v/>
          </cell>
        </row>
        <row r="1452">
          <cell r="A1452" t="str">
            <v>MESS EXPENSES</v>
          </cell>
          <cell r="B1452" t="str">
            <v/>
          </cell>
        </row>
        <row r="1453">
          <cell r="A1453" t="str">
            <v>PRINTING CHARGES OF 6 SET X 20 BOOKS</v>
          </cell>
          <cell r="B1453" t="str">
            <v/>
          </cell>
        </row>
        <row r="1454">
          <cell r="A1454" t="str">
            <v>OP UNIT @Gode (sadar)</v>
          </cell>
          <cell r="B1454" t="str">
            <v/>
          </cell>
        </row>
        <row r="1455">
          <cell r="A1455" t="str">
            <v>STAMP MAKING</v>
          </cell>
          <cell r="B1455" t="str">
            <v/>
          </cell>
        </row>
        <row r="1456">
          <cell r="A1456" t="str">
            <v>Site offier electrici power connection</v>
          </cell>
          <cell r="B1456" t="str">
            <v/>
          </cell>
        </row>
        <row r="1457">
          <cell r="A1457" t="str">
            <v>HIRING OF MAHINDRA BOLERO NEO-UP33BX9899</v>
          </cell>
          <cell r="B1457" t="str">
            <v/>
          </cell>
        </row>
        <row r="1458">
          <cell r="A1458" t="str">
            <v>2000771/BIKE SERVICE</v>
          </cell>
          <cell r="B1458" t="str">
            <v/>
          </cell>
        </row>
        <row r="1459">
          <cell r="A1459" t="str">
            <v>Boundary Wall @ Majhilgaw (Kunda)</v>
          </cell>
          <cell r="B1459" t="str">
            <v/>
          </cell>
        </row>
        <row r="1460">
          <cell r="A1460" t="str">
            <v>AIR COOLER FIBER BODY</v>
          </cell>
          <cell r="B1460">
            <v>1300000004</v>
          </cell>
        </row>
        <row r="1461">
          <cell r="A1461" t="str">
            <v>TAKHAT WITH PILLOW &amp; MATTRESS( 6 X 4)</v>
          </cell>
          <cell r="B1461" t="str">
            <v/>
          </cell>
        </row>
        <row r="1462">
          <cell r="A1462" t="str">
            <v>Site offier electrici connection Deposit</v>
          </cell>
          <cell r="B1462" t="str">
            <v/>
          </cell>
        </row>
        <row r="1463">
          <cell r="A1463" t="str">
            <v>PVC CONDUIT PIPE 25MM</v>
          </cell>
          <cell r="B1463">
            <v>200018742</v>
          </cell>
        </row>
        <row r="1464">
          <cell r="A1464" t="str">
            <v>Compressor @ Bhavranpur (Patti)</v>
          </cell>
          <cell r="B1464" t="str">
            <v/>
          </cell>
        </row>
        <row r="1465">
          <cell r="A1465" t="str">
            <v>Pipeline @ Barna (Bihar)</v>
          </cell>
          <cell r="B1465" t="str">
            <v/>
          </cell>
        </row>
        <row r="1466">
          <cell r="A1466" t="str">
            <v>Pipeline @ Kuda (Bihar)</v>
          </cell>
          <cell r="B1466" t="str">
            <v/>
          </cell>
        </row>
        <row r="1467">
          <cell r="A1467" t="str">
            <v>Pipeline @ Majhilgaon (Kunda) P-1</v>
          </cell>
          <cell r="B1467" t="str">
            <v/>
          </cell>
        </row>
        <row r="1468">
          <cell r="A1468" t="str">
            <v>Pipeline @ ParewaNarayanpur (Kunda)</v>
          </cell>
          <cell r="B1468" t="str">
            <v/>
          </cell>
        </row>
        <row r="1469">
          <cell r="A1469" t="str">
            <v>Pipeline @Aaemna jaatupur &amp; Samnaspur Da</v>
          </cell>
          <cell r="B1469" t="str">
            <v/>
          </cell>
        </row>
        <row r="1470">
          <cell r="A1470" t="str">
            <v>Manpower Supply for the Month of April</v>
          </cell>
          <cell r="B1470" t="str">
            <v/>
          </cell>
        </row>
        <row r="1471">
          <cell r="A1471" t="str">
            <v>Compressor @ Tala (Bababhelkaranthdham)</v>
          </cell>
          <cell r="B1471" t="str">
            <v/>
          </cell>
        </row>
        <row r="1472">
          <cell r="A1472" t="str">
            <v>PILLOW COVERS</v>
          </cell>
          <cell r="B1472">
            <v>200005253</v>
          </cell>
        </row>
        <row r="1473">
          <cell r="A1473" t="str">
            <v>BED SHEETS</v>
          </cell>
          <cell r="B1473">
            <v>200005547</v>
          </cell>
        </row>
        <row r="1474">
          <cell r="A1474" t="str">
            <v>PILLOW</v>
          </cell>
          <cell r="B1474">
            <v>200007419</v>
          </cell>
        </row>
        <row r="1475">
          <cell r="A1475" t="str">
            <v>MATTRESS 6" X 3"</v>
          </cell>
          <cell r="B1475">
            <v>200025206</v>
          </cell>
        </row>
        <row r="1476">
          <cell r="A1476" t="str">
            <v>OP Unit @ SuryagarhJagannath (Mangraura)</v>
          </cell>
          <cell r="B1476" t="str">
            <v/>
          </cell>
        </row>
        <row r="1477">
          <cell r="A1477" t="str">
            <v>HIRING OF MAHINDRA BOLERO - UP36M3408</v>
          </cell>
          <cell r="B1477" t="str">
            <v/>
          </cell>
        </row>
        <row r="1478">
          <cell r="A1478" t="str">
            <v>OP Unit @ Alipur (Rampur Sangramgarh</v>
          </cell>
          <cell r="B1478" t="str">
            <v/>
          </cell>
        </row>
        <row r="1479">
          <cell r="A1479" t="str">
            <v>REFRIGERATOR  190 LTR</v>
          </cell>
          <cell r="B1479">
            <v>1300000009</v>
          </cell>
        </row>
        <row r="1480">
          <cell r="A1480" t="str">
            <v>Compressor @ Saray Jamuari (Mangraura)</v>
          </cell>
          <cell r="B1480" t="str">
            <v/>
          </cell>
        </row>
        <row r="1481">
          <cell r="A1481" t="str">
            <v>BLANKET</v>
          </cell>
          <cell r="B1481">
            <v>200014504</v>
          </cell>
        </row>
        <row r="1482">
          <cell r="A1482" t="str">
            <v>OP Unit @ Lakuri (RampurSangramgarh)</v>
          </cell>
          <cell r="B1482" t="str">
            <v/>
          </cell>
        </row>
        <row r="1483">
          <cell r="A1483" t="str">
            <v>FOR EXCUTIVE GUEST HOUSE AC INSTALATION</v>
          </cell>
          <cell r="B1483" t="str">
            <v/>
          </cell>
        </row>
        <row r="1484">
          <cell r="A1484" t="str">
            <v>TW Dev by 250 PSI Comp@ Diyawa &amp; Keotali</v>
          </cell>
          <cell r="B1484" t="str">
            <v/>
          </cell>
        </row>
        <row r="1485">
          <cell r="A1485" t="str">
            <v>FOR EXCUTIVE GUEST HOUSE</v>
          </cell>
          <cell r="B1485" t="str">
            <v/>
          </cell>
        </row>
        <row r="1486">
          <cell r="A1486" t="str">
            <v>OP Unit @ Pure Jodha (RampurSangramgarh)</v>
          </cell>
          <cell r="B1486" t="str">
            <v/>
          </cell>
        </row>
        <row r="1487">
          <cell r="A1487" t="str">
            <v>Compressor @ Mahdahan (Patti)</v>
          </cell>
          <cell r="B1487" t="str">
            <v/>
          </cell>
        </row>
        <row r="1488">
          <cell r="A1488" t="str">
            <v>PP ROPE 10 MM IN KGS</v>
          </cell>
          <cell r="B1488">
            <v>200023282</v>
          </cell>
        </row>
        <row r="1489">
          <cell r="A1489" t="str">
            <v>OP Unit@Kalyanpur&amp;Purefhattesing(Rmprsng</v>
          </cell>
          <cell r="B1489" t="str">
            <v/>
          </cell>
        </row>
        <row r="1490">
          <cell r="A1490" t="str">
            <v>TRANSPORT CHARG OF MATERIALS</v>
          </cell>
          <cell r="B1490" t="str">
            <v/>
          </cell>
        </row>
        <row r="1491">
          <cell r="A1491" t="str">
            <v>RACK MS 4FT</v>
          </cell>
          <cell r="B1491">
            <v>1300000500</v>
          </cell>
        </row>
        <row r="1492">
          <cell r="A1492" t="str">
            <v>DINING TABLE NILKAMAL STL 24</v>
          </cell>
          <cell r="B1492">
            <v>1300001400</v>
          </cell>
        </row>
        <row r="1493">
          <cell r="A1493" t="str">
            <v>OP Unit @ Digaosi (RampurSangramgarh)</v>
          </cell>
          <cell r="B1493" t="str">
            <v/>
          </cell>
        </row>
        <row r="1494">
          <cell r="A1494" t="str">
            <v>STAFF WELFARE</v>
          </cell>
          <cell r="B1494" t="str">
            <v/>
          </cell>
        </row>
        <row r="1495">
          <cell r="A1495" t="str">
            <v>202/HYDRA SPARE PARTS</v>
          </cell>
          <cell r="B1495" t="str">
            <v/>
          </cell>
        </row>
        <row r="1496">
          <cell r="A1496" t="str">
            <v>2001089/BIKE SERVICE</v>
          </cell>
          <cell r="B1496" t="str">
            <v/>
          </cell>
        </row>
        <row r="1497">
          <cell r="A1497" t="str">
            <v>P V C PIPE</v>
          </cell>
          <cell r="B1497">
            <v>200002838</v>
          </cell>
        </row>
        <row r="1498">
          <cell r="A1498" t="str">
            <v>PVC TEE 4"</v>
          </cell>
          <cell r="B1498">
            <v>200014944</v>
          </cell>
        </row>
        <row r="1499">
          <cell r="A1499" t="str">
            <v>UPVC SOLVENT CEMENT 250 ML</v>
          </cell>
          <cell r="B1499">
            <v>200015753</v>
          </cell>
        </row>
        <row r="1500">
          <cell r="A1500" t="str">
            <v>PVC MASHKITO JALI</v>
          </cell>
          <cell r="B1500">
            <v>200018896</v>
          </cell>
        </row>
        <row r="1501">
          <cell r="A1501" t="str">
            <v>PVC TEE 1 1/4"</v>
          </cell>
          <cell r="B1501">
            <v>200020682</v>
          </cell>
        </row>
        <row r="1502">
          <cell r="A1502" t="str">
            <v>PVC PIPE 4 "</v>
          </cell>
          <cell r="B1502">
            <v>200027348</v>
          </cell>
        </row>
        <row r="1503">
          <cell r="A1503" t="str">
            <v>WATER TANK-500 LTR</v>
          </cell>
          <cell r="B1503">
            <v>800002975</v>
          </cell>
        </row>
        <row r="1504">
          <cell r="A1504" t="str">
            <v>OP Unit @Harraipatti &amp;Labeda(AaspurDevsa</v>
          </cell>
          <cell r="B1504" t="str">
            <v/>
          </cell>
        </row>
        <row r="1505">
          <cell r="A1505" t="str">
            <v>EX GUEST FOODING FOR REFRESHMENT</v>
          </cell>
          <cell r="B1505" t="str">
            <v/>
          </cell>
        </row>
        <row r="1506">
          <cell r="A1506" t="str">
            <v>VALVE LETH WORK</v>
          </cell>
          <cell r="B1506" t="str">
            <v/>
          </cell>
        </row>
        <row r="1507">
          <cell r="A1507" t="str">
            <v>LT 2C X 2.5 SQ.MM PVC INS UNARM CU FLEX</v>
          </cell>
          <cell r="B1507">
            <v>200028274</v>
          </cell>
        </row>
        <row r="1508">
          <cell r="A1508" t="str">
            <v>5000104/HYDRA SPARE PARTS</v>
          </cell>
          <cell r="B1508" t="str">
            <v/>
          </cell>
        </row>
        <row r="1509">
          <cell r="A1509" t="str">
            <v>Supply of AC Cable &amp; Column Pipe</v>
          </cell>
          <cell r="B1509" t="str">
            <v/>
          </cell>
        </row>
        <row r="1510">
          <cell r="A1510" t="str">
            <v>WOODEN COT 6 X 6FT</v>
          </cell>
          <cell r="B1510">
            <v>1300000205</v>
          </cell>
        </row>
        <row r="1511">
          <cell r="A1511" t="str">
            <v>SOFA SET 3+1+1SEATER</v>
          </cell>
          <cell r="B1511">
            <v>1300000215</v>
          </cell>
        </row>
        <row r="1512">
          <cell r="A1512" t="str">
            <v>LED TV 43IN</v>
          </cell>
          <cell r="B1512">
            <v>1300000449</v>
          </cell>
        </row>
        <row r="1513">
          <cell r="A1513" t="str">
            <v>CENTRE TABLE</v>
          </cell>
          <cell r="B1513">
            <v>1300001045</v>
          </cell>
        </row>
        <row r="1514">
          <cell r="A1514" t="str">
            <v>WASHING MACHINE SEMI-AUTOMATIC-6KG</v>
          </cell>
          <cell r="B1514">
            <v>1300001183</v>
          </cell>
        </row>
        <row r="1515">
          <cell r="A1515" t="str">
            <v>REFRIGERATOR SAMSUNG 242LTRS DOUBLE DOOR</v>
          </cell>
          <cell r="B1515">
            <v>1300001211</v>
          </cell>
        </row>
        <row r="1516">
          <cell r="A1516" t="str">
            <v>DINING TABLE 6 SEATER GLASS 6 X 3</v>
          </cell>
          <cell r="B1516">
            <v>1300001281</v>
          </cell>
        </row>
        <row r="1517">
          <cell r="A1517" t="str">
            <v>AIR COOLERS METAL BODY</v>
          </cell>
          <cell r="B1517">
            <v>1300000034</v>
          </cell>
        </row>
        <row r="1518">
          <cell r="A1518" t="str">
            <v>150MM DI ELECT OPERATED SLUICE VALVE</v>
          </cell>
          <cell r="B1518">
            <v>900009145</v>
          </cell>
        </row>
        <row r="1519">
          <cell r="A1519" t="str">
            <v>CHANGE OVER SWITCH 200 AMP</v>
          </cell>
          <cell r="B1519">
            <v>800001326</v>
          </cell>
        </row>
        <row r="1520">
          <cell r="A1520" t="str">
            <v>M.S NUT BOLT WITH WASHER M 6 X 25 IN EA</v>
          </cell>
          <cell r="B1520">
            <v>200009069</v>
          </cell>
        </row>
        <row r="1521">
          <cell r="A1521" t="str">
            <v>BOLT NUT WITH WASHER 3/8 X 1 1/2IN</v>
          </cell>
          <cell r="B1521">
            <v>200019220</v>
          </cell>
        </row>
        <row r="1522">
          <cell r="A1522" t="str">
            <v>CABLE TIE 250MM.</v>
          </cell>
          <cell r="B1522">
            <v>200021953</v>
          </cell>
        </row>
        <row r="1523">
          <cell r="A1523" t="str">
            <v>63 A FEMALE SOCKET 3 PHASE</v>
          </cell>
          <cell r="B1523">
            <v>200035376</v>
          </cell>
        </row>
        <row r="1524">
          <cell r="A1524" t="str">
            <v>63 A MALE SOCKET 3 PHASE</v>
          </cell>
          <cell r="B1524">
            <v>200035377</v>
          </cell>
        </row>
        <row r="1525">
          <cell r="A1525" t="str">
            <v>SPRAYER MACHINE</v>
          </cell>
          <cell r="B1525">
            <v>800001285</v>
          </cell>
        </row>
        <row r="1526">
          <cell r="A1526" t="str">
            <v>LAB EQUIPMENTS (DELHI TO PRATAPGARH)</v>
          </cell>
          <cell r="B1526" t="str">
            <v/>
          </cell>
        </row>
        <row r="1527">
          <cell r="A1527" t="str">
            <v>DG SET-30KVA</v>
          </cell>
          <cell r="B1527">
            <v>900008665</v>
          </cell>
        </row>
        <row r="1528">
          <cell r="A1528" t="str">
            <v>TATA SKY</v>
          </cell>
          <cell r="B1528">
            <v>900003201</v>
          </cell>
        </row>
        <row r="1529">
          <cell r="A1529" t="str">
            <v>ESR @ Gehrauli (Mangraura)</v>
          </cell>
          <cell r="B1529" t="str">
            <v/>
          </cell>
        </row>
        <row r="1530">
          <cell r="A1530" t="str">
            <v>RCCB 63 AMPS ENCLOSURE</v>
          </cell>
          <cell r="B1530">
            <v>200033340</v>
          </cell>
        </row>
        <row r="1531">
          <cell r="A1531" t="str">
            <v>ELCB 63 AMPS 30 MA  4 POLE</v>
          </cell>
          <cell r="B1531">
            <v>800001250</v>
          </cell>
        </row>
        <row r="1532">
          <cell r="A1532" t="str">
            <v>7.5 HP 3  PH SUBMERSIBLE PUMP</v>
          </cell>
          <cell r="B1532">
            <v>900009060</v>
          </cell>
        </row>
        <row r="1533">
          <cell r="A1533" t="str">
            <v>Boundarywall @ Rajwapur (Kalakankar</v>
          </cell>
          <cell r="B1533" t="str">
            <v/>
          </cell>
        </row>
        <row r="1534">
          <cell r="A1534" t="str">
            <v>REPAIR FOR THE BIKE 3396</v>
          </cell>
          <cell r="B1534" t="str">
            <v/>
          </cell>
        </row>
        <row r="1535">
          <cell r="A1535" t="str">
            <v>BAR CUTTING &amp; BAR BENDING M/C</v>
          </cell>
          <cell r="B1535" t="str">
            <v/>
          </cell>
        </row>
        <row r="1536">
          <cell r="A1536" t="str">
            <v>OP Unit @Trilokpur Visai(Sandwachandrika</v>
          </cell>
          <cell r="B1536" t="str">
            <v/>
          </cell>
        </row>
        <row r="1537">
          <cell r="A1537" t="str">
            <v>REPAIR FOR THE BIKE 7466</v>
          </cell>
          <cell r="B1537" t="str">
            <v/>
          </cell>
        </row>
        <row r="1538">
          <cell r="A1538" t="str">
            <v>REPAIR FOR THE BIKE 9286</v>
          </cell>
          <cell r="B1538" t="str">
            <v/>
          </cell>
        </row>
        <row r="1539">
          <cell r="A1539" t="str">
            <v>ESR @ Sangrampur (Sandwachandrika)</v>
          </cell>
          <cell r="B1539" t="str">
            <v/>
          </cell>
        </row>
        <row r="1540">
          <cell r="A1540" t="str">
            <v>Tubewell @ BHARATPUR (RAMPURSANGRAMGARH)</v>
          </cell>
          <cell r="B1540" t="str">
            <v/>
          </cell>
        </row>
        <row r="1541">
          <cell r="A1541" t="str">
            <v>REPAIR FOR THE BIKE 2524</v>
          </cell>
          <cell r="B1541" t="str">
            <v/>
          </cell>
        </row>
        <row r="1542">
          <cell r="A1542" t="str">
            <v>REPAIR FOR THE BIKE 6568</v>
          </cell>
          <cell r="B1542" t="str">
            <v/>
          </cell>
        </row>
        <row r="1543">
          <cell r="A1543" t="str">
            <v>2000993/bike service</v>
          </cell>
          <cell r="B1543" t="str">
            <v/>
          </cell>
        </row>
        <row r="1544">
          <cell r="A1544" t="str">
            <v>Boundarywall @ Lohangpur (Rampursangramg</v>
          </cell>
          <cell r="B1544" t="str">
            <v/>
          </cell>
        </row>
        <row r="1545">
          <cell r="A1545" t="str">
            <v>ESR @ Banemau Uparhar (Kunda)</v>
          </cell>
          <cell r="B1545" t="str">
            <v/>
          </cell>
        </row>
        <row r="1546">
          <cell r="A1546" t="str">
            <v>ESR @ Shivrajpur (Sandwachandrika)</v>
          </cell>
          <cell r="B1546" t="str">
            <v/>
          </cell>
        </row>
        <row r="1547">
          <cell r="A1547" t="str">
            <v>Tubewell @ TARAPUR (Lalganj</v>
          </cell>
          <cell r="B1547" t="str">
            <v/>
          </cell>
        </row>
        <row r="1548">
          <cell r="A1548" t="str">
            <v>FLAX WITH STAND 6'X5'</v>
          </cell>
          <cell r="B1548" t="str">
            <v/>
          </cell>
        </row>
        <row r="1549">
          <cell r="A1549" t="str">
            <v>FOR NEW BORE</v>
          </cell>
          <cell r="B1549" t="str">
            <v/>
          </cell>
        </row>
        <row r="1550">
          <cell r="A1550" t="str">
            <v>250PSI@Harraipatti &amp; Labeda B-Aaspurdevs</v>
          </cell>
          <cell r="B1550" t="str">
            <v/>
          </cell>
        </row>
        <row r="1551">
          <cell r="A1551" t="str">
            <v>Pipeline @ Haraipatti &amp; Labeda (Aspurdvs</v>
          </cell>
          <cell r="B1551" t="str">
            <v/>
          </cell>
        </row>
        <row r="1552">
          <cell r="A1552" t="str">
            <v>LT 3CX2.5SQ.MM XLPE INS UNARM CU CABLE</v>
          </cell>
          <cell r="B1552">
            <v>200030353</v>
          </cell>
        </row>
        <row r="1553">
          <cell r="A1553" t="str">
            <v>SWITCH BOARD 6WAY</v>
          </cell>
          <cell r="B1553">
            <v>800001229</v>
          </cell>
        </row>
        <row r="1554">
          <cell r="A1554" t="str">
            <v>Compressor @ Malaak (Mangraura)</v>
          </cell>
          <cell r="B1554" t="str">
            <v/>
          </cell>
        </row>
        <row r="1555">
          <cell r="A1555" t="str">
            <v>FOR INVERTER INSTALLATION CHARGES</v>
          </cell>
          <cell r="B1555" t="str">
            <v/>
          </cell>
        </row>
        <row r="1556">
          <cell r="A1556" t="str">
            <v>HERO HF DELUXE.</v>
          </cell>
          <cell r="B1556">
            <v>1400000070</v>
          </cell>
        </row>
        <row r="1557">
          <cell r="A1557" t="str">
            <v>Pipeline @ Gode (Sadar)</v>
          </cell>
          <cell r="B1557" t="str">
            <v/>
          </cell>
        </row>
        <row r="1558">
          <cell r="A1558" t="str">
            <v>Pipeline @ KHMPUR &amp; SARAY DALI_SADAR</v>
          </cell>
          <cell r="B1558" t="str">
            <v/>
          </cell>
        </row>
        <row r="1559">
          <cell r="A1559" t="str">
            <v>ANGLE RACK</v>
          </cell>
          <cell r="B1559">
            <v>1300000286</v>
          </cell>
        </row>
        <row r="1560">
          <cell r="A1560" t="str">
            <v>FIRE EXTINGUISHER ABC 5 KG</v>
          </cell>
          <cell r="B1560">
            <v>800003030</v>
          </cell>
        </row>
        <row r="1561">
          <cell r="A1561" t="str">
            <v>FIRE EXTINGUISHER ABC 50 KG</v>
          </cell>
          <cell r="B1561">
            <v>800005133</v>
          </cell>
        </row>
        <row r="1562">
          <cell r="A1562" t="str">
            <v>250PSI@PureBhika &amp; Raigarh B-Mangraura</v>
          </cell>
          <cell r="B1562" t="str">
            <v/>
          </cell>
        </row>
        <row r="1563">
          <cell r="A1563" t="str">
            <v>Drillin of Borehole for Tubewell manidpu</v>
          </cell>
          <cell r="B1563" t="str">
            <v/>
          </cell>
        </row>
        <row r="1564">
          <cell r="A1564" t="str">
            <v>PANTY EXPENCES IN PRATAPGARH OFFICE</v>
          </cell>
          <cell r="B1564" t="str">
            <v/>
          </cell>
        </row>
        <row r="1565">
          <cell r="A1565" t="str">
            <v>FOR MATERIAL WEIGHING CHARGES</v>
          </cell>
          <cell r="B1565" t="str">
            <v/>
          </cell>
        </row>
        <row r="1566">
          <cell r="A1566" t="str">
            <v>450PSI@Raichandrapatti &amp; Arila B-Patti</v>
          </cell>
          <cell r="B1566" t="str">
            <v/>
          </cell>
        </row>
        <row r="1567">
          <cell r="A1567" t="str">
            <v>FOR STAFF MESS</v>
          </cell>
          <cell r="B1567" t="str">
            <v/>
          </cell>
        </row>
        <row r="1568">
          <cell r="A1568" t="str">
            <v>2001105/BIKE SERVICE</v>
          </cell>
          <cell r="B1568" t="str">
            <v/>
          </cell>
        </row>
        <row r="1569">
          <cell r="A1569" t="str">
            <v>U PVC PIPE 1"</v>
          </cell>
          <cell r="B1569">
            <v>200004086</v>
          </cell>
        </row>
        <row r="1570">
          <cell r="A1570" t="str">
            <v>U PVC BALL VALVE 1"</v>
          </cell>
          <cell r="B1570">
            <v>200005766</v>
          </cell>
        </row>
        <row r="1571">
          <cell r="A1571" t="str">
            <v>MESS EXPENCES OF VIP GUEST HOUSE</v>
          </cell>
          <cell r="B1571" t="str">
            <v/>
          </cell>
        </row>
        <row r="1572">
          <cell r="A1572" t="str">
            <v>MS ANGLE 45 X 45 X 6 MM</v>
          </cell>
          <cell r="B1572">
            <v>200035560</v>
          </cell>
        </row>
        <row r="1573">
          <cell r="A1573" t="str">
            <v>MCCB 125AMPS 4 POLE</v>
          </cell>
          <cell r="B1573">
            <v>200019653</v>
          </cell>
        </row>
        <row r="1574">
          <cell r="A1574" t="str">
            <v>Pipeline @ Dadupur (Patti)</v>
          </cell>
          <cell r="B1574" t="str">
            <v/>
          </cell>
        </row>
        <row r="1575">
          <cell r="A1575" t="str">
            <v>M S PIPE 40 NB</v>
          </cell>
          <cell r="B1575">
            <v>800000537</v>
          </cell>
        </row>
        <row r="1576">
          <cell r="A1576" t="str">
            <v>WATER FOLLOWING VALVE</v>
          </cell>
          <cell r="B1576" t="str">
            <v/>
          </cell>
        </row>
        <row r="1577">
          <cell r="A1577" t="str">
            <v>PIPELINE @ SARAIMAKAI  (LALGANJ)</v>
          </cell>
          <cell r="B1577" t="str">
            <v/>
          </cell>
        </row>
        <row r="1578">
          <cell r="A1578" t="str">
            <v>WOODEN ALMIRAH 4" X 2.6"</v>
          </cell>
          <cell r="B1578">
            <v>1300001073</v>
          </cell>
        </row>
        <row r="1579">
          <cell r="A1579" t="str">
            <v>ELECTRICAL WATER GEYSER 3LTR</v>
          </cell>
          <cell r="B1579">
            <v>1300001235</v>
          </cell>
        </row>
        <row r="1580">
          <cell r="A1580" t="str">
            <v>WOODEN ALMIRAH 3FT X 2.5FT</v>
          </cell>
          <cell r="B1580">
            <v>1300001346</v>
          </cell>
        </row>
        <row r="1581">
          <cell r="A1581" t="str">
            <v>BW @ Karanpur Khujahi (Bababelkarnatjh)</v>
          </cell>
          <cell r="B1581" t="str">
            <v/>
          </cell>
        </row>
        <row r="1582">
          <cell r="A1582" t="str">
            <v>GUM SHOE 9"</v>
          </cell>
          <cell r="B1582">
            <v>200003804</v>
          </cell>
        </row>
        <row r="1583">
          <cell r="A1583" t="str">
            <v>Pipeline@Jaitipurkathar-SADAR</v>
          </cell>
          <cell r="B1583" t="str">
            <v/>
          </cell>
        </row>
        <row r="1584">
          <cell r="A1584" t="str">
            <v>FOR OP UNIT</v>
          </cell>
          <cell r="B1584" t="str">
            <v/>
          </cell>
        </row>
        <row r="1585">
          <cell r="A1585" t="str">
            <v>PIPELINE @ CHAURANG (BABAGANJ)</v>
          </cell>
          <cell r="B1585" t="str">
            <v/>
          </cell>
        </row>
        <row r="1586">
          <cell r="A1586" t="str">
            <v>OP Unit @Diha balai B-Babaganj</v>
          </cell>
          <cell r="B1586" t="str">
            <v/>
          </cell>
        </row>
        <row r="1587">
          <cell r="A1587" t="str">
            <v>2001150/BIKE SERVICE</v>
          </cell>
          <cell r="B1587" t="str">
            <v/>
          </cell>
        </row>
        <row r="1588">
          <cell r="A1588" t="str">
            <v>Pipeline @ Sekhpur Asik (Kunda)</v>
          </cell>
          <cell r="B1588" t="str">
            <v/>
          </cell>
        </row>
        <row r="1589">
          <cell r="A1589" t="str">
            <v>Boundarywall @ Chhevaga (Bihar)</v>
          </cell>
          <cell r="B1589" t="str">
            <v/>
          </cell>
        </row>
        <row r="1590">
          <cell r="A1590" t="str">
            <v>CHAIN PULLEY BLOCK 5MTX6MTR(VITAL MAKE)</v>
          </cell>
          <cell r="B1590">
            <v>800000908</v>
          </cell>
        </row>
        <row r="1591">
          <cell r="A1591" t="str">
            <v>OP Unit @Amarpur B-Bababelkarnathdham</v>
          </cell>
          <cell r="B1591" t="str">
            <v/>
          </cell>
        </row>
        <row r="1592">
          <cell r="A1592" t="str">
            <v>TW @ Raipur (Bihar)</v>
          </cell>
          <cell r="B1592" t="str">
            <v/>
          </cell>
        </row>
        <row r="1593">
          <cell r="A1593" t="str">
            <v>TRENCH DIGGER MACHINE</v>
          </cell>
          <cell r="B1593">
            <v>1400000327</v>
          </cell>
        </row>
        <row r="1594">
          <cell r="A1594" t="str">
            <v>ALUMINUM FANTI 3 MTR LONG</v>
          </cell>
          <cell r="B1594">
            <v>200013747</v>
          </cell>
        </row>
        <row r="1595">
          <cell r="A1595" t="str">
            <v>Pipeline @ Puredalpatshah &amp; Gauhani(Aasp</v>
          </cell>
          <cell r="B1595" t="str">
            <v/>
          </cell>
        </row>
        <row r="1596">
          <cell r="A1596" t="str">
            <v>STATIONARY MATERIALS</v>
          </cell>
          <cell r="B1596" t="str">
            <v/>
          </cell>
        </row>
        <row r="1597">
          <cell r="A1597" t="str">
            <v>Pipeline works @ Mandipur (Lalganj)</v>
          </cell>
          <cell r="B1597" t="str">
            <v/>
          </cell>
        </row>
        <row r="1598">
          <cell r="A1598" t="str">
            <v>OP Unit @PureTilakram B-Lalganj</v>
          </cell>
          <cell r="B1598" t="str">
            <v/>
          </cell>
        </row>
        <row r="1599">
          <cell r="A1599" t="str">
            <v>Tubewell @ Purebharat(Sandw Blck) Failed</v>
          </cell>
          <cell r="B1599" t="str">
            <v/>
          </cell>
        </row>
        <row r="1600">
          <cell r="A1600" t="str">
            <v>2000772/BIKE REPAIRING WORKS 28%</v>
          </cell>
          <cell r="B1600" t="str">
            <v/>
          </cell>
        </row>
        <row r="1601">
          <cell r="A1601" t="str">
            <v>HP COMBO WIRELESS</v>
          </cell>
          <cell r="B1601" t="str">
            <v/>
          </cell>
        </row>
        <row r="1602">
          <cell r="A1602" t="str">
            <v>OP Unit @fatuhabad B-Babaganj</v>
          </cell>
          <cell r="B1602" t="str">
            <v/>
          </cell>
        </row>
        <row r="1603">
          <cell r="A1603" t="str">
            <v>TW Dev by 250 PSI @ Ateha (Sngp)</v>
          </cell>
          <cell r="B1603" t="str">
            <v/>
          </cell>
        </row>
        <row r="1604">
          <cell r="A1604" t="str">
            <v>Tubewell @ Variyasamudra (Sadar Blck)</v>
          </cell>
          <cell r="B1604" t="str">
            <v/>
          </cell>
        </row>
        <row r="1605">
          <cell r="A1605" t="str">
            <v>OP Unit @Janvamau B-Kalakankar</v>
          </cell>
          <cell r="B1605" t="str">
            <v/>
          </cell>
        </row>
        <row r="1606">
          <cell r="A1606" t="str">
            <v>Pipeline @ DEHRIDIGAR_MANGRAURA</v>
          </cell>
          <cell r="B1606" t="str">
            <v/>
          </cell>
        </row>
        <row r="1607">
          <cell r="A1607" t="str">
            <v>OP Unit @Tala B-Bababelkarnathdham</v>
          </cell>
          <cell r="B1607" t="str">
            <v/>
          </cell>
        </row>
        <row r="1608">
          <cell r="A1608" t="str">
            <v>MS RING(SLOTTED PIPE)-150MM,IS:2800/226</v>
          </cell>
          <cell r="B1608">
            <v>1200000565</v>
          </cell>
        </row>
        <row r="1609">
          <cell r="A1609" t="str">
            <v>TW @ Khargipur &amp; Phulpur Rama (Bihar)</v>
          </cell>
          <cell r="B1609" t="str">
            <v/>
          </cell>
        </row>
        <row r="1610">
          <cell r="A1610" t="str">
            <v>WALL FAN</v>
          </cell>
          <cell r="B1610">
            <v>1300001438</v>
          </cell>
        </row>
        <row r="1611">
          <cell r="A1611" t="str">
            <v>OP Unit @Pureali makhdampur B-Babaganj</v>
          </cell>
          <cell r="B1611" t="str">
            <v/>
          </cell>
        </row>
        <row r="1612">
          <cell r="A1612" t="str">
            <v>3000305/3000306 /2 NOS TOWER L Servicing</v>
          </cell>
          <cell r="B1612" t="str">
            <v/>
          </cell>
        </row>
        <row r="1613">
          <cell r="A1613" t="str">
            <v>TW Dev by 250 PSI @ Gehrauli (Mangr)</v>
          </cell>
          <cell r="B1613" t="str">
            <v/>
          </cell>
        </row>
        <row r="1614">
          <cell r="A1614" t="str">
            <v>HIRING OF MAHINDRA BOLERO PLUS 8STR-12HR</v>
          </cell>
          <cell r="B1614" t="str">
            <v/>
          </cell>
        </row>
        <row r="1615">
          <cell r="A1615" t="str">
            <v>OP Unit @Chachamau B-Kalakankar</v>
          </cell>
          <cell r="B1615" t="str">
            <v/>
          </cell>
        </row>
        <row r="1616">
          <cell r="A1616" t="str">
            <v>2000772/BIKE REPAIRING WORKS 18%</v>
          </cell>
          <cell r="B1616" t="str">
            <v/>
          </cell>
        </row>
        <row r="1617">
          <cell r="A1617" t="str">
            <v>Pipeline works @ Rajwapur (Kalankar)</v>
          </cell>
          <cell r="B1617" t="str">
            <v/>
          </cell>
        </row>
        <row r="1618">
          <cell r="A1618" t="str">
            <v>FOR WELFARE STAFF</v>
          </cell>
          <cell r="B1618" t="str">
            <v/>
          </cell>
        </row>
        <row r="1619">
          <cell r="A1619" t="str">
            <v>FIRST AID BOX WITH MEDICIANS</v>
          </cell>
          <cell r="B1619">
            <v>1200000564</v>
          </cell>
        </row>
        <row r="1620">
          <cell r="A1620" t="str">
            <v>OP Unit @Maruaan &amp; Saraynankar B-BBND</v>
          </cell>
          <cell r="B1620" t="str">
            <v/>
          </cell>
        </row>
        <row r="1621">
          <cell r="A1621" t="str">
            <v>450MM DIA G.I FRAME SIEVE PAN &amp; LID</v>
          </cell>
          <cell r="B1621">
            <v>200033609</v>
          </cell>
        </row>
        <row r="1622">
          <cell r="A1622" t="str">
            <v>HIRING OF MAHINDRA BOLERO PLUS 8STR-24HR</v>
          </cell>
          <cell r="B1622" t="str">
            <v/>
          </cell>
        </row>
        <row r="1623">
          <cell r="A1623" t="str">
            <v>SERVICE ENGINNER</v>
          </cell>
          <cell r="B1623" t="str">
            <v/>
          </cell>
        </row>
        <row r="1624">
          <cell r="A1624" t="str">
            <v>Transport ChargeEID-12464,Shoeb,SR.Execu</v>
          </cell>
          <cell r="B1624" t="str">
            <v/>
          </cell>
        </row>
        <row r="1625">
          <cell r="A1625" t="str">
            <v>LED LIGHT</v>
          </cell>
          <cell r="B1625">
            <v>200013008</v>
          </cell>
        </row>
        <row r="1626">
          <cell r="A1626" t="str">
            <v>CUTTING PLAYER 8"</v>
          </cell>
          <cell r="B1626">
            <v>200000197</v>
          </cell>
        </row>
        <row r="1627">
          <cell r="A1627" t="str">
            <v>TAP HANDLE</v>
          </cell>
          <cell r="B1627">
            <v>200001446</v>
          </cell>
        </row>
        <row r="1628">
          <cell r="A1628" t="str">
            <v>CIRCLIP PLIER INNER 8"</v>
          </cell>
          <cell r="B1628">
            <v>200006584</v>
          </cell>
        </row>
        <row r="1629">
          <cell r="A1629" t="str">
            <v>CIRCLIP PLIER OUTER 8"</v>
          </cell>
          <cell r="B1629">
            <v>200006585</v>
          </cell>
        </row>
        <row r="1630">
          <cell r="A1630" t="str">
            <v>D/E SPANNER 36X41 (BRONZE)</v>
          </cell>
          <cell r="B1630">
            <v>800000207</v>
          </cell>
        </row>
        <row r="1631">
          <cell r="A1631" t="str">
            <v>D/E SPANNER 46X50 (BRONZE)</v>
          </cell>
          <cell r="B1631">
            <v>800000209</v>
          </cell>
        </row>
        <row r="1632">
          <cell r="A1632" t="str">
            <v>BOX SPANNER 50MM</v>
          </cell>
          <cell r="B1632">
            <v>800000845</v>
          </cell>
        </row>
        <row r="1633">
          <cell r="A1633" t="str">
            <v>BOX SPANNER 55 MM</v>
          </cell>
          <cell r="B1633">
            <v>800001692</v>
          </cell>
        </row>
        <row r="1634">
          <cell r="A1634" t="str">
            <v>BOX SPANNER 60 MM</v>
          </cell>
          <cell r="B1634">
            <v>800001748</v>
          </cell>
        </row>
        <row r="1635">
          <cell r="A1635" t="str">
            <v>BOX SPANNER SET 6-32 MM</v>
          </cell>
          <cell r="B1635">
            <v>800003779</v>
          </cell>
        </row>
        <row r="1636">
          <cell r="A1636" t="str">
            <v>BOX SPANNER 40 MM</v>
          </cell>
          <cell r="B1636">
            <v>800004683</v>
          </cell>
        </row>
        <row r="1637">
          <cell r="A1637" t="str">
            <v>PH @ Kuda (Bihar)</v>
          </cell>
          <cell r="B1637" t="str">
            <v/>
          </cell>
        </row>
        <row r="1638">
          <cell r="A1638" t="str">
            <v>OP Unit @ PureParmeshw B-Sandwachandrika</v>
          </cell>
          <cell r="B1638" t="str">
            <v/>
          </cell>
        </row>
        <row r="1639">
          <cell r="A1639" t="str">
            <v>Pump House @ Badhwait (Babaganj)</v>
          </cell>
          <cell r="B1639" t="str">
            <v/>
          </cell>
        </row>
        <row r="1640">
          <cell r="A1640" t="str">
            <v>CAPACITOR 2.5 MFD</v>
          </cell>
          <cell r="B1640">
            <v>200002677</v>
          </cell>
        </row>
        <row r="1641">
          <cell r="A1641" t="str">
            <v>OP Unit @Pandari Jabar B-Bababelkarnathd</v>
          </cell>
          <cell r="B1641" t="str">
            <v/>
          </cell>
        </row>
        <row r="1642">
          <cell r="A1642" t="str">
            <v>WET GRINDER 5 KG</v>
          </cell>
          <cell r="B1642">
            <v>1300000999</v>
          </cell>
        </row>
        <row r="1643">
          <cell r="A1643" t="str">
            <v>CLEANING ITEMS FOR GUEST HOUSE LALGANJ</v>
          </cell>
          <cell r="B1643" t="str">
            <v/>
          </cell>
        </row>
        <row r="1644">
          <cell r="A1644" t="str">
            <v>ESR @ Jajupur (Kalakankar)</v>
          </cell>
          <cell r="B1644" t="str">
            <v/>
          </cell>
        </row>
        <row r="1645">
          <cell r="A1645" t="str">
            <v>OP Unit @ Kalyanpur B-Sandwachandrika</v>
          </cell>
          <cell r="B1645" t="str">
            <v/>
          </cell>
        </row>
        <row r="1646">
          <cell r="A1646" t="str">
            <v>BW @ Sarai Naahra(Bihar)</v>
          </cell>
          <cell r="B1646" t="str">
            <v/>
          </cell>
        </row>
        <row r="1647">
          <cell r="A1647" t="str">
            <v>TRANSPORTATION CHARGE OF TYRES</v>
          </cell>
          <cell r="B1647" t="str">
            <v/>
          </cell>
        </row>
        <row r="1648">
          <cell r="A1648" t="str">
            <v>SPEARS 18%</v>
          </cell>
          <cell r="B1648" t="str">
            <v/>
          </cell>
        </row>
        <row r="1649">
          <cell r="A1649" t="str">
            <v>TW Dev by 250 PSI @ Hardoi (Mangr)</v>
          </cell>
          <cell r="B1649" t="str">
            <v/>
          </cell>
        </row>
        <row r="1650">
          <cell r="A1650" t="str">
            <v>OP Unit @Maddupur&amp;Rokiyapur B-Kalakankar</v>
          </cell>
          <cell r="B1650" t="str">
            <v/>
          </cell>
        </row>
        <row r="1651">
          <cell r="A1651" t="str">
            <v>A3 Color Printer T4000DW</v>
          </cell>
          <cell r="B1651">
            <v>1300001450</v>
          </cell>
        </row>
        <row r="1652">
          <cell r="A1652" t="str">
            <v>TW Dev by 400 PSI @ Badhwait (Babgnj)</v>
          </cell>
          <cell r="B1652" t="str">
            <v/>
          </cell>
        </row>
        <row r="1653">
          <cell r="A1653" t="str">
            <v>OP Unit @Asrahi B-Lalganj</v>
          </cell>
          <cell r="B1653" t="str">
            <v/>
          </cell>
        </row>
        <row r="1654">
          <cell r="A1654" t="str">
            <v>BELT SLING 5 TON x 6 MTR</v>
          </cell>
          <cell r="B1654">
            <v>200001695</v>
          </cell>
        </row>
        <row r="1655">
          <cell r="A1655" t="str">
            <v>28% SPARE PARTS</v>
          </cell>
          <cell r="B1655" t="str">
            <v/>
          </cell>
        </row>
        <row r="1656">
          <cell r="A1656" t="str">
            <v>TW Dev by 250 PSI @ Alvalpur (Sngp)</v>
          </cell>
          <cell r="B1656" t="str">
            <v/>
          </cell>
        </row>
        <row r="1657">
          <cell r="A1657" t="str">
            <v>ESR @ Parwatpur Suleman_Aaspurdevsara</v>
          </cell>
          <cell r="B1657" t="str">
            <v/>
          </cell>
        </row>
        <row r="1658">
          <cell r="A1658" t="str">
            <v>2001072 / CAMPER Servicing</v>
          </cell>
          <cell r="B1658" t="str">
            <v/>
          </cell>
        </row>
        <row r="1659">
          <cell r="A1659" t="str">
            <v>FOR HDPE PIPE TESTING</v>
          </cell>
          <cell r="B1659" t="str">
            <v/>
          </cell>
        </row>
        <row r="1660">
          <cell r="A1660" t="str">
            <v>CBR TESTING MACHINE</v>
          </cell>
          <cell r="B1660">
            <v>200029999</v>
          </cell>
        </row>
        <row r="1661">
          <cell r="A1661" t="str">
            <v>TW Dev by 400 PSI @ Ahibaranpur (Kunda)</v>
          </cell>
          <cell r="B1661" t="str">
            <v/>
          </cell>
        </row>
        <row r="1662">
          <cell r="A1662" t="str">
            <v>Pump House @ Sarai Swami (Babaganj_</v>
          </cell>
          <cell r="B1662" t="str">
            <v/>
          </cell>
        </row>
        <row r="1663">
          <cell r="A1663" t="str">
            <v>COMPRESSOR @Rehwai _KUNDA</v>
          </cell>
          <cell r="B1663" t="str">
            <v/>
          </cell>
        </row>
        <row r="1664">
          <cell r="A1664" t="str">
            <v>TW@Kanpamandhupur(Failed)_BabaBelkharnat</v>
          </cell>
          <cell r="B1664" t="str">
            <v/>
          </cell>
        </row>
        <row r="1665">
          <cell r="A1665" t="str">
            <v>TW Development @ Jogapur</v>
          </cell>
          <cell r="B1665" t="str">
            <v/>
          </cell>
        </row>
        <row r="1666">
          <cell r="A1666" t="str">
            <v>METALIC SOCKET 5 PIN 32 AMP</v>
          </cell>
          <cell r="B1666">
            <v>200006466</v>
          </cell>
        </row>
        <row r="1667">
          <cell r="A1667" t="str">
            <v>PVC BEND PIPE</v>
          </cell>
          <cell r="B1667">
            <v>200035618</v>
          </cell>
        </row>
        <row r="1668">
          <cell r="A1668" t="str">
            <v>CHAP SAW CUTTING MACHINE 14"</v>
          </cell>
          <cell r="B1668">
            <v>800002118</v>
          </cell>
        </row>
        <row r="1669">
          <cell r="A1669" t="str">
            <v>100 MM DOUBLE FLANGED PIPE 3000 X 4.8 MM</v>
          </cell>
          <cell r="B1669">
            <v>200034494</v>
          </cell>
        </row>
        <row r="1670">
          <cell r="A1670" t="str">
            <v>6% spare parts</v>
          </cell>
          <cell r="B1670" t="str">
            <v/>
          </cell>
        </row>
        <row r="1671">
          <cell r="A1671" t="str">
            <v>Pump House @ Seshapur Adharganj(Mangura</v>
          </cell>
          <cell r="B1671" t="str">
            <v/>
          </cell>
        </row>
        <row r="1672">
          <cell r="A1672" t="str">
            <v>PH @ Harraipatti &amp; Labeda(Aasprdvs</v>
          </cell>
          <cell r="B1672" t="str">
            <v/>
          </cell>
        </row>
        <row r="1673">
          <cell r="A1673" t="str">
            <v>HIRING OF TRACTOR</v>
          </cell>
          <cell r="B1673" t="str">
            <v/>
          </cell>
        </row>
        <row r="1674">
          <cell r="A1674" t="str">
            <v>DRILLING MACHINE 13MM(BOSCH)</v>
          </cell>
          <cell r="B1674">
            <v>800000497</v>
          </cell>
        </row>
        <row r="1675">
          <cell r="A1675" t="str">
            <v>AG7 CUTTING WHEELS</v>
          </cell>
          <cell r="B1675">
            <v>400003355</v>
          </cell>
        </row>
        <row r="1676">
          <cell r="A1676" t="str">
            <v>TW Development @ Atarsand &amp; Parsupur</v>
          </cell>
          <cell r="B1676" t="str">
            <v/>
          </cell>
        </row>
        <row r="1677">
          <cell r="A1677" t="str">
            <v>A4 PAPER</v>
          </cell>
          <cell r="B1677" t="str">
            <v/>
          </cell>
        </row>
        <row r="1678">
          <cell r="A1678" t="str">
            <v>TW@Rajapurkalan_Sadar</v>
          </cell>
          <cell r="B1678" t="str">
            <v/>
          </cell>
        </row>
        <row r="1679">
          <cell r="A1679" t="str">
            <v>Pipe Line Works @ Mehmmadapur (Sdw Blck)</v>
          </cell>
          <cell r="B1679" t="str">
            <v/>
          </cell>
        </row>
        <row r="1680">
          <cell r="A1680" t="str">
            <v>Pipeline @ Jasholi &amp; Kushahilpur (Kunda)</v>
          </cell>
          <cell r="B1680" t="str">
            <v/>
          </cell>
        </row>
        <row r="1681">
          <cell r="A1681" t="str">
            <v>3 PIN TOP 15AMP</v>
          </cell>
          <cell r="B1681">
            <v>200003081</v>
          </cell>
        </row>
        <row r="1682">
          <cell r="A1682" t="str">
            <v>BW @ SARAYBEERBHADRA-2(SADAR)_75.20MTR</v>
          </cell>
          <cell r="B1682" t="str">
            <v/>
          </cell>
        </row>
        <row r="1683">
          <cell r="A1683" t="str">
            <v>MEASURING CYLINDER PP 1000ML</v>
          </cell>
          <cell r="B1683">
            <v>200024582</v>
          </cell>
        </row>
        <row r="1684">
          <cell r="A1684" t="str">
            <v>TW@Chakbantod(Failed)_Sadar</v>
          </cell>
          <cell r="B1684" t="str">
            <v/>
          </cell>
        </row>
        <row r="1685">
          <cell r="A1685" t="str">
            <v>SITC of Solar system</v>
          </cell>
          <cell r="B1685" t="str">
            <v/>
          </cell>
        </row>
        <row r="1686">
          <cell r="A1686" t="str">
            <v>SWITCH BOARD 4WAY</v>
          </cell>
          <cell r="B1686">
            <v>200004317</v>
          </cell>
        </row>
        <row r="1687">
          <cell r="A1687" t="str">
            <v>SPEARS</v>
          </cell>
          <cell r="B1687" t="str">
            <v/>
          </cell>
        </row>
        <row r="1688">
          <cell r="A1688" t="str">
            <v>PH @ Pure Jodha (Rampursangramgarh)</v>
          </cell>
          <cell r="B1688" t="str">
            <v/>
          </cell>
        </row>
        <row r="1689">
          <cell r="A1689" t="str">
            <v>TW @ Kanpamandhupur(BabaBelkharnathDham)</v>
          </cell>
          <cell r="B1689" t="str">
            <v/>
          </cell>
        </row>
        <row r="1690">
          <cell r="A1690" t="str">
            <v>Pump House @ Banemanu Uparhar (Kunda)</v>
          </cell>
          <cell r="B1690" t="str">
            <v/>
          </cell>
        </row>
        <row r="1691">
          <cell r="A1691" t="str">
            <v>BW @ Pure Jodha (Rampursangramgrh)</v>
          </cell>
          <cell r="B1691" t="str">
            <v/>
          </cell>
        </row>
        <row r="1692">
          <cell r="A1692" t="str">
            <v>Pipeline @ Bhitara &amp; Hariharpur (Bihar)</v>
          </cell>
          <cell r="B1692" t="str">
            <v/>
          </cell>
        </row>
        <row r="1693">
          <cell r="A1693" t="str">
            <v>Pipeline @ Diha Balai (Babaganj)</v>
          </cell>
          <cell r="B1693" t="str">
            <v/>
          </cell>
        </row>
        <row r="1694">
          <cell r="A1694" t="str">
            <v>Pipeline Works@Mahewa Malkiya,Babaganj</v>
          </cell>
          <cell r="B1694" t="str">
            <v/>
          </cell>
        </row>
        <row r="1695">
          <cell r="A1695" t="str">
            <v>DI DOUBLE FLANGE PIPE 200DIA LEN 2.5M</v>
          </cell>
          <cell r="B1695">
            <v>200032968</v>
          </cell>
        </row>
        <row r="1696">
          <cell r="A1696" t="str">
            <v>DI DOUBLE FLANGE PIPE 200DIA LEN 2M</v>
          </cell>
          <cell r="B1696">
            <v>200032969</v>
          </cell>
        </row>
        <row r="1697">
          <cell r="A1697" t="str">
            <v>DI DOUBLE FLANGE PIPE 200DIA LEN 1.5M</v>
          </cell>
          <cell r="B1697">
            <v>200032970</v>
          </cell>
        </row>
        <row r="1698">
          <cell r="A1698" t="str">
            <v>DI DOUBLE FLANGE PIPE 200DIA LEN 1M</v>
          </cell>
          <cell r="B1698">
            <v>200032972</v>
          </cell>
        </row>
        <row r="1699">
          <cell r="A1699" t="str">
            <v>DI DOUBLE FLANGE PIPE 80MM DIA LEN 5MTR</v>
          </cell>
          <cell r="B1699">
            <v>200034721</v>
          </cell>
        </row>
        <row r="1700">
          <cell r="A1700" t="str">
            <v>DI DOUBLE FLANGE PIPE 80MM DIA LEN 2.50M</v>
          </cell>
          <cell r="B1700">
            <v>200034722</v>
          </cell>
        </row>
        <row r="1701">
          <cell r="A1701" t="str">
            <v>DI DOUBLE FLANGE PIPE 80MM DIA LEN 2MTR</v>
          </cell>
          <cell r="B1701">
            <v>200034723</v>
          </cell>
        </row>
        <row r="1702">
          <cell r="A1702" t="str">
            <v>DI DOUBLE FLANGE PIPE 80MM DIA LEN 1.50M</v>
          </cell>
          <cell r="B1702">
            <v>200034724</v>
          </cell>
        </row>
        <row r="1703">
          <cell r="A1703" t="str">
            <v>DI DOUBLE FLANGE PIPE 80MM DIA LEN 1MTR</v>
          </cell>
          <cell r="B1703">
            <v>200034725</v>
          </cell>
        </row>
        <row r="1704">
          <cell r="A1704" t="str">
            <v>DI DOUBLE FLANGE PIPE 125MMDIA LEN 5.00M</v>
          </cell>
          <cell r="B1704">
            <v>200034733</v>
          </cell>
        </row>
        <row r="1705">
          <cell r="A1705" t="str">
            <v>DI DOUBLE FLANGE PIPE 125MMDIA LEN 2.50M</v>
          </cell>
          <cell r="B1705">
            <v>200034734</v>
          </cell>
        </row>
        <row r="1706">
          <cell r="A1706" t="str">
            <v>DI DOUBLE FLANGE PIPE 125MMDIA LEN 2.00M</v>
          </cell>
          <cell r="B1706">
            <v>200034735</v>
          </cell>
        </row>
        <row r="1707">
          <cell r="A1707" t="str">
            <v>DI DOUBLE FLANGE PIPE 125MMDIA LEN 1.5 M</v>
          </cell>
          <cell r="B1707">
            <v>200034736</v>
          </cell>
        </row>
        <row r="1708">
          <cell r="A1708" t="str">
            <v>DI DOUBLE FLANGE PIPE 125MM DIA LEN 1 M</v>
          </cell>
          <cell r="B1708">
            <v>200034737</v>
          </cell>
        </row>
        <row r="1709">
          <cell r="A1709" t="str">
            <v>DI DOUBLE FLANGE PIPE 200MMDIA LEN 5 M</v>
          </cell>
          <cell r="B1709">
            <v>200034745</v>
          </cell>
        </row>
        <row r="1710">
          <cell r="A1710" t="str">
            <v>12% SERVICE</v>
          </cell>
          <cell r="B1710" t="str">
            <v/>
          </cell>
        </row>
        <row r="1711">
          <cell r="A1711" t="str">
            <v>TW works @ Shergarh &amp; sariyawa (Kunda)</v>
          </cell>
          <cell r="B1711" t="str">
            <v/>
          </cell>
        </row>
        <row r="1712">
          <cell r="A1712" t="str">
            <v>FOR EXCUTIVE GUEST PURPOSE</v>
          </cell>
          <cell r="B1712" t="str">
            <v/>
          </cell>
        </row>
        <row r="1713">
          <cell r="A1713" t="str">
            <v>TRANSPORTING CHRG.</v>
          </cell>
          <cell r="B1713" t="str">
            <v/>
          </cell>
        </row>
        <row r="1714">
          <cell r="A1714" t="str">
            <v>SCAFFOLDING CLAMP FIXED FORGED</v>
          </cell>
          <cell r="B1714">
            <v>800001958</v>
          </cell>
        </row>
        <row r="1715">
          <cell r="A1715" t="str">
            <v>PH @ Diyawa &amp; Keotali(Aaspurdevsra)</v>
          </cell>
          <cell r="B1715" t="str">
            <v/>
          </cell>
        </row>
        <row r="1716">
          <cell r="A1716" t="str">
            <v>SPECIFIC GRAVITY BOTTLE 50ML</v>
          </cell>
          <cell r="B1716">
            <v>200024564</v>
          </cell>
        </row>
        <row r="1717">
          <cell r="A1717" t="str">
            <v>BRASS SIEVE 250 MIC</v>
          </cell>
          <cell r="B1717">
            <v>200028448</v>
          </cell>
        </row>
        <row r="1718">
          <cell r="A1718" t="str">
            <v>BRASS SIEVE 600 MIC</v>
          </cell>
          <cell r="B1718">
            <v>200028449</v>
          </cell>
        </row>
        <row r="1719">
          <cell r="A1719" t="str">
            <v>BRASS SIEVE 45 MIC</v>
          </cell>
          <cell r="B1719">
            <v>200028450</v>
          </cell>
        </row>
        <row r="1720">
          <cell r="A1720" t="str">
            <v>RUBBER HAND GLOVES</v>
          </cell>
          <cell r="B1720">
            <v>200000518</v>
          </cell>
        </row>
        <row r="1721">
          <cell r="A1721" t="str">
            <v>PICKAXE WITH WOODEN HANDLE</v>
          </cell>
          <cell r="B1721">
            <v>200032434</v>
          </cell>
        </row>
        <row r="1722">
          <cell r="A1722" t="str">
            <v>DIGITAL MULTIMETER  MASTECH</v>
          </cell>
          <cell r="B1722">
            <v>800004983</v>
          </cell>
        </row>
        <row r="1723">
          <cell r="A1723" t="str">
            <v>TW @ Kothiyahi (BabaBelkharnathDham)</v>
          </cell>
          <cell r="B1723" t="str">
            <v/>
          </cell>
        </row>
        <row r="1724">
          <cell r="A1724" t="str">
            <v>VISITOR CHAIR WITH FIXED ARM</v>
          </cell>
          <cell r="B1724">
            <v>1300001244</v>
          </cell>
        </row>
        <row r="1725">
          <cell r="A1725" t="str">
            <v>ALUMINIUM DOOR</v>
          </cell>
          <cell r="B1725">
            <v>200009071</v>
          </cell>
        </row>
        <row r="1726">
          <cell r="A1726" t="str">
            <v>3000304 / COMPRESSOR Servicing</v>
          </cell>
          <cell r="B1726" t="str">
            <v/>
          </cell>
        </row>
        <row r="1727">
          <cell r="A1727" t="str">
            <v>BW @ Diyawa &amp; Keotali(Aaspurdevsra)</v>
          </cell>
          <cell r="B1727" t="str">
            <v/>
          </cell>
        </row>
        <row r="1728">
          <cell r="A1728" t="str">
            <v>ESR Design &amp; Drawings for Zinc Alu.Tanks</v>
          </cell>
          <cell r="B1728" t="str">
            <v/>
          </cell>
        </row>
        <row r="1729">
          <cell r="A1729" t="str">
            <v>3000303 / COMPRESSOR Servicing</v>
          </cell>
          <cell r="B1729" t="str">
            <v/>
          </cell>
        </row>
        <row r="1730">
          <cell r="A1730" t="str">
            <v>TW @ Adhiya (Kunda)</v>
          </cell>
          <cell r="B1730" t="str">
            <v/>
          </cell>
        </row>
        <row r="1731">
          <cell r="A1731" t="str">
            <v>OP Unit @ Aamipur (Babaganj)</v>
          </cell>
          <cell r="B1731" t="str">
            <v/>
          </cell>
        </row>
        <row r="1732">
          <cell r="A1732" t="str">
            <v>CLEANING MATERIALS FOR GUEST HOUSE</v>
          </cell>
          <cell r="B1732" t="str">
            <v/>
          </cell>
        </row>
        <row r="1733">
          <cell r="A1733" t="str">
            <v>OP Unit @ Patna (Babaganj)</v>
          </cell>
          <cell r="B1733" t="str">
            <v/>
          </cell>
        </row>
        <row r="1734">
          <cell r="A1734" t="str">
            <v>OP Unit @ Rajapur (Babaganj)</v>
          </cell>
          <cell r="B1734" t="str">
            <v/>
          </cell>
        </row>
        <row r="1735">
          <cell r="A1735" t="str">
            <v>Tube Well @ Bhawanigarh (Sangipur Block)</v>
          </cell>
          <cell r="B1735" t="str">
            <v/>
          </cell>
        </row>
        <row r="1736">
          <cell r="A1736" t="str">
            <v>TW @ Rasoeya&amp;PremdarPatti (Shivgarh)</v>
          </cell>
          <cell r="B1736" t="str">
            <v/>
          </cell>
        </row>
        <row r="1737">
          <cell r="A1737" t="str">
            <v>WIRE BRUSH</v>
          </cell>
          <cell r="B1737">
            <v>200000639</v>
          </cell>
        </row>
        <row r="1738">
          <cell r="A1738" t="str">
            <v>ESR @ KUSHILDIHA_KUNDA_200KL_16MTR</v>
          </cell>
          <cell r="B1738" t="str">
            <v/>
          </cell>
        </row>
        <row r="1739">
          <cell r="A1739" t="str">
            <v>450MM DIA G.I FRAME SIEVE 4.75MM</v>
          </cell>
          <cell r="B1739">
            <v>200017748</v>
          </cell>
        </row>
        <row r="1740">
          <cell r="A1740" t="str">
            <v>450MM DIA G.I FRAME SIEVE 2.36MM</v>
          </cell>
          <cell r="B1740">
            <v>200017749</v>
          </cell>
        </row>
        <row r="1741">
          <cell r="A1741" t="str">
            <v>CUBE MOULD 70.6MM DIA</v>
          </cell>
          <cell r="B1741">
            <v>200018395</v>
          </cell>
        </row>
        <row r="1742">
          <cell r="A1742" t="str">
            <v>PH METER</v>
          </cell>
          <cell r="B1742">
            <v>200020778</v>
          </cell>
        </row>
        <row r="1743">
          <cell r="A1743" t="str">
            <v>ESR Design &amp; Drawings for RCC Dome</v>
          </cell>
          <cell r="B1743" t="str">
            <v/>
          </cell>
        </row>
        <row r="1744">
          <cell r="A1744" t="str">
            <v>TW @ Amsauna (Bababelkarnathdham)</v>
          </cell>
          <cell r="B1744" t="str">
            <v/>
          </cell>
        </row>
        <row r="1745">
          <cell r="A1745" t="str">
            <v>BW @ Rajapur (Babaganj)</v>
          </cell>
          <cell r="B1745" t="str">
            <v/>
          </cell>
        </row>
        <row r="1746">
          <cell r="A1746" t="str">
            <v>450MM DIA G.I FRAME SIEVE 10MM</v>
          </cell>
          <cell r="B1746">
            <v>200017745</v>
          </cell>
        </row>
        <row r="1747">
          <cell r="A1747" t="str">
            <v>ELECTRONIC OVEN (HOT AIR OVEN)300 DEG</v>
          </cell>
          <cell r="B1747">
            <v>200020791</v>
          </cell>
        </row>
        <row r="1748">
          <cell r="A1748" t="str">
            <v>TW @Barapur Bhikha B-Laxmanpur</v>
          </cell>
          <cell r="B1748" t="str">
            <v/>
          </cell>
        </row>
        <row r="1749">
          <cell r="A1749" t="str">
            <v>TW @Harraipatti &amp; Labeda  B-Aaspur devsa</v>
          </cell>
          <cell r="B1749" t="str">
            <v/>
          </cell>
        </row>
        <row r="1750">
          <cell r="A1750" t="str">
            <v>Boundarywall @ Barna (Bihar)</v>
          </cell>
          <cell r="B1750" t="str">
            <v/>
          </cell>
        </row>
        <row r="1751">
          <cell r="A1751" t="str">
            <v>TW @ Rakha (Bababelkarnathdham)</v>
          </cell>
          <cell r="B1751" t="str">
            <v/>
          </cell>
        </row>
        <row r="1752">
          <cell r="A1752" t="str">
            <v>SELF REPAIR</v>
          </cell>
          <cell r="B1752" t="str">
            <v/>
          </cell>
        </row>
        <row r="1753">
          <cell r="A1753" t="str">
            <v>OP Unit @ Aaspurdevsara Gp &amp; Block</v>
          </cell>
          <cell r="B1753" t="str">
            <v/>
          </cell>
        </row>
        <row r="1754">
          <cell r="A1754" t="str">
            <v>PH @ Rajapur (Babaganj)</v>
          </cell>
          <cell r="B1754" t="str">
            <v/>
          </cell>
        </row>
        <row r="1755">
          <cell r="A1755" t="str">
            <v>TW @ Saraikirat (Kunda)</v>
          </cell>
          <cell r="B1755" t="str">
            <v/>
          </cell>
        </row>
        <row r="1756">
          <cell r="A1756" t="str">
            <v>3000301 / DG SET Servicing</v>
          </cell>
          <cell r="B1756" t="str">
            <v/>
          </cell>
        </row>
        <row r="1757">
          <cell r="A1757" t="str">
            <v>DI  FLANGED SOCKET 200MM</v>
          </cell>
          <cell r="B1757">
            <v>200032926</v>
          </cell>
        </row>
        <row r="1758">
          <cell r="A1758" t="str">
            <v>DIGITAL THERMOMETER</v>
          </cell>
          <cell r="B1758">
            <v>200001982</v>
          </cell>
        </row>
        <row r="1759">
          <cell r="A1759" t="str">
            <v>LIGHT COMPACTION PROCTOR MOULD SET</v>
          </cell>
          <cell r="B1759">
            <v>200003212</v>
          </cell>
        </row>
        <row r="1760">
          <cell r="A1760" t="str">
            <v>G.I TRAY 600 X 450 X 50 MM</v>
          </cell>
          <cell r="B1760">
            <v>200008501</v>
          </cell>
        </row>
        <row r="1761">
          <cell r="A1761" t="str">
            <v>G.I TRAY 450 X 300 X 40 MM</v>
          </cell>
          <cell r="B1761">
            <v>200008502</v>
          </cell>
        </row>
        <row r="1762">
          <cell r="A1762" t="str">
            <v>G.I TRAY 300 X 250 X 40 MM</v>
          </cell>
          <cell r="B1762">
            <v>200008503</v>
          </cell>
        </row>
        <row r="1763">
          <cell r="A1763" t="str">
            <v>CONCRETE BABY MIXTURE (FOR TRIAL MIX)</v>
          </cell>
          <cell r="B1763">
            <v>200015591</v>
          </cell>
        </row>
        <row r="1764">
          <cell r="A1764" t="str">
            <v>BRASS SIEVE Ø200MM X 90 MICRON</v>
          </cell>
          <cell r="B1764">
            <v>200015759</v>
          </cell>
        </row>
        <row r="1765">
          <cell r="A1765" t="str">
            <v>450MM DIA G.I FRAME SIEVE 40MM</v>
          </cell>
          <cell r="B1765">
            <v>200017734</v>
          </cell>
        </row>
        <row r="1766">
          <cell r="A1766" t="str">
            <v>450MM DIA G.I FRAME SIEVE 20MM</v>
          </cell>
          <cell r="B1766">
            <v>200017740</v>
          </cell>
        </row>
        <row r="1767">
          <cell r="A1767" t="str">
            <v>REGISTRATION OF AGREEMNT DEED</v>
          </cell>
          <cell r="B1767" t="str">
            <v/>
          </cell>
        </row>
        <row r="1768">
          <cell r="A1768" t="str">
            <v>TW @ Pipri khalsa (Bababelkarnathdham)</v>
          </cell>
          <cell r="B1768" t="str">
            <v/>
          </cell>
        </row>
        <row r="1769">
          <cell r="A1769" t="str">
            <v>METALLIC PLUG 5 PIN 32 AMPS</v>
          </cell>
          <cell r="B1769">
            <v>200006465</v>
          </cell>
        </row>
        <row r="1770">
          <cell r="A1770" t="str">
            <v>LT 3CX1.5SQ.MM PVC UNARM COPPER CABLE</v>
          </cell>
          <cell r="B1770">
            <v>200024679</v>
          </cell>
        </row>
        <row r="1771">
          <cell r="A1771" t="str">
            <v>LT 2CX1.5SQ.MM XLPE INS UNARM CU CABLE</v>
          </cell>
          <cell r="B1771">
            <v>200030354</v>
          </cell>
        </row>
        <row r="1772">
          <cell r="A1772" t="str">
            <v>Pump House @ Dih Balai (Babaganj)</v>
          </cell>
          <cell r="B1772" t="str">
            <v/>
          </cell>
        </row>
        <row r="1773">
          <cell r="A1773" t="str">
            <v>SITC of Pratapgarh - 20 DPRs</v>
          </cell>
          <cell r="B1773" t="str">
            <v/>
          </cell>
        </row>
        <row r="1774">
          <cell r="A1774" t="str">
            <v>2001130/BIKE SERVICE</v>
          </cell>
          <cell r="B1774" t="str">
            <v/>
          </cell>
        </row>
        <row r="1775">
          <cell r="A1775" t="str">
            <v>CEMENT (53 GRADE) 50KG</v>
          </cell>
          <cell r="B1775">
            <v>200010740</v>
          </cell>
        </row>
        <row r="1776">
          <cell r="A1776" t="str">
            <v>PIPELINE @ KATEHATI (SANGIPUR)</v>
          </cell>
          <cell r="B1776" t="str">
            <v/>
          </cell>
        </row>
        <row r="1777">
          <cell r="A1777" t="str">
            <v>Pipeline @ Rangauli (Lalganj)</v>
          </cell>
          <cell r="B1777" t="str">
            <v/>
          </cell>
        </row>
        <row r="1778">
          <cell r="A1778" t="str">
            <v>Variation @ Puretilakram_Lalganj</v>
          </cell>
          <cell r="B1778" t="str">
            <v/>
          </cell>
        </row>
        <row r="1779">
          <cell r="A1779" t="str">
            <v>SWEETS &amp; WATER BOTTLES</v>
          </cell>
          <cell r="B1779" t="str">
            <v/>
          </cell>
        </row>
        <row r="1780">
          <cell r="A1780" t="str">
            <v>NUT X BOLT 40MM X 318MM</v>
          </cell>
          <cell r="B1780">
            <v>200035322</v>
          </cell>
        </row>
        <row r="1781">
          <cell r="A1781" t="str">
            <v>MS  FLANGES 200MM</v>
          </cell>
          <cell r="B1781">
            <v>200021731</v>
          </cell>
        </row>
        <row r="1782">
          <cell r="A1782" t="str">
            <v>3000301 / 5  KVA DG SET 1ST Servicing</v>
          </cell>
          <cell r="B1782" t="str">
            <v/>
          </cell>
        </row>
        <row r="1783">
          <cell r="A1783" t="str">
            <v>TOTAL STATION MODEL:TS02PLUS MAKE: LEICA</v>
          </cell>
          <cell r="B1783">
            <v>1300000211</v>
          </cell>
        </row>
        <row r="1784">
          <cell r="A1784" t="str">
            <v>CHARCOAL</v>
          </cell>
          <cell r="B1784">
            <v>200002798</v>
          </cell>
        </row>
        <row r="1785">
          <cell r="A1785" t="str">
            <v>SALT</v>
          </cell>
          <cell r="B1785">
            <v>200003761</v>
          </cell>
        </row>
        <row r="1786">
          <cell r="A1786" t="str">
            <v>G.I EARTHING PATTI</v>
          </cell>
          <cell r="B1786">
            <v>200006406</v>
          </cell>
        </row>
        <row r="1787">
          <cell r="A1787" t="str">
            <v>PIPELINE@KHAIRAGAURBARI&amp;ADHARPUR(SNDWACN</v>
          </cell>
          <cell r="B1787" t="str">
            <v/>
          </cell>
        </row>
        <row r="1788">
          <cell r="A1788" t="str">
            <v>2001121/BIKE SERVICE 28%</v>
          </cell>
          <cell r="B1788" t="str">
            <v/>
          </cell>
        </row>
        <row r="1789">
          <cell r="A1789" t="str">
            <v>2001142/BIKE SERVICE</v>
          </cell>
          <cell r="B1789" t="str">
            <v/>
          </cell>
        </row>
        <row r="1790">
          <cell r="A1790" t="str">
            <v>Pipeline @ Sarayjagatsingh(Lalganj)</v>
          </cell>
          <cell r="B1790" t="str">
            <v/>
          </cell>
        </row>
        <row r="1791">
          <cell r="A1791" t="str">
            <v>MESS MATERIAL FOR PATTI GUEST HOUSE</v>
          </cell>
          <cell r="B1791" t="str">
            <v/>
          </cell>
        </row>
        <row r="1792">
          <cell r="A1792" t="str">
            <v>G I NIPPLE 1"</v>
          </cell>
          <cell r="B1792">
            <v>200002625</v>
          </cell>
        </row>
        <row r="1793">
          <cell r="A1793" t="str">
            <v>G I PIPE 2" X 6 MTR IN EA</v>
          </cell>
          <cell r="B1793">
            <v>200006418</v>
          </cell>
        </row>
        <row r="1794">
          <cell r="A1794" t="str">
            <v>G.I BALL WALVE 1"</v>
          </cell>
          <cell r="B1794">
            <v>200012685</v>
          </cell>
        </row>
        <row r="1795">
          <cell r="A1795" t="str">
            <v>G.I ELBOW 2"</v>
          </cell>
          <cell r="B1795">
            <v>200015205</v>
          </cell>
        </row>
        <row r="1796">
          <cell r="A1796" t="str">
            <v>M.S. PIPE NB 100 DIA IN PC</v>
          </cell>
          <cell r="B1796">
            <v>200015960</v>
          </cell>
        </row>
        <row r="1797">
          <cell r="A1797" t="str">
            <v>G.I TEE-2" X 1"</v>
          </cell>
          <cell r="B1797">
            <v>200026879</v>
          </cell>
        </row>
        <row r="1798">
          <cell r="A1798" t="str">
            <v>2001121/BIKE SERVICE</v>
          </cell>
          <cell r="B1798" t="str">
            <v/>
          </cell>
        </row>
        <row r="1799">
          <cell r="A1799" t="str">
            <v>PIPE LINE WORKS @Burhepur,Block-Chhevaga</v>
          </cell>
          <cell r="B1799" t="str">
            <v/>
          </cell>
        </row>
        <row r="1800">
          <cell r="A1800" t="str">
            <v>TENT HOUSE MATERIAL HIRE CHARGES</v>
          </cell>
          <cell r="B1800" t="str">
            <v/>
          </cell>
        </row>
        <row r="1801">
          <cell r="A1801" t="str">
            <v>FLASH BACK ARRESTOR (FOR CUTTING TORCH)</v>
          </cell>
          <cell r="B1801">
            <v>200001099</v>
          </cell>
        </row>
        <row r="1802">
          <cell r="A1802" t="str">
            <v>CUTTING HOSE ( OXYGEN &amp; DA )</v>
          </cell>
          <cell r="B1802">
            <v>200001164</v>
          </cell>
        </row>
        <row r="1803">
          <cell r="A1803" t="str">
            <v>CUTTING TORCH</v>
          </cell>
          <cell r="B1803">
            <v>200001165</v>
          </cell>
        </row>
        <row r="1804">
          <cell r="A1804" t="str">
            <v>REGULATOR O2</v>
          </cell>
          <cell r="B1804">
            <v>200001168</v>
          </cell>
        </row>
        <row r="1805">
          <cell r="A1805" t="str">
            <v>FLASH BACK ARRESTER 8MM (O2 REGULATOR)</v>
          </cell>
          <cell r="B1805">
            <v>200005214</v>
          </cell>
        </row>
        <row r="1806">
          <cell r="A1806" t="str">
            <v>M.S NUT BOLT M10 X 40 IN KG</v>
          </cell>
          <cell r="B1806">
            <v>200010328</v>
          </cell>
        </row>
        <row r="1807">
          <cell r="A1807" t="str">
            <v>PENALTY CHARGE</v>
          </cell>
          <cell r="B1807" t="str">
            <v/>
          </cell>
        </row>
        <row r="1808">
          <cell r="A1808" t="str">
            <v>FOR QC LAB</v>
          </cell>
          <cell r="B1808" t="str">
            <v/>
          </cell>
        </row>
        <row r="1809">
          <cell r="A1809" t="str">
            <v>WELDING CABLE 95 SQMM</v>
          </cell>
          <cell r="B1809">
            <v>200000625</v>
          </cell>
        </row>
        <row r="1810">
          <cell r="A1810" t="str">
            <v>D-SHACKLES 10MT</v>
          </cell>
          <cell r="B1810">
            <v>200001563</v>
          </cell>
        </row>
        <row r="1811">
          <cell r="A1811" t="str">
            <v>PIPE DIE 20MM</v>
          </cell>
          <cell r="B1811">
            <v>200033362</v>
          </cell>
        </row>
        <row r="1812">
          <cell r="A1812" t="str">
            <v>CHANGE OVER SWITCH 63 AMPS</v>
          </cell>
          <cell r="B1812">
            <v>800000413</v>
          </cell>
        </row>
        <row r="1813">
          <cell r="A1813" t="str">
            <v>HAMMERING DRILL MACHINE 4-22 MM</v>
          </cell>
          <cell r="B1813">
            <v>800001708</v>
          </cell>
        </row>
        <row r="1814">
          <cell r="A1814" t="str">
            <v>WOOD CUTTING M/C 5"</v>
          </cell>
          <cell r="B1814">
            <v>800005291</v>
          </cell>
        </row>
        <row r="1815">
          <cell r="A1815" t="str">
            <v>TRANSPORTING CHARG MATERIALS</v>
          </cell>
          <cell r="B1815" t="str">
            <v/>
          </cell>
        </row>
        <row r="1816">
          <cell r="A1816" t="str">
            <v>HIRING OF MAHINDRA BOLERO NEO</v>
          </cell>
          <cell r="B1816" t="str">
            <v/>
          </cell>
        </row>
        <row r="1817">
          <cell r="A1817" t="str">
            <v>PIPE LINE WORKS @Bihar,Block-Chhevaga</v>
          </cell>
          <cell r="B1817" t="str">
            <v/>
          </cell>
        </row>
        <row r="1818">
          <cell r="A1818" t="str">
            <v>EXTENTION BOARD</v>
          </cell>
          <cell r="B1818">
            <v>200005428</v>
          </cell>
        </row>
        <row r="1819">
          <cell r="A1819" t="str">
            <v>Pipeline @ Shergarh &amp; Sariyawa (Kunda)</v>
          </cell>
          <cell r="B1819" t="str">
            <v/>
          </cell>
        </row>
        <row r="1820">
          <cell r="A1820" t="str">
            <v>INTERNET CHARGES</v>
          </cell>
          <cell r="B1820" t="str">
            <v/>
          </cell>
        </row>
        <row r="1821">
          <cell r="A1821" t="str">
            <v>PIPE LINE @Galgali &amp; Tarapur Kandai,</v>
          </cell>
          <cell r="B1821" t="str">
            <v/>
          </cell>
        </row>
        <row r="1822">
          <cell r="A1822" t="str">
            <v>BW @ Mehmmadapur(Sandwachandrika)</v>
          </cell>
          <cell r="B1822" t="str">
            <v/>
          </cell>
        </row>
        <row r="1823">
          <cell r="A1823" t="str">
            <v>MEDICAL EXPENSES OF Mr.NITESH KUMAR</v>
          </cell>
          <cell r="B1823" t="str">
            <v/>
          </cell>
        </row>
        <row r="1824">
          <cell r="A1824" t="str">
            <v>Manpower supply for Nov'22</v>
          </cell>
          <cell r="B1824" t="str">
            <v/>
          </cell>
        </row>
        <row r="1825">
          <cell r="A1825" t="str">
            <v>CEMENT EMPTY BAGS</v>
          </cell>
          <cell r="B1825">
            <v>200004055</v>
          </cell>
        </row>
        <row r="1826">
          <cell r="A1826" t="str">
            <v>HIRING OF TRACTOR &amp; JCB FOR GRAVEL SHIFT</v>
          </cell>
          <cell r="B1826" t="str">
            <v/>
          </cell>
        </row>
        <row r="1827">
          <cell r="A1827" t="str">
            <v>Pump House @ Bikara (Bihar)</v>
          </cell>
          <cell r="B1827" t="str">
            <v/>
          </cell>
        </row>
        <row r="1828">
          <cell r="A1828" t="str">
            <v>G.I NIPPLE 2" X 6"</v>
          </cell>
          <cell r="B1828">
            <v>200009035</v>
          </cell>
        </row>
        <row r="1829">
          <cell r="A1829" t="str">
            <v>G I ELBOW 2"</v>
          </cell>
          <cell r="B1829">
            <v>200027287</v>
          </cell>
        </row>
        <row r="1830">
          <cell r="A1830" t="str">
            <v>Boundarywall @ Bikara (Bihar Block)</v>
          </cell>
          <cell r="B1830" t="str">
            <v/>
          </cell>
        </row>
        <row r="1831">
          <cell r="A1831" t="str">
            <v>OFFICE PURPOSE</v>
          </cell>
          <cell r="B1831" t="str">
            <v/>
          </cell>
        </row>
        <row r="1832">
          <cell r="A1832" t="str">
            <v>1000137/ 500HRS SERVICING</v>
          </cell>
          <cell r="B1832" t="str">
            <v/>
          </cell>
        </row>
        <row r="1833">
          <cell r="A1833" t="str">
            <v>2001117 / TRACTOR  TRANCH REPAIR WORK</v>
          </cell>
          <cell r="B1833" t="str">
            <v/>
          </cell>
        </row>
        <row r="1834">
          <cell r="A1834" t="str">
            <v>DI PIPE-Ø100MM , K7,IS:8329</v>
          </cell>
          <cell r="B1834">
            <v>1200000452</v>
          </cell>
        </row>
        <row r="1835">
          <cell r="A1835" t="str">
            <v>DI PIPE-Ø150MM , K7,IS:8329</v>
          </cell>
          <cell r="B1835">
            <v>1200000453</v>
          </cell>
        </row>
        <row r="1836">
          <cell r="A1836" t="str">
            <v>AUTO LEVEL STAFF 6 MTR</v>
          </cell>
          <cell r="B1836">
            <v>200009867</v>
          </cell>
        </row>
        <row r="1837">
          <cell r="A1837" t="str">
            <v>STAND AUTO LEVEL</v>
          </cell>
          <cell r="B1837">
            <v>200016211</v>
          </cell>
        </row>
        <row r="1838">
          <cell r="A1838" t="str">
            <v>Borewell in Jogapur</v>
          </cell>
          <cell r="B1838" t="str">
            <v/>
          </cell>
        </row>
        <row r="1839">
          <cell r="A1839" t="str">
            <v>Pipeline @ BANBIRPUR_AASPUR DEVSARA</v>
          </cell>
          <cell r="B1839" t="str">
            <v/>
          </cell>
        </row>
        <row r="1840">
          <cell r="A1840" t="str">
            <v>COMPRESSOR HEAD WEDING WORK</v>
          </cell>
          <cell r="B1840" t="str">
            <v/>
          </cell>
        </row>
        <row r="1841">
          <cell r="A1841" t="str">
            <v>Tubewell @ SARAI SWAMI (BABAGANJ)</v>
          </cell>
          <cell r="B1841" t="str">
            <v/>
          </cell>
        </row>
        <row r="1842">
          <cell r="A1842" t="str">
            <v>PH @ MANDIPUR _LALGANJ</v>
          </cell>
          <cell r="B1842" t="str">
            <v/>
          </cell>
        </row>
        <row r="1843">
          <cell r="A1843" t="str">
            <v>Borewell in Gobaari</v>
          </cell>
          <cell r="B1843" t="str">
            <v/>
          </cell>
        </row>
        <row r="1844">
          <cell r="A1844" t="str">
            <v>BoundaryWall@Jasholi &amp; Kushahilpur(Kund</v>
          </cell>
          <cell r="B1844" t="str">
            <v/>
          </cell>
        </row>
        <row r="1845">
          <cell r="A1845" t="str">
            <v>UPVC TEE 2"</v>
          </cell>
          <cell r="B1845">
            <v>200034609</v>
          </cell>
        </row>
        <row r="1846">
          <cell r="A1846" t="str">
            <v>CABLE TIE 200 MM</v>
          </cell>
          <cell r="B1846">
            <v>200013503</v>
          </cell>
        </row>
        <row r="1847">
          <cell r="A1847" t="str">
            <v>Boundarywall @ Puraeli Makhdumpur (Babag</v>
          </cell>
          <cell r="B1847" t="str">
            <v/>
          </cell>
        </row>
        <row r="1848">
          <cell r="A1848" t="str">
            <v>Boundary Wall @ Chachamau (Kalakankar)</v>
          </cell>
          <cell r="B1848" t="str">
            <v/>
          </cell>
        </row>
        <row r="1849">
          <cell r="A1849" t="str">
            <v>Boundary wall @ Bhawanigarh (Sangipur)</v>
          </cell>
          <cell r="B1849" t="str">
            <v/>
          </cell>
        </row>
        <row r="1850">
          <cell r="A1850" t="str">
            <v>PIPELINE @ Rohada &amp; Delhur(LALGANJ)</v>
          </cell>
          <cell r="B1850" t="str">
            <v/>
          </cell>
        </row>
        <row r="1851">
          <cell r="A1851" t="str">
            <v>Variation @ Dewapur_Lalganj</v>
          </cell>
          <cell r="B1851" t="str">
            <v/>
          </cell>
        </row>
        <row r="1852">
          <cell r="A1852" t="str">
            <v>HIRING OF MAHINDRA BOLERO-UP72BU7004</v>
          </cell>
          <cell r="B1852" t="str">
            <v/>
          </cell>
        </row>
        <row r="1853">
          <cell r="A1853" t="str">
            <v>Pipeline@PATTIKACHERA&amp;AHADIBIHAD_SANGIPU</v>
          </cell>
          <cell r="B1853" t="str">
            <v/>
          </cell>
        </row>
        <row r="1854">
          <cell r="A1854" t="str">
            <v>Tubewell @ Dahi (Aaspurdevsra)</v>
          </cell>
          <cell r="B1854" t="str">
            <v/>
          </cell>
        </row>
        <row r="1855">
          <cell r="A1855" t="str">
            <v>BELT SLING 5 TON X 3 MTR</v>
          </cell>
          <cell r="B1855">
            <v>800000588</v>
          </cell>
        </row>
        <row r="1856">
          <cell r="A1856" t="str">
            <v>ESR @ Chakamajhanipur&amp;Pragaspur(BBND)</v>
          </cell>
          <cell r="B1856" t="str">
            <v/>
          </cell>
        </row>
        <row r="1857">
          <cell r="A1857" t="str">
            <v>ESR @Amsauna &amp; Dohari(Bababelkarnathdham</v>
          </cell>
          <cell r="B1857" t="str">
            <v/>
          </cell>
        </row>
        <row r="1858">
          <cell r="A1858" t="str">
            <v>BW @ KASHIPUR_KALAKANKAR_145.20Mtr.</v>
          </cell>
          <cell r="B1858" t="str">
            <v/>
          </cell>
        </row>
        <row r="1859">
          <cell r="A1859" t="str">
            <v>BW @ Aandharipur (Kalakankar)</v>
          </cell>
          <cell r="B1859" t="str">
            <v/>
          </cell>
        </row>
        <row r="1860">
          <cell r="A1860" t="str">
            <v>SPIGOT PINS</v>
          </cell>
          <cell r="B1860">
            <v>800000457</v>
          </cell>
        </row>
        <row r="1861">
          <cell r="A1861" t="str">
            <v>FIRST AID BOX WITH MEDICIANS</v>
          </cell>
          <cell r="B1861">
            <v>900003365</v>
          </cell>
        </row>
        <row r="1862">
          <cell r="A1862" t="str">
            <v>CABLE TIE 300 MM IN PAC</v>
          </cell>
          <cell r="B1862">
            <v>200020970</v>
          </cell>
        </row>
        <row r="1863">
          <cell r="A1863" t="str">
            <v>AIR CONDITIONER WINDOW 1.5 TON</v>
          </cell>
          <cell r="B1863">
            <v>1300000047</v>
          </cell>
        </row>
        <row r="1864">
          <cell r="A1864" t="str">
            <v>EXECUTIVE GUEST HOUSE KITCHEN WOOD WORK</v>
          </cell>
          <cell r="B1864" t="str">
            <v/>
          </cell>
        </row>
        <row r="1865">
          <cell r="A1865" t="str">
            <v>Tube well @ Rajapur (Babaganj)</v>
          </cell>
          <cell r="B1865" t="str">
            <v/>
          </cell>
        </row>
        <row r="1866">
          <cell r="A1866" t="str">
            <v>BW @ Deduaa(Aaspurdevsra)</v>
          </cell>
          <cell r="B1866" t="str">
            <v/>
          </cell>
        </row>
        <row r="1867">
          <cell r="A1867" t="str">
            <v>OP Unit @ Raygardh(Babaganj)</v>
          </cell>
          <cell r="B1867" t="str">
            <v/>
          </cell>
        </row>
        <row r="1868">
          <cell r="A1868" t="str">
            <v>Fencing work at Patti store yard-3</v>
          </cell>
          <cell r="B1868" t="str">
            <v/>
          </cell>
        </row>
        <row r="1869">
          <cell r="A1869" t="str">
            <v>ESR @ Khemkaranpur (Bihar)</v>
          </cell>
          <cell r="B1869" t="str">
            <v/>
          </cell>
        </row>
        <row r="1870">
          <cell r="A1870" t="str">
            <v>Tubewell @ Kansapattii (Mangraura)</v>
          </cell>
          <cell r="B1870" t="str">
            <v/>
          </cell>
        </row>
        <row r="1871">
          <cell r="A1871" t="str">
            <v>OP Unit @ PipriKhalsa(Bababelkarnathdham</v>
          </cell>
          <cell r="B1871" t="str">
            <v/>
          </cell>
        </row>
        <row r="1872">
          <cell r="A1872" t="str">
            <v>PH @ RAMNAGAR_SADAR_2.5X3.0</v>
          </cell>
          <cell r="B1872" t="str">
            <v/>
          </cell>
        </row>
        <row r="1873">
          <cell r="A1873" t="str">
            <v>BW @ RamgarhKhas &amp; Hulasgarh(Lalganj)</v>
          </cell>
          <cell r="B1873" t="str">
            <v/>
          </cell>
        </row>
        <row r="1874">
          <cell r="A1874" t="str">
            <v>BW @ RAMNAGAR_SADAR_145.20Mtr</v>
          </cell>
          <cell r="B1874" t="str">
            <v/>
          </cell>
        </row>
        <row r="1875">
          <cell r="A1875" t="str">
            <v>HIRING OF 15TON NEW GENERATION HYDRA</v>
          </cell>
          <cell r="B1875" t="str">
            <v/>
          </cell>
        </row>
        <row r="1876">
          <cell r="A1876" t="str">
            <v>OP Unit @ Bhawaniganjkota(Babaganj)</v>
          </cell>
          <cell r="B1876" t="str">
            <v/>
          </cell>
        </row>
        <row r="1877">
          <cell r="A1877" t="str">
            <v>ESR @ Ramnagar (Sadar)</v>
          </cell>
          <cell r="B1877" t="str">
            <v/>
          </cell>
        </row>
        <row r="1878">
          <cell r="A1878" t="str">
            <v>TRANSPORT CHARGES FOR ANGLES &amp; CHANNELS</v>
          </cell>
          <cell r="B1878" t="str">
            <v/>
          </cell>
        </row>
        <row r="1879">
          <cell r="A1879" t="str">
            <v>A0 PLOTTER,HP,DJ PRO SD 44</v>
          </cell>
          <cell r="B1879">
            <v>1300000609</v>
          </cell>
        </row>
        <row r="1880">
          <cell r="A1880" t="str">
            <v>OP Unit @ Budhiyapur(Rampursangramgarh)</v>
          </cell>
          <cell r="B1880" t="str">
            <v/>
          </cell>
        </row>
        <row r="1881">
          <cell r="A1881" t="str">
            <v>Tube well @ Sekhpur Asik (Kunda)</v>
          </cell>
          <cell r="B1881" t="str">
            <v/>
          </cell>
        </row>
        <row r="1882">
          <cell r="A1882" t="str">
            <v>BW @ BHATI KHURD,AASPUR DEVSARA</v>
          </cell>
          <cell r="B1882" t="str">
            <v/>
          </cell>
        </row>
        <row r="1883">
          <cell r="A1883" t="str">
            <v>Compressor @ Raipur (Bihar)</v>
          </cell>
          <cell r="B1883" t="str">
            <v/>
          </cell>
        </row>
        <row r="1884">
          <cell r="A1884" t="str">
            <v>EXECUTIVE CHAIR</v>
          </cell>
          <cell r="B1884">
            <v>1300000064</v>
          </cell>
        </row>
        <row r="1885">
          <cell r="A1885" t="str">
            <v>PH @ RamgarhKhas &amp; Hulasgarh(Lalganj)</v>
          </cell>
          <cell r="B1885" t="str">
            <v/>
          </cell>
        </row>
        <row r="1886">
          <cell r="A1886" t="str">
            <v>OP Unit @Indilpur  B- Sangipur</v>
          </cell>
          <cell r="B1886" t="str">
            <v/>
          </cell>
        </row>
        <row r="1887">
          <cell r="A1887" t="str">
            <v>TOUR T.A. CLAIM</v>
          </cell>
          <cell r="B1887" t="str">
            <v/>
          </cell>
        </row>
        <row r="1888">
          <cell r="A1888" t="str">
            <v>Pump House @ Majhilgaw (Kunda)</v>
          </cell>
          <cell r="B1888" t="str">
            <v/>
          </cell>
        </row>
        <row r="1889">
          <cell r="A1889" t="str">
            <v>ESR @ PAREWA NARAYANPUR_KUNDA_300KL_16M</v>
          </cell>
          <cell r="B1889" t="str">
            <v/>
          </cell>
        </row>
        <row r="1890">
          <cell r="A1890" t="str">
            <v>Compressor@Khargipur&amp;PhulpurRama (Bihar)</v>
          </cell>
          <cell r="B1890" t="str">
            <v/>
          </cell>
        </row>
        <row r="1891">
          <cell r="A1891" t="str">
            <v>Compressor @ Sarsidih (Mangraura)</v>
          </cell>
          <cell r="B1891" t="str">
            <v/>
          </cell>
        </row>
        <row r="1892">
          <cell r="A1892" t="str">
            <v>M.S ANGLE 75 X 75 X 6MM</v>
          </cell>
          <cell r="B1892">
            <v>200012320</v>
          </cell>
        </row>
        <row r="1893">
          <cell r="A1893" t="str">
            <v>450 PSI Comnpressor@Mahewa Malkiya B-Bab</v>
          </cell>
          <cell r="B1893" t="str">
            <v/>
          </cell>
        </row>
        <row r="1894">
          <cell r="A1894" t="str">
            <v>Compressor@Raygardh (Babaganj)</v>
          </cell>
          <cell r="B1894" t="str">
            <v/>
          </cell>
        </row>
        <row r="1895">
          <cell r="A1895" t="str">
            <v>Compressor@Kothiyahi(BabaBelkharnathDham</v>
          </cell>
          <cell r="B1895" t="str">
            <v/>
          </cell>
        </row>
        <row r="1896">
          <cell r="A1896" t="str">
            <v>Boundary wall @ Seshapur Adhar(Mangraura</v>
          </cell>
          <cell r="B1896" t="str">
            <v/>
          </cell>
        </row>
        <row r="1897">
          <cell r="A1897" t="str">
            <v>CRANE FAN BELT</v>
          </cell>
          <cell r="B1897" t="str">
            <v/>
          </cell>
        </row>
        <row r="1898">
          <cell r="A1898" t="str">
            <v>Compressor @Gujwar&amp;SarayChhata(Babaganj)</v>
          </cell>
          <cell r="B1898" t="str">
            <v/>
          </cell>
        </row>
        <row r="1899">
          <cell r="A1899" t="str">
            <v>OP Unit @ Saray Swami (Babaganj)</v>
          </cell>
          <cell r="B1899" t="str">
            <v/>
          </cell>
        </row>
        <row r="1900">
          <cell r="A1900" t="str">
            <v>OP Unit @ Gogaer (Bihar)</v>
          </cell>
          <cell r="B1900" t="str">
            <v/>
          </cell>
        </row>
        <row r="1901">
          <cell r="A1901" t="str">
            <v>FOR CC CAMPS PATTI  STOCK YARD II</v>
          </cell>
          <cell r="B1901" t="str">
            <v/>
          </cell>
        </row>
        <row r="1902">
          <cell r="A1902" t="str">
            <v>FIRE EXTINGUISHER CYLINDER ABC - 4KG</v>
          </cell>
          <cell r="B1902">
            <v>800004817</v>
          </cell>
        </row>
        <row r="1903">
          <cell r="A1903" t="str">
            <v>Compressor @ ShahpurUprahar (Kunda)</v>
          </cell>
          <cell r="B1903" t="str">
            <v/>
          </cell>
        </row>
        <row r="1904">
          <cell r="A1904" t="str">
            <v>OP Unit @ Bansiyara (Bihar)</v>
          </cell>
          <cell r="B1904" t="str">
            <v/>
          </cell>
        </row>
        <row r="1905">
          <cell r="A1905" t="str">
            <v>M S CHANNEL 150 x 75 x 7.5 MM</v>
          </cell>
          <cell r="B1905">
            <v>200035001</v>
          </cell>
        </row>
        <row r="1906">
          <cell r="A1906" t="str">
            <v>OP Unit @ Jhingur (Babaganj)</v>
          </cell>
          <cell r="B1906" t="str">
            <v/>
          </cell>
        </row>
        <row r="1907">
          <cell r="A1907" t="str">
            <v>IRON DISPLAY BOARD FABRICATIION MATERIAL</v>
          </cell>
          <cell r="B1907" t="str">
            <v/>
          </cell>
        </row>
        <row r="1908">
          <cell r="A1908" t="str">
            <v>STAFF WELFARE(FOR CLEANING GUEST HOUSE)</v>
          </cell>
          <cell r="B1908" t="str">
            <v/>
          </cell>
        </row>
        <row r="1909">
          <cell r="A1909" t="str">
            <v>SPARE 18%</v>
          </cell>
          <cell r="B1909" t="str">
            <v/>
          </cell>
        </row>
        <row r="1910">
          <cell r="A1910" t="str">
            <v>FOR COMPRESSOR SHFITING</v>
          </cell>
          <cell r="B1910" t="str">
            <v/>
          </cell>
        </row>
        <row r="1911">
          <cell r="A1911" t="str">
            <v>OP Unit @ Kamoli veerbhanpur (Bihar)</v>
          </cell>
          <cell r="B1911" t="str">
            <v/>
          </cell>
        </row>
        <row r="1912">
          <cell r="A1912" t="str">
            <v>TRANSPORTATION CHARGES FOR WELDING RODS</v>
          </cell>
          <cell r="B1912" t="str">
            <v/>
          </cell>
        </row>
        <row r="1913">
          <cell r="A1913" t="str">
            <v>450 PSI Comnpressor@Mandipur B-LalgNJ</v>
          </cell>
          <cell r="B1913" t="str">
            <v/>
          </cell>
        </row>
        <row r="1914">
          <cell r="A1914" t="str">
            <v>Charges for Development of Compressors</v>
          </cell>
          <cell r="B1914" t="str">
            <v/>
          </cell>
        </row>
        <row r="1915">
          <cell r="A1915" t="str">
            <v>Pipeline @ Aandharipur(Kalakankar)</v>
          </cell>
          <cell r="B1915" t="str">
            <v/>
          </cell>
        </row>
        <row r="1916">
          <cell r="A1916" t="str">
            <v>M S ANGLE 65 X 65 X 5</v>
          </cell>
          <cell r="B1916">
            <v>200024026</v>
          </cell>
        </row>
        <row r="1917">
          <cell r="A1917" t="str">
            <v>OP Unit @ Dhanvaasa &amp; Kodrajeet (Bihar)</v>
          </cell>
          <cell r="B1917" t="str">
            <v/>
          </cell>
        </row>
        <row r="1918">
          <cell r="A1918" t="str">
            <v>Compressor @ Bansiyara (Bihar)</v>
          </cell>
          <cell r="B1918" t="str">
            <v/>
          </cell>
        </row>
        <row r="1919">
          <cell r="A1919" t="str">
            <v>Pipeline @ Chandapur &amp; Dayalpur(Kalakan)</v>
          </cell>
          <cell r="B1919" t="str">
            <v/>
          </cell>
        </row>
        <row r="1920">
          <cell r="A1920" t="str">
            <v>FOR COMPRESSOR STAFF</v>
          </cell>
          <cell r="B1920" t="str">
            <v/>
          </cell>
        </row>
        <row r="1921">
          <cell r="A1921" t="str">
            <v>PH @ Budhiyapur (Rampursangramgarh)</v>
          </cell>
          <cell r="B1921" t="str">
            <v/>
          </cell>
        </row>
        <row r="1922">
          <cell r="A1922" t="str">
            <v>450 PSI Comnpressor@Ramgarh Khas &amp; Hulas</v>
          </cell>
          <cell r="B1922" t="str">
            <v/>
          </cell>
        </row>
        <row r="1923">
          <cell r="A1923" t="str">
            <v>BW@Chakerhi&amp;NevadaKalan(Rampursangramgar</v>
          </cell>
          <cell r="B1923" t="str">
            <v/>
          </cell>
        </row>
        <row r="1924">
          <cell r="A1924" t="str">
            <v>Compressor @ Patna (Babaganj)</v>
          </cell>
          <cell r="B1924" t="str">
            <v/>
          </cell>
        </row>
        <row r="1925">
          <cell r="A1925" t="str">
            <v>KIXX GEARTEC-80W90 GL4,CALTEX A05425001D</v>
          </cell>
          <cell r="B1925">
            <v>200025836</v>
          </cell>
        </row>
        <row r="1926">
          <cell r="A1926" t="str">
            <v>OP Unit @ Aasanava  (Sangipur)</v>
          </cell>
          <cell r="B1926" t="str">
            <v/>
          </cell>
        </row>
        <row r="1927">
          <cell r="A1927" t="str">
            <v>450 PSI Comnpressor@Marha (Patti)</v>
          </cell>
          <cell r="B1927" t="str">
            <v/>
          </cell>
        </row>
        <row r="1928">
          <cell r="A1928" t="str">
            <v>PH @ Lathtara(Kalakankar)</v>
          </cell>
          <cell r="B1928" t="str">
            <v/>
          </cell>
        </row>
        <row r="1929">
          <cell r="A1929" t="str">
            <v>MASALI</v>
          </cell>
          <cell r="B1929">
            <v>200000398</v>
          </cell>
        </row>
        <row r="1930">
          <cell r="A1930" t="str">
            <v>PAINT BRUSHES - 3 "</v>
          </cell>
          <cell r="B1930">
            <v>200000460</v>
          </cell>
        </row>
        <row r="1931">
          <cell r="A1931" t="str">
            <v>BENCH VISE SMALL</v>
          </cell>
          <cell r="B1931">
            <v>200001694</v>
          </cell>
        </row>
        <row r="1932">
          <cell r="A1932" t="str">
            <v>ALUMINIUM PAINT</v>
          </cell>
          <cell r="B1932">
            <v>200007122</v>
          </cell>
        </row>
        <row r="1933">
          <cell r="A1933" t="str">
            <v>COUNTER SHANK SCREW M12X35</v>
          </cell>
          <cell r="B1933">
            <v>200018416</v>
          </cell>
        </row>
        <row r="1934">
          <cell r="A1934" t="str">
            <v>OP Unit @ Nariyawan (Babaganj)</v>
          </cell>
          <cell r="B1934" t="str">
            <v/>
          </cell>
        </row>
        <row r="1935">
          <cell r="A1935" t="str">
            <v>LED BULB 30WATT</v>
          </cell>
          <cell r="B1935">
            <v>200018504</v>
          </cell>
        </row>
        <row r="1936">
          <cell r="A1936" t="str">
            <v>BW @ Lathtara(Kalakankar)</v>
          </cell>
          <cell r="B1936" t="str">
            <v/>
          </cell>
        </row>
        <row r="1937">
          <cell r="A1937" t="str">
            <v>SPEARS 28%</v>
          </cell>
          <cell r="B1937" t="str">
            <v/>
          </cell>
        </row>
        <row r="1938">
          <cell r="A1938" t="str">
            <v>OP Unit @ Goghar (Babaganj)</v>
          </cell>
          <cell r="B1938" t="str">
            <v/>
          </cell>
        </row>
        <row r="1939">
          <cell r="A1939" t="str">
            <v>TRANSPORT CHARGES FOR M.S PIPE AND FITTI</v>
          </cell>
          <cell r="B1939" t="str">
            <v/>
          </cell>
        </row>
        <row r="1940">
          <cell r="A1940" t="str">
            <v>Compressor @ RampurBela TW-2 (Patti )</v>
          </cell>
          <cell r="B1940" t="str">
            <v/>
          </cell>
        </row>
        <row r="1941">
          <cell r="A1941" t="str">
            <v>ARGO-4300,SELF LOADING CONCRETE MIXER</v>
          </cell>
          <cell r="B1941">
            <v>1400000241</v>
          </cell>
        </row>
        <row r="1942">
          <cell r="A1942" t="str">
            <v>Compressor @ Chausa (Kunda)</v>
          </cell>
          <cell r="B1942" t="str">
            <v/>
          </cell>
        </row>
        <row r="1943">
          <cell r="A1943" t="str">
            <v>Compressor @ Sujauli (Kunda)</v>
          </cell>
          <cell r="B1943" t="str">
            <v/>
          </cell>
        </row>
        <row r="1944">
          <cell r="A1944" t="str">
            <v>FOR EXECUTIVE GUEST HOUSE GRASERY</v>
          </cell>
          <cell r="B1944" t="str">
            <v/>
          </cell>
        </row>
        <row r="1945">
          <cell r="A1945" t="str">
            <v>ESR @ Puraeli Makhdumpur (Babaganj)</v>
          </cell>
          <cell r="B1945" t="str">
            <v/>
          </cell>
        </row>
        <row r="1946">
          <cell r="A1946" t="str">
            <v>2001170/1st Service</v>
          </cell>
          <cell r="B1946" t="str">
            <v/>
          </cell>
        </row>
        <row r="1947">
          <cell r="A1947" t="str">
            <v>PH @ Pritampur (Babaganj)</v>
          </cell>
          <cell r="B1947" t="str">
            <v/>
          </cell>
        </row>
        <row r="1948">
          <cell r="A1948" t="str">
            <v>Charges for Development by Compressor</v>
          </cell>
          <cell r="B1948" t="str">
            <v/>
          </cell>
        </row>
        <row r="1949">
          <cell r="A1949" t="str">
            <v>DRINKING  WATER 20 LTR -JULY'23</v>
          </cell>
          <cell r="B1949" t="str">
            <v/>
          </cell>
        </row>
        <row r="1950">
          <cell r="A1950" t="str">
            <v>Pipeline Works @ Nevadakala Dekahi (P-1)</v>
          </cell>
          <cell r="B1950" t="str">
            <v/>
          </cell>
        </row>
        <row r="1951">
          <cell r="A1951" t="str">
            <v>CUPLOCK LEDGER 0.6 MTR</v>
          </cell>
          <cell r="B1951">
            <v>800000390</v>
          </cell>
        </row>
        <row r="1952">
          <cell r="A1952" t="str">
            <v>CUBE MOULD 50MM DIA</v>
          </cell>
          <cell r="B1952">
            <v>200012359</v>
          </cell>
        </row>
        <row r="1953">
          <cell r="A1953" t="str">
            <v>GAUGING TROWEL 200 MM</v>
          </cell>
          <cell r="B1953">
            <v>200017803</v>
          </cell>
        </row>
        <row r="1954">
          <cell r="A1954" t="str">
            <v>SPATULA</v>
          </cell>
          <cell r="B1954">
            <v>200020788</v>
          </cell>
        </row>
        <row r="1955">
          <cell r="A1955" t="str">
            <v>PAN &amp; LID 200MM DIA</v>
          </cell>
          <cell r="B1955">
            <v>200033605</v>
          </cell>
        </row>
        <row r="1956">
          <cell r="A1956" t="str">
            <v>TEMPERATURE CONTROLLER</v>
          </cell>
          <cell r="B1956">
            <v>200034213</v>
          </cell>
        </row>
        <row r="1957">
          <cell r="A1957" t="str">
            <v>Tubewell @ Sarayjamuari (Mangraura)</v>
          </cell>
          <cell r="B1957" t="str">
            <v/>
          </cell>
        </row>
        <row r="1958">
          <cell r="A1958" t="str">
            <v>OP Unit @ Rangauli (Lalganj)</v>
          </cell>
          <cell r="B1958" t="str">
            <v/>
          </cell>
        </row>
        <row r="1959">
          <cell r="A1959" t="str">
            <v>ESR @ RAJAPUR KALAN (SADAR)</v>
          </cell>
          <cell r="B1959" t="str">
            <v/>
          </cell>
        </row>
        <row r="1960">
          <cell r="A1960" t="str">
            <v>Mis. works at precast OHT Tank Erection</v>
          </cell>
          <cell r="B1960" t="str">
            <v/>
          </cell>
        </row>
        <row r="1961">
          <cell r="A1961" t="str">
            <v>PANTRY EXPENSES IN PRATAPGARH D M OFFICE</v>
          </cell>
          <cell r="B1961" t="str">
            <v/>
          </cell>
        </row>
        <row r="1962">
          <cell r="A1962" t="str">
            <v>2001106/SERVICE</v>
          </cell>
          <cell r="B1962" t="str">
            <v/>
          </cell>
        </row>
        <row r="1963">
          <cell r="A1963" t="str">
            <v>CEMENT (PPC) IS 1489-1991 - 50 KG</v>
          </cell>
          <cell r="B1963">
            <v>200020215</v>
          </cell>
        </row>
        <row r="1964">
          <cell r="A1964" t="str">
            <v>OP Unit @ SarayjagatSingh (Lalganj)</v>
          </cell>
          <cell r="B1964" t="str">
            <v/>
          </cell>
        </row>
        <row r="1965">
          <cell r="A1965" t="str">
            <v>kitchen set</v>
          </cell>
          <cell r="B1965" t="str">
            <v/>
          </cell>
        </row>
        <row r="1966">
          <cell r="A1966" t="str">
            <v>OP Unit @ Tarapur (Lalganj)</v>
          </cell>
          <cell r="B1966" t="str">
            <v/>
          </cell>
        </row>
        <row r="1967">
          <cell r="A1967" t="str">
            <v>ESR @ Barna (BIHAR)</v>
          </cell>
          <cell r="B1967" t="str">
            <v/>
          </cell>
        </row>
        <row r="1968">
          <cell r="A1968" t="str">
            <v>FOR PEA GRAVEL UNLOADING CHARGES</v>
          </cell>
          <cell r="B1968" t="str">
            <v/>
          </cell>
        </row>
        <row r="1969">
          <cell r="A1969" t="str">
            <v>Pipeline Work @ Uchapur &amp; Rampur Kasiha</v>
          </cell>
          <cell r="B1969" t="str">
            <v/>
          </cell>
        </row>
        <row r="1970">
          <cell r="A1970" t="str">
            <v>2001007/SERVICE</v>
          </cell>
          <cell r="B1970" t="str">
            <v/>
          </cell>
        </row>
        <row r="1971">
          <cell r="A1971" t="str">
            <v>Pump House @Block Machheha Harda Patti</v>
          </cell>
          <cell r="B1971" t="str">
            <v/>
          </cell>
        </row>
        <row r="1972">
          <cell r="A1972" t="str">
            <v>Tube well @ HASTHARA (MANGRAURA</v>
          </cell>
          <cell r="B1972" t="str">
            <v/>
          </cell>
        </row>
        <row r="1973">
          <cell r="A1973" t="str">
            <v>Tube well @ AMARPUR (BABABELKARNATH DHAM</v>
          </cell>
          <cell r="B1973" t="str">
            <v/>
          </cell>
        </row>
        <row r="1974">
          <cell r="A1974" t="str">
            <v>ECCUTIVE DIARY &amp; STICKER</v>
          </cell>
          <cell r="B1974" t="str">
            <v/>
          </cell>
        </row>
        <row r="1975">
          <cell r="A1975" t="str">
            <v>TW WORKS @Malaak,Block-Mangraura</v>
          </cell>
          <cell r="B1975" t="str">
            <v/>
          </cell>
        </row>
        <row r="1976">
          <cell r="A1976" t="str">
            <v>FOR COMPANY ADVTAGEMENT</v>
          </cell>
          <cell r="B1976" t="str">
            <v/>
          </cell>
        </row>
        <row r="1977">
          <cell r="A1977" t="str">
            <v>Pipeline Works @ Badhwait P-3 (Babaganj)</v>
          </cell>
          <cell r="B1977" t="str">
            <v/>
          </cell>
        </row>
        <row r="1978">
          <cell r="A1978" t="str">
            <v>TW Dev@Maddupur Rokiyapur,B-Kalakankar</v>
          </cell>
          <cell r="B1978" t="str">
            <v/>
          </cell>
        </row>
        <row r="1979">
          <cell r="A1979" t="str">
            <v>ELECTRONIC DIGITAL BALANCE 5KG</v>
          </cell>
          <cell r="B1979">
            <v>800004650</v>
          </cell>
        </row>
        <row r="1980">
          <cell r="A1980" t="str">
            <v>WOODEN STAND _TOPCON</v>
          </cell>
          <cell r="B1980">
            <v>800004774</v>
          </cell>
        </row>
        <row r="1981">
          <cell r="A1981" t="str">
            <v>DOOR &amp; WINDOW FOR VIP GUEST HOUSE</v>
          </cell>
          <cell r="B1981" t="str">
            <v/>
          </cell>
        </row>
        <row r="1982">
          <cell r="A1982" t="str">
            <v>Tube well @ TALA (BABABELKARNATH DHAM)</v>
          </cell>
          <cell r="B1982" t="str">
            <v/>
          </cell>
        </row>
        <row r="1983">
          <cell r="A1983" t="str">
            <v>TW Dev@Burhpur,Block-Bihar</v>
          </cell>
          <cell r="B1983" t="str">
            <v/>
          </cell>
        </row>
        <row r="1984">
          <cell r="A1984" t="str">
            <v>LT 2CX10SQ.MM XLPE INS UNARM ALU CABLE</v>
          </cell>
          <cell r="B1984">
            <v>800003979</v>
          </cell>
        </row>
        <row r="1985">
          <cell r="A1985" t="str">
            <v>TRANSPORTING CHARG OF MEATERIAL</v>
          </cell>
          <cell r="B1985" t="str">
            <v/>
          </cell>
        </row>
        <row r="1986">
          <cell r="A1986" t="str">
            <v>2001148/BIKE SERVICE</v>
          </cell>
          <cell r="B1986" t="str">
            <v/>
          </cell>
        </row>
        <row r="1987">
          <cell r="A1987" t="str">
            <v>REPAIR FOR THE BIKE 3722</v>
          </cell>
          <cell r="B1987" t="str">
            <v/>
          </cell>
        </row>
        <row r="1988">
          <cell r="A1988" t="str">
            <v>2 PIN SOCKET 6 AMPS</v>
          </cell>
          <cell r="B1988">
            <v>200010330</v>
          </cell>
        </row>
        <row r="1989">
          <cell r="A1989" t="str">
            <v>FOR HDPE PIPE LOADING AND UNLOADING</v>
          </cell>
          <cell r="B1989" t="str">
            <v/>
          </cell>
        </row>
        <row r="1990">
          <cell r="A1990" t="str">
            <v>TW Dev@Jingur,Block-BABAGANJ</v>
          </cell>
          <cell r="B1990" t="str">
            <v/>
          </cell>
        </row>
        <row r="1991">
          <cell r="A1991" t="str">
            <v>FLEX PIPE 1"</v>
          </cell>
          <cell r="B1991">
            <v>200002587</v>
          </cell>
        </row>
        <row r="1992">
          <cell r="A1992" t="str">
            <v>OFFICE CLEANING ITEMS</v>
          </cell>
          <cell r="B1992" t="str">
            <v/>
          </cell>
        </row>
        <row r="1993">
          <cell r="A1993" t="str">
            <v>BED SHEETS</v>
          </cell>
          <cell r="B1993">
            <v>200005255</v>
          </cell>
        </row>
        <row r="1994">
          <cell r="A1994" t="str">
            <v>ESR upto PCC @ Alavalpur (Sangipur)</v>
          </cell>
          <cell r="B1994" t="str">
            <v/>
          </cell>
        </row>
        <row r="1995">
          <cell r="A1995" t="str">
            <v>TW Dev@Kohrav,Block-PattiI</v>
          </cell>
          <cell r="B1995" t="str">
            <v/>
          </cell>
        </row>
        <row r="1996">
          <cell r="A1996" t="str">
            <v>SLATE PENCILS IN PACKETS</v>
          </cell>
          <cell r="B1996">
            <v>200001915</v>
          </cell>
        </row>
        <row r="1997">
          <cell r="A1997" t="str">
            <v>GUM SHOE 8"</v>
          </cell>
          <cell r="B1997">
            <v>200003803</v>
          </cell>
        </row>
        <row r="1998">
          <cell r="A1998" t="str">
            <v>COLOUR COATED GI SHEET 10' X 3.5'</v>
          </cell>
          <cell r="B1998">
            <v>800005215</v>
          </cell>
        </row>
        <row r="1999">
          <cell r="A1999" t="str">
            <v>PH @ Bharatpur(Rampursangramgarh)</v>
          </cell>
          <cell r="B1999" t="str">
            <v/>
          </cell>
        </row>
        <row r="2000">
          <cell r="A2000" t="str">
            <v>DI PIPE-Ø100MM , K7,IS:8329</v>
          </cell>
          <cell r="B2000">
            <v>900007095</v>
          </cell>
        </row>
        <row r="2001">
          <cell r="A2001" t="str">
            <v>DI PIPE-Ø150MM , K7,IS:8329</v>
          </cell>
          <cell r="B2001">
            <v>900007096</v>
          </cell>
        </row>
        <row r="2002">
          <cell r="A2002" t="str">
            <v>TW Dev@Haraipatti,Block-Aspurdevsra</v>
          </cell>
          <cell r="B2002" t="str">
            <v/>
          </cell>
        </row>
        <row r="2003">
          <cell r="A2003" t="str">
            <v>OFFICE INTERNET REPAIR CHARGES</v>
          </cell>
          <cell r="B2003" t="str">
            <v/>
          </cell>
        </row>
        <row r="2004">
          <cell r="A2004" t="str">
            <v>FOR AUTO LEVEL REPARING &amp; SERVICES</v>
          </cell>
          <cell r="B2004" t="str">
            <v/>
          </cell>
        </row>
        <row r="2005">
          <cell r="A2005" t="str">
            <v>GOVERNMENT OF UTTAR PRADESH</v>
          </cell>
          <cell r="B2005" t="str">
            <v/>
          </cell>
        </row>
        <row r="2006">
          <cell r="A2006" t="str">
            <v>TRANSPORT &amp; LODING &amp; UNLODING CHARGES</v>
          </cell>
          <cell r="B2006" t="str">
            <v/>
          </cell>
        </row>
        <row r="2007">
          <cell r="A2007" t="str">
            <v>OP unit@Saray Beerabadhr B-Sadar</v>
          </cell>
          <cell r="B2007" t="str">
            <v/>
          </cell>
        </row>
        <row r="2008">
          <cell r="A2008" t="str">
            <v>M.S ANGLE ISA 50 X 50 X 5 MM</v>
          </cell>
          <cell r="B2008">
            <v>200005143</v>
          </cell>
        </row>
        <row r="2009">
          <cell r="A2009" t="str">
            <v>INTERNET CHARG</v>
          </cell>
          <cell r="B2009" t="str">
            <v/>
          </cell>
        </row>
        <row r="2010">
          <cell r="A2010" t="str">
            <v>OP Unit @ Shivarajpur (Sandwachandrika)</v>
          </cell>
          <cell r="B2010" t="str">
            <v/>
          </cell>
        </row>
        <row r="2011">
          <cell r="A2011" t="str">
            <v>ELECTRICAL WORK AT PATTI GUEST HOUSE</v>
          </cell>
          <cell r="B2011" t="str">
            <v/>
          </cell>
        </row>
        <row r="2012">
          <cell r="A2012" t="str">
            <v>OP Unit @ Lohangpur (Rampursangramgarh)</v>
          </cell>
          <cell r="B2012" t="str">
            <v/>
          </cell>
        </row>
        <row r="2013">
          <cell r="A2013" t="str">
            <v>OP Unit@Chandapur &amp; Dayalpur</v>
          </cell>
          <cell r="B2013" t="str">
            <v/>
          </cell>
        </row>
        <row r="2014">
          <cell r="A2014" t="str">
            <v>TubeWell DevelpWork @ Bhadasui &amp; Rampur</v>
          </cell>
          <cell r="B2014" t="str">
            <v/>
          </cell>
        </row>
        <row r="2015">
          <cell r="A2015" t="str">
            <v>OP Unit@Kanpamandhupur</v>
          </cell>
          <cell r="B2015" t="str">
            <v/>
          </cell>
        </row>
        <row r="2016">
          <cell r="A2016" t="str">
            <v>Charges for OP unit@Bajha,B-Sandwachandr</v>
          </cell>
          <cell r="B2016" t="str">
            <v/>
          </cell>
        </row>
        <row r="2017">
          <cell r="A2017" t="str">
            <v>ELECTRICAL BOARD</v>
          </cell>
          <cell r="B2017">
            <v>200025056</v>
          </cell>
        </row>
        <row r="2018">
          <cell r="A2018" t="str">
            <v>OP Unit@Govindpur</v>
          </cell>
          <cell r="B2018" t="str">
            <v/>
          </cell>
        </row>
        <row r="2019">
          <cell r="A2019" t="str">
            <v>Tubewell@ Keshavpur &amp;Radauli (Kund Blck)</v>
          </cell>
          <cell r="B2019" t="str">
            <v/>
          </cell>
        </row>
        <row r="2020">
          <cell r="A2020" t="str">
            <v>LETH WORKS</v>
          </cell>
          <cell r="B2020" t="str">
            <v/>
          </cell>
        </row>
        <row r="2021">
          <cell r="A2021" t="str">
            <v>FOOODING FOR GUEST MILL FREE</v>
          </cell>
          <cell r="B2021" t="str">
            <v/>
          </cell>
        </row>
        <row r="2022">
          <cell r="A2022" t="str">
            <v>OP Unit@Hosiyarpur</v>
          </cell>
          <cell r="B2022" t="str">
            <v/>
          </cell>
        </row>
        <row r="2023">
          <cell r="A2023" t="str">
            <v>COMPRESSOR @BESAAR _PATTI</v>
          </cell>
          <cell r="B2023" t="str">
            <v/>
          </cell>
        </row>
        <row r="2024">
          <cell r="A2024" t="str">
            <v>COMPRESSOR @PARANIPUR_sangipur</v>
          </cell>
          <cell r="B2024" t="str">
            <v/>
          </cell>
        </row>
        <row r="2025">
          <cell r="A2025" t="str">
            <v>COMPRESSOR @Virouti&amp;Ramkola_PATTI</v>
          </cell>
          <cell r="B2025" t="str">
            <v/>
          </cell>
        </row>
        <row r="2026">
          <cell r="A2026" t="str">
            <v>Compressor @ Tardha TW-01 (Patti)</v>
          </cell>
          <cell r="B2026" t="str">
            <v/>
          </cell>
        </row>
        <row r="2027">
          <cell r="A2027" t="str">
            <v>Compressor@Saraynrynsingh&amp;Bhebhaura-Lgnj</v>
          </cell>
          <cell r="B2027" t="str">
            <v/>
          </cell>
        </row>
        <row r="2028">
          <cell r="A2028" t="str">
            <v>AXLE WELDING WORK</v>
          </cell>
          <cell r="B2028" t="str">
            <v/>
          </cell>
        </row>
        <row r="2029">
          <cell r="A2029" t="str">
            <v>Fabrication of Shuttering Moulds for OHT</v>
          </cell>
          <cell r="B2029" t="str">
            <v/>
          </cell>
        </row>
        <row r="2030">
          <cell r="A2030" t="str">
            <v>RIDE FARE</v>
          </cell>
          <cell r="B2030" t="str">
            <v/>
          </cell>
        </row>
        <row r="2031">
          <cell r="A2031" t="str">
            <v>BASE JACK</v>
          </cell>
          <cell r="B2031">
            <v>800000190</v>
          </cell>
        </row>
        <row r="2032">
          <cell r="A2032" t="str">
            <v>CUPLOCK LEDGER 1.5MTR</v>
          </cell>
          <cell r="B2032">
            <v>800001889</v>
          </cell>
        </row>
        <row r="2033">
          <cell r="A2033" t="str">
            <v>Pipeline @ Sarsidih (Mangraura)</v>
          </cell>
          <cell r="B2033" t="str">
            <v/>
          </cell>
        </row>
        <row r="2034">
          <cell r="A2034" t="str">
            <v>PH @ Mavai Kalan (Kunda)</v>
          </cell>
          <cell r="B2034" t="str">
            <v/>
          </cell>
        </row>
        <row r="2035">
          <cell r="A2035" t="str">
            <v>Pump House @ Keshavpura &amp; Rudaul (Kunda)</v>
          </cell>
          <cell r="B2035" t="str">
            <v/>
          </cell>
        </row>
        <row r="2036">
          <cell r="A2036" t="str">
            <v>BAMBOO LADDER</v>
          </cell>
          <cell r="B2036" t="str">
            <v/>
          </cell>
        </row>
        <row r="2037">
          <cell r="A2037" t="str">
            <v>LETH WORK</v>
          </cell>
          <cell r="B2037" t="str">
            <v/>
          </cell>
        </row>
        <row r="2038">
          <cell r="A2038" t="str">
            <v>TABLE GLASS</v>
          </cell>
          <cell r="B2038" t="str">
            <v/>
          </cell>
        </row>
        <row r="2039">
          <cell r="A2039" t="str">
            <v>SPIRIT LEVEL 12''</v>
          </cell>
          <cell r="B2039">
            <v>200000539</v>
          </cell>
        </row>
        <row r="2040">
          <cell r="A2040" t="str">
            <v>Pipeline @ Pure PandeyKamora(Sandwachan)</v>
          </cell>
          <cell r="B2040" t="str">
            <v/>
          </cell>
        </row>
        <row r="2041">
          <cell r="A2041" t="str">
            <v>BUFFLING WHEEL 4"</v>
          </cell>
          <cell r="B2041">
            <v>200000127</v>
          </cell>
        </row>
        <row r="2042">
          <cell r="A2042" t="str">
            <v>ROLLER PAINT BRUSH 6"</v>
          </cell>
          <cell r="B2042">
            <v>200002691</v>
          </cell>
        </row>
        <row r="2043">
          <cell r="A2043" t="str">
            <v>PVC BLACK SHEET</v>
          </cell>
          <cell r="B2043">
            <v>200003100</v>
          </cell>
        </row>
        <row r="2044">
          <cell r="A2044" t="str">
            <v>Charges for Development by 250 PSI</v>
          </cell>
          <cell r="B2044" t="str">
            <v/>
          </cell>
        </row>
        <row r="2045">
          <cell r="A2045" t="str">
            <v>2000430 / GEAR BOX REPAIR WORK</v>
          </cell>
          <cell r="B2045" t="str">
            <v/>
          </cell>
        </row>
        <row r="2046">
          <cell r="A2046" t="str">
            <v>TOWER LIGHT SERVICE</v>
          </cell>
          <cell r="B2046" t="str">
            <v/>
          </cell>
        </row>
        <row r="2047">
          <cell r="A2047" t="str">
            <v>FOR SLOTED PIPE TRANSPORTATION CHARGES</v>
          </cell>
          <cell r="B2047" t="str">
            <v/>
          </cell>
        </row>
        <row r="2048">
          <cell r="A2048" t="str">
            <v>REVOLVING CHAIR HIGH BACK</v>
          </cell>
          <cell r="B2048">
            <v>1300000036</v>
          </cell>
        </row>
        <row r="2049">
          <cell r="A2049" t="str">
            <v>M.S S TYPE CUSHION CHAIR</v>
          </cell>
          <cell r="B2049">
            <v>1300000044</v>
          </cell>
        </row>
        <row r="2050">
          <cell r="A2050" t="str">
            <v>WOODEN TABLE 6FTX 3FT</v>
          </cell>
          <cell r="B2050">
            <v>1300000175</v>
          </cell>
        </row>
        <row r="2051">
          <cell r="A2051" t="str">
            <v>WOODEN CENTOR TABLE 4FT X 2 FT.</v>
          </cell>
          <cell r="B2051">
            <v>1300000414</v>
          </cell>
        </row>
        <row r="2052">
          <cell r="A2052" t="str">
            <v>WOODEN WORK STATION-1200MM X600MMX1050MM</v>
          </cell>
          <cell r="B2052">
            <v>1300001355</v>
          </cell>
        </row>
        <row r="2053">
          <cell r="A2053" t="str">
            <v>WOODEN CONFERENCE TABLE-4800X1050X750MM</v>
          </cell>
          <cell r="B2053">
            <v>1300001356</v>
          </cell>
        </row>
        <row r="2054">
          <cell r="A2054" t="str">
            <v>WOODEN CUPBOARD-900MM X 450MM X 1800MM</v>
          </cell>
          <cell r="B2054">
            <v>1300001357</v>
          </cell>
        </row>
        <row r="2055">
          <cell r="A2055" t="str">
            <v>WOODEN CUPBOARD 1800MM X 450MM X 1200MM</v>
          </cell>
          <cell r="B2055">
            <v>1300001358</v>
          </cell>
        </row>
        <row r="2056">
          <cell r="A2056" t="str">
            <v>OFFICE CLEANING ITEM</v>
          </cell>
          <cell r="B2056" t="str">
            <v/>
          </cell>
        </row>
        <row r="2057">
          <cell r="A2057" t="str">
            <v>TW @ Mauli-1&amp;2 (Kunda)</v>
          </cell>
          <cell r="B2057" t="str">
            <v/>
          </cell>
        </row>
        <row r="2058">
          <cell r="A2058" t="str">
            <v>FOR QC LAB EXP</v>
          </cell>
          <cell r="B2058" t="str">
            <v/>
          </cell>
        </row>
        <row r="2059">
          <cell r="A2059" t="str">
            <v>2001182/BIKE SERVICE</v>
          </cell>
          <cell r="B2059" t="str">
            <v/>
          </cell>
        </row>
        <row r="2060">
          <cell r="A2060" t="str">
            <v>MOBILE RECHARGE</v>
          </cell>
          <cell r="B2060" t="str">
            <v/>
          </cell>
        </row>
        <row r="2061">
          <cell r="A2061" t="str">
            <v>TRANSPORTING CHARGES OF HDPE FITTINGS</v>
          </cell>
          <cell r="B2061" t="str">
            <v/>
          </cell>
        </row>
        <row r="2062">
          <cell r="A2062" t="str">
            <v>DRINKING  WATER 20 LTR -JUNE'23</v>
          </cell>
          <cell r="B2062" t="str">
            <v/>
          </cell>
        </row>
        <row r="2063">
          <cell r="A2063" t="str">
            <v>TRANSPORTING CHARGES OF MS SLOTTED PIPES</v>
          </cell>
          <cell r="B2063" t="str">
            <v/>
          </cell>
        </row>
        <row r="2064">
          <cell r="A2064" t="str">
            <v>MEASUREMENT TAPE - 15 MTR</v>
          </cell>
          <cell r="B2064">
            <v>200000400</v>
          </cell>
        </row>
        <row r="2065">
          <cell r="A2065" t="str">
            <v>GAS CYLINDER FOR MESS</v>
          </cell>
          <cell r="B2065" t="str">
            <v/>
          </cell>
        </row>
        <row r="2066">
          <cell r="A2066" t="str">
            <v>5000104 / HYDRA REPAIR WORK</v>
          </cell>
          <cell r="B2066" t="str">
            <v/>
          </cell>
        </row>
        <row r="2067">
          <cell r="A2067" t="str">
            <v>C CLAMP 12"</v>
          </cell>
          <cell r="B2067">
            <v>200000130</v>
          </cell>
        </row>
        <row r="2068">
          <cell r="A2068" t="str">
            <v>CENTER PUNCH 06"</v>
          </cell>
          <cell r="B2068">
            <v>200000143</v>
          </cell>
        </row>
        <row r="2069">
          <cell r="A2069" t="str">
            <v>CHIESEL 6''</v>
          </cell>
          <cell r="B2069">
            <v>200000156</v>
          </cell>
        </row>
        <row r="2070">
          <cell r="A2070" t="str">
            <v>E L C B ENCLOSER ( E L C B BOX ) 63 AMPS</v>
          </cell>
          <cell r="B2070">
            <v>200000254</v>
          </cell>
        </row>
        <row r="2071">
          <cell r="A2071" t="str">
            <v>HOSE CLAMP</v>
          </cell>
          <cell r="B2071">
            <v>200000338</v>
          </cell>
        </row>
        <row r="2072">
          <cell r="A2072" t="str">
            <v>PLUMB</v>
          </cell>
          <cell r="B2072">
            <v>200000470</v>
          </cell>
        </row>
        <row r="2073">
          <cell r="A2073" t="str">
            <v>RIGHT ANGLE 12"</v>
          </cell>
          <cell r="B2073">
            <v>200000497</v>
          </cell>
        </row>
        <row r="2074">
          <cell r="A2074" t="str">
            <v>TOOL BOX</v>
          </cell>
          <cell r="B2074">
            <v>200000607</v>
          </cell>
        </row>
        <row r="2075">
          <cell r="A2075" t="str">
            <v>WELDING HELMETS</v>
          </cell>
          <cell r="B2075">
            <v>200000628</v>
          </cell>
        </row>
        <row r="2076">
          <cell r="A2076" t="str">
            <v>D/E SPANNERS-6MM TO  32MM(SET)</v>
          </cell>
          <cell r="B2076">
            <v>200001634</v>
          </cell>
        </row>
        <row r="2077">
          <cell r="A2077" t="str">
            <v>D/E SPANNERS 41 MM X 46 MM</v>
          </cell>
          <cell r="B2077">
            <v>200001636</v>
          </cell>
        </row>
        <row r="2078">
          <cell r="A2078" t="str">
            <v>RING SPANNER-6MM TO 32MM (SET)</v>
          </cell>
          <cell r="B2078">
            <v>200001638</v>
          </cell>
        </row>
        <row r="2079">
          <cell r="A2079" t="str">
            <v>PIPE WRENCH 12"</v>
          </cell>
          <cell r="B2079">
            <v>200001656</v>
          </cell>
        </row>
        <row r="2080">
          <cell r="A2080" t="str">
            <v>SELF DRILL SCREW 3"</v>
          </cell>
          <cell r="B2080">
            <v>200006984</v>
          </cell>
        </row>
        <row r="2081">
          <cell r="A2081" t="str">
            <v>CROW BAR</v>
          </cell>
          <cell r="B2081">
            <v>200007154</v>
          </cell>
        </row>
        <row r="2082">
          <cell r="A2082" t="str">
            <v>CHIESEL 8"</v>
          </cell>
          <cell r="B2082">
            <v>200007444</v>
          </cell>
        </row>
        <row r="2083">
          <cell r="A2083" t="str">
            <v>SILICON GUN</v>
          </cell>
          <cell r="B2083">
            <v>200007759</v>
          </cell>
        </row>
        <row r="2084">
          <cell r="A2084" t="str">
            <v>GARDEN KURPI</v>
          </cell>
          <cell r="B2084">
            <v>200008912</v>
          </cell>
        </row>
        <row r="2085">
          <cell r="A2085" t="str">
            <v>BRASS ALLENKEY SET (MM)</v>
          </cell>
          <cell r="B2085">
            <v>200010818</v>
          </cell>
        </row>
        <row r="2086">
          <cell r="A2086" t="str">
            <v>LEVEL PIPE 10MM</v>
          </cell>
          <cell r="B2086">
            <v>200014182</v>
          </cell>
        </row>
        <row r="2087">
          <cell r="A2087" t="str">
            <v>ROLLER BRUSH HANDLE</v>
          </cell>
          <cell r="B2087">
            <v>200019005</v>
          </cell>
        </row>
        <row r="2088">
          <cell r="A2088" t="str">
            <v>HAMMER 0.5 KG</v>
          </cell>
          <cell r="B2088">
            <v>200024656</v>
          </cell>
        </row>
        <row r="2089">
          <cell r="A2089" t="str">
            <v>SILICON-WHITE</v>
          </cell>
          <cell r="B2089">
            <v>200029186</v>
          </cell>
        </row>
        <row r="2090">
          <cell r="A2090" t="str">
            <v>ENAMEL GREEN PAINT</v>
          </cell>
          <cell r="B2090">
            <v>200030767</v>
          </cell>
        </row>
        <row r="2091">
          <cell r="A2091" t="str">
            <v>HAMMER 10LB FIBER HANDLE</v>
          </cell>
          <cell r="B2091">
            <v>200032124</v>
          </cell>
        </row>
        <row r="2092">
          <cell r="A2092" t="str">
            <v>PIPE DIE 16MM</v>
          </cell>
          <cell r="B2092">
            <v>200033361</v>
          </cell>
        </row>
        <row r="2093">
          <cell r="A2093" t="str">
            <v>SUPER-LH(E 7018) 2.5 X 350 MM</v>
          </cell>
          <cell r="B2093">
            <v>300000153</v>
          </cell>
        </row>
        <row r="2094">
          <cell r="A2094" t="str">
            <v>AG7 GRINDING WHEELS</v>
          </cell>
          <cell r="B2094">
            <v>400003352</v>
          </cell>
        </row>
        <row r="2095">
          <cell r="A2095" t="str">
            <v>CONTACTOR</v>
          </cell>
          <cell r="B2095">
            <v>400006535</v>
          </cell>
        </row>
        <row r="2096">
          <cell r="A2096" t="str">
            <v>ADJUSTABLE WRENCH 12"</v>
          </cell>
          <cell r="B2096">
            <v>800000004</v>
          </cell>
        </row>
        <row r="2097">
          <cell r="A2097" t="str">
            <v>STAR SCREW DRIVER 6 MM</v>
          </cell>
          <cell r="B2097">
            <v>800003895</v>
          </cell>
        </row>
        <row r="2098">
          <cell r="A2098" t="str">
            <v>LT 2CX10SQ.MM XLPE INS UNARM CU CABLE</v>
          </cell>
          <cell r="B2098">
            <v>800004015</v>
          </cell>
        </row>
        <row r="2099">
          <cell r="A2099" t="str">
            <v>TMT DIE 10 MM</v>
          </cell>
          <cell r="B2099">
            <v>800004059</v>
          </cell>
        </row>
        <row r="2100">
          <cell r="A2100" t="str">
            <v>GUEST HOUSE &amp; OFFICE CLEANING MATERIALS</v>
          </cell>
          <cell r="B2100" t="str">
            <v/>
          </cell>
        </row>
        <row r="2101">
          <cell r="A2101" t="str">
            <v>Tubewell @ Dadauli (Kunda Blck)</v>
          </cell>
          <cell r="B2101" t="str">
            <v/>
          </cell>
        </row>
        <row r="2102">
          <cell r="A2102" t="str">
            <v>TRANSPORTING CHARGES OF GI PIPES &amp; FITTI</v>
          </cell>
          <cell r="B2102" t="str">
            <v/>
          </cell>
        </row>
        <row r="2103">
          <cell r="A2103" t="str">
            <v>AUTOLEVEL/DUMPY LEVEL SOKKIA B40</v>
          </cell>
          <cell r="B2103">
            <v>800002839</v>
          </cell>
        </row>
        <row r="2104">
          <cell r="A2104" t="str">
            <v>WOODEN BALI 10' &amp; PLASTIC BAGS</v>
          </cell>
          <cell r="B2104" t="str">
            <v/>
          </cell>
        </row>
        <row r="2105">
          <cell r="A2105" t="str">
            <v>TRANSPORTING CHARGES OF MS PLAIN PIPES</v>
          </cell>
          <cell r="B2105" t="str">
            <v/>
          </cell>
        </row>
        <row r="2106">
          <cell r="A2106" t="str">
            <v>ELECTRICAL WORK FOR STAFF GUEST HOUSE</v>
          </cell>
          <cell r="B2106" t="str">
            <v/>
          </cell>
        </row>
        <row r="2107">
          <cell r="A2107" t="str">
            <v>PRINTER CUM SCANNER A4</v>
          </cell>
          <cell r="B2107">
            <v>1300000042</v>
          </cell>
        </row>
        <row r="2108">
          <cell r="A2108" t="str">
            <v>TRENCH TRACTOR TRANSPORTATION</v>
          </cell>
          <cell r="B2108" t="str">
            <v/>
          </cell>
        </row>
        <row r="2109">
          <cell r="A2109" t="str">
            <v>TW works @Launda &amp; Mamauli Block-Kunda</v>
          </cell>
          <cell r="B2109" t="str">
            <v/>
          </cell>
        </row>
        <row r="2110">
          <cell r="A2110" t="str">
            <v>CARRY BAG FOR GUEST HOUSE</v>
          </cell>
          <cell r="B2110" t="str">
            <v/>
          </cell>
        </row>
        <row r="2111">
          <cell r="A2111" t="str">
            <v>TRANSPORTING CHARGES OF MS PIPES &amp; FITTI</v>
          </cell>
          <cell r="B2111" t="str">
            <v/>
          </cell>
        </row>
        <row r="2112">
          <cell r="A2112" t="str">
            <v>FOR HALL BOOKING</v>
          </cell>
          <cell r="B2112" t="str">
            <v/>
          </cell>
        </row>
        <row r="2113">
          <cell r="A2113" t="str">
            <v>WIRELESS MOUSE</v>
          </cell>
          <cell r="B2113">
            <v>200025390</v>
          </cell>
        </row>
        <row r="2114">
          <cell r="A2114" t="str">
            <v>SWITCH BOARDS</v>
          </cell>
          <cell r="B2114">
            <v>200001191</v>
          </cell>
        </row>
        <row r="2115">
          <cell r="A2115" t="str">
            <v>SWEETS FOR STAFF</v>
          </cell>
          <cell r="B2115" t="str">
            <v/>
          </cell>
        </row>
        <row r="2116">
          <cell r="A2116" t="str">
            <v>PANTY EXPENCES FOR PRATAPGARH OFFICE</v>
          </cell>
          <cell r="B2116" t="str">
            <v/>
          </cell>
        </row>
        <row r="2117">
          <cell r="A2117" t="str">
            <v>Tubewell @ Kushaldiha (Kunda Blck)</v>
          </cell>
          <cell r="B2117" t="str">
            <v/>
          </cell>
        </row>
        <row r="2118">
          <cell r="A2118" t="str">
            <v>SPARE</v>
          </cell>
          <cell r="B2118" t="str">
            <v/>
          </cell>
        </row>
        <row r="2119">
          <cell r="A2119" t="str">
            <v>HIRING CHARGE OF TRACTOR</v>
          </cell>
          <cell r="B2119" t="str">
            <v/>
          </cell>
        </row>
        <row r="2120">
          <cell r="A2120" t="str">
            <v>TRANSPORTING CHARGES OF MS PIPES</v>
          </cell>
          <cell r="B2120" t="str">
            <v/>
          </cell>
        </row>
        <row r="2121">
          <cell r="A2121" t="str">
            <v>Pump House @ Sekhpur Asik (Kunda)</v>
          </cell>
          <cell r="B2121" t="str">
            <v/>
          </cell>
        </row>
        <row r="2122">
          <cell r="A2122" t="str">
            <v>TRANSPORT CHARGERS</v>
          </cell>
          <cell r="B2122" t="str">
            <v/>
          </cell>
        </row>
        <row r="2123">
          <cell r="A2123" t="str">
            <v>HP LAPTOP 8GB RAM 256GB SSD i3 CORE</v>
          </cell>
          <cell r="B2123">
            <v>1300001336</v>
          </cell>
        </row>
        <row r="2124">
          <cell r="A2124" t="str">
            <v>HIRING OF HYDRA CHARGES</v>
          </cell>
          <cell r="B2124" t="str">
            <v/>
          </cell>
        </row>
        <row r="2125">
          <cell r="A2125" t="str">
            <v>SANITARY MATERIAALS FOR GUEST HOUSE</v>
          </cell>
          <cell r="B2125" t="str">
            <v/>
          </cell>
        </row>
        <row r="2126">
          <cell r="A2126" t="str">
            <v>TOTAL STATION PURPOSE</v>
          </cell>
          <cell r="B2126" t="str">
            <v/>
          </cell>
        </row>
        <row r="2127">
          <cell r="A2127" t="str">
            <v>TRANSPORTING CHARGES OF MS FITTINGS</v>
          </cell>
          <cell r="B2127" t="str">
            <v/>
          </cell>
        </row>
        <row r="2128">
          <cell r="A2128" t="str">
            <v>Pipeline@ Raichandra Patti&amp;Arila(Pattii)</v>
          </cell>
          <cell r="B2128" t="str">
            <v/>
          </cell>
        </row>
        <row r="2129">
          <cell r="A2129" t="str">
            <v>STONE DUST.</v>
          </cell>
          <cell r="B2129">
            <v>200022914</v>
          </cell>
        </row>
        <row r="2130">
          <cell r="A2130" t="str">
            <v>PLUMBING WORK FOR GUST HOUSE</v>
          </cell>
          <cell r="B2130" t="str">
            <v/>
          </cell>
        </row>
        <row r="2131">
          <cell r="A2131" t="str">
            <v>TRANSPORT CHARGE</v>
          </cell>
          <cell r="B2131" t="str">
            <v/>
          </cell>
        </row>
        <row r="2132">
          <cell r="A2132" t="str">
            <v>G I HOOKS</v>
          </cell>
          <cell r="B2132">
            <v>200002652</v>
          </cell>
        </row>
        <row r="2133">
          <cell r="A2133" t="str">
            <v>M.S PIPE 32 NB IN EA</v>
          </cell>
          <cell r="B2133">
            <v>800001368</v>
          </cell>
        </row>
        <row r="2134">
          <cell r="A2134" t="str">
            <v>2000993 / Bike Servicing</v>
          </cell>
          <cell r="B2134" t="str">
            <v/>
          </cell>
        </row>
        <row r="2135">
          <cell r="A2135" t="str">
            <v>AIR CONDITIONER SPLIT 2.0 T</v>
          </cell>
          <cell r="B2135">
            <v>1300000008</v>
          </cell>
        </row>
        <row r="2136">
          <cell r="A2136" t="str">
            <v>FREE OF MESS EXPENCE FOR GUST</v>
          </cell>
          <cell r="B2136" t="str">
            <v/>
          </cell>
        </row>
        <row r="2137">
          <cell r="A2137" t="str">
            <v>Piline works @ Lakhrav (Sandw Block)</v>
          </cell>
          <cell r="B2137" t="str">
            <v/>
          </cell>
        </row>
        <row r="2138">
          <cell r="A2138" t="str">
            <v>FOR PRECAST YARD GATE</v>
          </cell>
          <cell r="B2138" t="str">
            <v/>
          </cell>
        </row>
        <row r="2139">
          <cell r="A2139" t="str">
            <v>CALLIBRATION &amp; SERVICING CHARGES</v>
          </cell>
          <cell r="B2139" t="str">
            <v/>
          </cell>
        </row>
        <row r="2140">
          <cell r="A2140" t="str">
            <v>TW works @SAJA,B-KUNDA</v>
          </cell>
          <cell r="B2140" t="str">
            <v/>
          </cell>
        </row>
        <row r="2141">
          <cell r="A2141" t="str">
            <v>FOOODING FOR EXE GH</v>
          </cell>
          <cell r="B2141" t="str">
            <v/>
          </cell>
        </row>
        <row r="2142">
          <cell r="A2142" t="str">
            <v>SHIFTING OF CUPLOCK MATERIAL-20 MT</v>
          </cell>
          <cell r="B2142" t="str">
            <v/>
          </cell>
        </row>
        <row r="2143">
          <cell r="A2143" t="str">
            <v>2001116/1 st Servicing</v>
          </cell>
          <cell r="B2143" t="str">
            <v/>
          </cell>
        </row>
        <row r="2144">
          <cell r="A2144" t="str">
            <v>D-SHACKLES 3MT</v>
          </cell>
          <cell r="B2144">
            <v>200001562</v>
          </cell>
        </row>
        <row r="2145">
          <cell r="A2145" t="str">
            <v>D-SHACKLES 5MT</v>
          </cell>
          <cell r="B2145">
            <v>200001564</v>
          </cell>
        </row>
        <row r="2146">
          <cell r="A2146" t="str">
            <v>SHIFTING OF CUPLOCK MATERIAL-21 MT</v>
          </cell>
          <cell r="B2146" t="str">
            <v/>
          </cell>
        </row>
        <row r="2147">
          <cell r="A2147" t="str">
            <v>TW works @MALAKARAJAKPUR,B-KUNDA</v>
          </cell>
          <cell r="B2147" t="str">
            <v/>
          </cell>
        </row>
        <row r="2148">
          <cell r="A2148" t="str">
            <v>FODDING FOR EXCUTATIVE  GUEST</v>
          </cell>
          <cell r="B2148" t="str">
            <v/>
          </cell>
        </row>
        <row r="2149">
          <cell r="A2149" t="str">
            <v>GEAR ,MOBIL OIL FOR O P UNIT</v>
          </cell>
          <cell r="B2149" t="str">
            <v/>
          </cell>
        </row>
        <row r="2150">
          <cell r="A2150" t="str">
            <v>MIXER GRINDER 750WATT</v>
          </cell>
          <cell r="B2150">
            <v>1300000160</v>
          </cell>
        </row>
        <row r="2151">
          <cell r="A2151" t="str">
            <v>FOR TRACTOR TUBE WELL MATERIA SHIFTING C</v>
          </cell>
          <cell r="B2151" t="str">
            <v/>
          </cell>
        </row>
        <row r="2152">
          <cell r="A2152" t="str">
            <v>347 / HYDRA REPAIR &amp; MAINTENACE 28 %</v>
          </cell>
          <cell r="B2152" t="str">
            <v/>
          </cell>
        </row>
        <row r="2153">
          <cell r="A2153" t="str">
            <v>SHIFTING OF SCAFFOLDING MATERIAL</v>
          </cell>
          <cell r="B2153" t="str">
            <v/>
          </cell>
        </row>
        <row r="2154">
          <cell r="A2154" t="str">
            <v>FOR WELFARE OFSTAFF LALGANGA</v>
          </cell>
          <cell r="B2154" t="str">
            <v/>
          </cell>
        </row>
        <row r="2155">
          <cell r="A2155" t="str">
            <v>FHTC @ Ashapur &amp; Chaubepur(SANDWACHANDR)</v>
          </cell>
          <cell r="B2155" t="str">
            <v/>
          </cell>
        </row>
        <row r="2156">
          <cell r="A2156" t="str">
            <v>SHIFTING OF ACE F-170 HYDRA</v>
          </cell>
          <cell r="B2156" t="str">
            <v/>
          </cell>
        </row>
        <row r="2157">
          <cell r="A2157" t="str">
            <v>GRASS MEDICINE</v>
          </cell>
          <cell r="B2157" t="str">
            <v/>
          </cell>
        </row>
        <row r="2158">
          <cell r="A2158" t="str">
            <v>SPARES PARTS</v>
          </cell>
          <cell r="B2158" t="str">
            <v/>
          </cell>
        </row>
        <row r="2159">
          <cell r="A2159" t="str">
            <v>FOR JCB TUBEWELL PIPES SHIFTING CHARGES</v>
          </cell>
          <cell r="B2159" t="str">
            <v/>
          </cell>
        </row>
        <row r="2160">
          <cell r="A2160" t="str">
            <v>347 / HYDRA REPAIR &amp; MAINTENACE</v>
          </cell>
          <cell r="B2160" t="str">
            <v/>
          </cell>
        </row>
        <row r="2161">
          <cell r="A2161" t="str">
            <v>SHIFTING OF TRX 23 T HYDRA</v>
          </cell>
          <cell r="B2161" t="str">
            <v/>
          </cell>
        </row>
        <row r="2162">
          <cell r="A2162" t="str">
            <v>DOOR CLOSURE</v>
          </cell>
          <cell r="B2162">
            <v>200002703</v>
          </cell>
        </row>
        <row r="2163">
          <cell r="A2163" t="str">
            <v>PUMP OVERHAULING OF HYDRA</v>
          </cell>
          <cell r="B2163" t="str">
            <v/>
          </cell>
        </row>
        <row r="2164">
          <cell r="A2164" t="str">
            <v>Pipeline Works @ Atheha (Sangpr Blck)</v>
          </cell>
          <cell r="B2164" t="str">
            <v/>
          </cell>
        </row>
        <row r="2165">
          <cell r="A2165" t="str">
            <v>Man Power Supply for the Month of Dec</v>
          </cell>
          <cell r="B2165" t="str">
            <v/>
          </cell>
        </row>
        <row r="2166">
          <cell r="A2166" t="str">
            <v>U J CROSS FOR O P UNIT</v>
          </cell>
          <cell r="B2166" t="str">
            <v/>
          </cell>
        </row>
        <row r="2167">
          <cell r="A2167" t="str">
            <v>SERVICE</v>
          </cell>
          <cell r="B2167" t="str">
            <v/>
          </cell>
        </row>
        <row r="2168">
          <cell r="A2168" t="str">
            <v>FOR SURVEY EXP</v>
          </cell>
          <cell r="B2168" t="str">
            <v/>
          </cell>
        </row>
        <row r="2169">
          <cell r="A2169" t="str">
            <v>BED SHEET</v>
          </cell>
          <cell r="B2169" t="str">
            <v/>
          </cell>
        </row>
        <row r="2170">
          <cell r="A2170" t="str">
            <v>Boundarywall @ Sekhpur Asik (Kunda</v>
          </cell>
          <cell r="B2170" t="str">
            <v/>
          </cell>
        </row>
        <row r="2171">
          <cell r="A2171" t="str">
            <v>SECURTY DEPSIT(SD)</v>
          </cell>
          <cell r="B2171" t="str">
            <v/>
          </cell>
        </row>
        <row r="2172">
          <cell r="A2172" t="str">
            <v>PIPELINE @ BAHUTA (PATTI)</v>
          </cell>
          <cell r="B2172" t="str">
            <v/>
          </cell>
        </row>
        <row r="2173">
          <cell r="A2173" t="str">
            <v>113 / HYDRA REPAIR WORK</v>
          </cell>
          <cell r="B2173" t="str">
            <v/>
          </cell>
        </row>
        <row r="2174">
          <cell r="A2174" t="str">
            <v>GUM SHOE 10"</v>
          </cell>
          <cell r="B2174">
            <v>200003805</v>
          </cell>
        </row>
        <row r="2175">
          <cell r="A2175" t="str">
            <v>BUCKET IRON 20LTR</v>
          </cell>
          <cell r="B2175">
            <v>200003374</v>
          </cell>
        </row>
        <row r="2176">
          <cell r="A2176" t="str">
            <v>10 LTR OIL CAN</v>
          </cell>
          <cell r="B2176">
            <v>200004487</v>
          </cell>
        </row>
        <row r="2177">
          <cell r="A2177" t="str">
            <v>DELEVARY PIPES WELDING FOR O P UNIT</v>
          </cell>
          <cell r="B2177" t="str">
            <v/>
          </cell>
        </row>
        <row r="2178">
          <cell r="A2178" t="str">
            <v>FOR GUST HOUSE OF STAFF</v>
          </cell>
          <cell r="B2178" t="str">
            <v/>
          </cell>
        </row>
        <row r="2179">
          <cell r="A2179" t="str">
            <v>POST WARRANTY LABOUR CHARGES</v>
          </cell>
          <cell r="B2179" t="str">
            <v/>
          </cell>
        </row>
        <row r="2180">
          <cell r="A2180" t="str">
            <v>TRANSPORT CHARGES FOR MS PIPES 300 MM</v>
          </cell>
          <cell r="B2180" t="str">
            <v/>
          </cell>
        </row>
        <row r="2181">
          <cell r="A2181" t="str">
            <v>MS 150MM CROSS RING FOR TUBEWELL</v>
          </cell>
          <cell r="B2181">
            <v>200034904</v>
          </cell>
        </row>
        <row r="2182">
          <cell r="A2182" t="str">
            <v>MS 200MM CROSS RING FOR TUBEWELL</v>
          </cell>
          <cell r="B2182">
            <v>200034905</v>
          </cell>
        </row>
        <row r="2183">
          <cell r="A2183" t="str">
            <v>MS CLAMP 80MM FOR TUBE WELL</v>
          </cell>
          <cell r="B2183">
            <v>200034906</v>
          </cell>
        </row>
        <row r="2184">
          <cell r="A2184" t="str">
            <v>CUBE MOULD VIBRATING TABLE-1M X 1M</v>
          </cell>
          <cell r="B2184">
            <v>800004615</v>
          </cell>
        </row>
        <row r="2185">
          <cell r="A2185" t="str">
            <v>CEMENT MOTOR CUBE VIBRATING MACHINE</v>
          </cell>
          <cell r="B2185">
            <v>800004616</v>
          </cell>
        </row>
        <row r="2186">
          <cell r="A2186" t="str">
            <v>SCREW DRIVER 10" (2 IN 1)</v>
          </cell>
          <cell r="B2186">
            <v>200006645</v>
          </cell>
        </row>
        <row r="2187">
          <cell r="A2187" t="str">
            <v>ALUMINIUM PATTI 1.25" X 6MM</v>
          </cell>
          <cell r="B2187">
            <v>200008605</v>
          </cell>
        </row>
        <row r="2188">
          <cell r="A2188" t="str">
            <v>SERVICE CHARGE</v>
          </cell>
          <cell r="B2188" t="str">
            <v/>
          </cell>
        </row>
        <row r="2189">
          <cell r="A2189" t="str">
            <v>1000136/ Repair and Maintanance</v>
          </cell>
          <cell r="B2189" t="str">
            <v/>
          </cell>
        </row>
        <row r="2190">
          <cell r="A2190" t="str">
            <v>1000082 / JCB full Servicing</v>
          </cell>
          <cell r="B2190" t="str">
            <v/>
          </cell>
        </row>
        <row r="2191">
          <cell r="A2191" t="str">
            <v>WIRE ROPE SLING 16 MM x 4 MTS</v>
          </cell>
          <cell r="B2191">
            <v>200002104</v>
          </cell>
        </row>
        <row r="2192">
          <cell r="A2192" t="str">
            <v>CONCRETE NAILS 4"</v>
          </cell>
          <cell r="B2192">
            <v>200028231</v>
          </cell>
        </row>
        <row r="2193">
          <cell r="A2193" t="str">
            <v>BELT SLING 3 TON X 5 MTR</v>
          </cell>
          <cell r="B2193">
            <v>800001693</v>
          </cell>
        </row>
        <row r="2194">
          <cell r="A2194" t="str">
            <v>14 % spares</v>
          </cell>
          <cell r="B2194" t="str">
            <v/>
          </cell>
        </row>
        <row r="2195">
          <cell r="A2195" t="str">
            <v>FOODDING FOR ED SIR</v>
          </cell>
          <cell r="B2195" t="str">
            <v/>
          </cell>
        </row>
        <row r="2196">
          <cell r="A2196" t="str">
            <v>2001009 / Bike Servicing</v>
          </cell>
          <cell r="B2196" t="str">
            <v/>
          </cell>
        </row>
        <row r="2197">
          <cell r="A2197" t="str">
            <v>5 LTR OIL CAN</v>
          </cell>
          <cell r="B2197">
            <v>200006167</v>
          </cell>
        </row>
        <row r="2198">
          <cell r="A2198" t="str">
            <v>450 PSI Comnpressor@Saraynahar B-Bihar</v>
          </cell>
          <cell r="B2198" t="str">
            <v/>
          </cell>
        </row>
        <row r="2199">
          <cell r="A2199" t="str">
            <v>H.T NUT BOLT WITH WASHER M12 X65MM IN KG</v>
          </cell>
          <cell r="B2199">
            <v>200015823</v>
          </cell>
        </row>
        <row r="2200">
          <cell r="A2200" t="str">
            <v>1000137 / JCB 2nd full Servicing</v>
          </cell>
          <cell r="B2200" t="str">
            <v/>
          </cell>
        </row>
        <row r="2201">
          <cell r="A2201" t="str">
            <v>G.I. WIRE</v>
          </cell>
          <cell r="B2201">
            <v>200000292</v>
          </cell>
        </row>
        <row r="2202">
          <cell r="A2202" t="str">
            <v>TW @ Kabirpur (Aaspur devsra)</v>
          </cell>
          <cell r="B2202" t="str">
            <v/>
          </cell>
        </row>
        <row r="2203">
          <cell r="A2203" t="str">
            <v>450 PSI Comnpressor@Beerapur Kurdh &amp; Par</v>
          </cell>
          <cell r="B2203" t="str">
            <v/>
          </cell>
        </row>
        <row r="2204">
          <cell r="A2204" t="str">
            <v>Compressor @ Chakerhi&amp;NevadaKalan(Rmprsa</v>
          </cell>
          <cell r="B2204" t="str">
            <v/>
          </cell>
        </row>
        <row r="2205">
          <cell r="A2205" t="str">
            <v>Compressor @ Karenti (Kunda)</v>
          </cell>
          <cell r="B2205" t="str">
            <v/>
          </cell>
        </row>
        <row r="2206">
          <cell r="A2206" t="str">
            <v>Compressor @ Sarastpur (Patti)</v>
          </cell>
          <cell r="B2206" t="str">
            <v/>
          </cell>
        </row>
        <row r="2207">
          <cell r="A2207" t="str">
            <v>Compressor @Pure Gajai (Rampursngramgarh</v>
          </cell>
          <cell r="B2207" t="str">
            <v/>
          </cell>
        </row>
        <row r="2208">
          <cell r="A2208" t="str">
            <v>compressor @ Balla&amp;Damohan_Babaganj</v>
          </cell>
          <cell r="B2208" t="str">
            <v/>
          </cell>
        </row>
        <row r="2209">
          <cell r="A2209" t="str">
            <v>compressor @ Machheha Harda Patti_Babaga</v>
          </cell>
          <cell r="B2209" t="str">
            <v/>
          </cell>
        </row>
        <row r="2210">
          <cell r="A2210" t="str">
            <v>1000082 /JCB Servicing</v>
          </cell>
          <cell r="B2210" t="str">
            <v/>
          </cell>
        </row>
        <row r="2211">
          <cell r="A2211" t="str">
            <v>COLEM PIPES GRINDING,SPIDERS CUTTING O P</v>
          </cell>
          <cell r="B2211" t="str">
            <v/>
          </cell>
        </row>
        <row r="2212">
          <cell r="A2212" t="str">
            <v>Charges for Dovelopment of TW by 1'Cusec</v>
          </cell>
          <cell r="B2212" t="str">
            <v/>
          </cell>
        </row>
        <row r="2213">
          <cell r="A2213" t="str">
            <v>SAFETY CONE (DIVIDER)</v>
          </cell>
          <cell r="B2213">
            <v>200002989</v>
          </cell>
        </row>
        <row r="2214">
          <cell r="A2214" t="str">
            <v>PVC SAFETY CHAIN 6MM (DIVIDER)</v>
          </cell>
          <cell r="B2214">
            <v>200007377</v>
          </cell>
        </row>
        <row r="2215">
          <cell r="A2215" t="str">
            <v>Supply of Inverter &amp; Battery</v>
          </cell>
          <cell r="B2215" t="str">
            <v/>
          </cell>
        </row>
        <row r="2216">
          <cell r="A2216" t="str">
            <v>SITC of Pratapgarh 28 Nos Villages</v>
          </cell>
          <cell r="B2216" t="str">
            <v/>
          </cell>
        </row>
        <row r="2217">
          <cell r="A2217" t="str">
            <v>SHIFTING OF HYDRA 14 T</v>
          </cell>
          <cell r="B2217" t="str">
            <v/>
          </cell>
        </row>
        <row r="2218">
          <cell r="A2218" t="str">
            <v>KAMANI WORK</v>
          </cell>
          <cell r="B2218" t="str">
            <v/>
          </cell>
        </row>
        <row r="2219">
          <cell r="A2219" t="str">
            <v>2000770 / Bike engine overhaul</v>
          </cell>
          <cell r="B2219" t="str">
            <v/>
          </cell>
        </row>
        <row r="2220">
          <cell r="A2220" t="str">
            <v>QC LAB (10X8 MTR)</v>
          </cell>
          <cell r="B2220" t="str">
            <v/>
          </cell>
        </row>
        <row r="2221">
          <cell r="A2221" t="str">
            <v>TAXI CHARGES</v>
          </cell>
          <cell r="B2221" t="str">
            <v/>
          </cell>
        </row>
        <row r="2222">
          <cell r="A2222" t="str">
            <v>SHIFTING OF BATCHING PLANT CP30</v>
          </cell>
          <cell r="B2222" t="str">
            <v/>
          </cell>
        </row>
        <row r="2223">
          <cell r="A2223" t="str">
            <v>COMPRESSOR @BAHUTA _PATI</v>
          </cell>
          <cell r="B2223" t="str">
            <v/>
          </cell>
        </row>
        <row r="2224">
          <cell r="A2224" t="str">
            <v>COMPRESSOR @Chaurahi&amp;Bajhabit&amp;Mirgadwa_k</v>
          </cell>
          <cell r="B2224" t="str">
            <v/>
          </cell>
        </row>
        <row r="2225">
          <cell r="A2225" t="str">
            <v>COMPRESSOR @KATEHATI _SANGIPUR</v>
          </cell>
          <cell r="B2225" t="str">
            <v/>
          </cell>
        </row>
        <row r="2226">
          <cell r="A2226" t="str">
            <v>compressor @ Tanda&amp;Ping_Babaganj</v>
          </cell>
          <cell r="B2226" t="str">
            <v/>
          </cell>
        </row>
        <row r="2227">
          <cell r="A2227" t="str">
            <v>TW Dvlpmnt by Compressor @ Variyasamudra</v>
          </cell>
          <cell r="B2227" t="str">
            <v/>
          </cell>
        </row>
        <row r="2228">
          <cell r="A2228" t="str">
            <v>2000770 /  bike engine full overhauling</v>
          </cell>
          <cell r="B2228" t="str">
            <v/>
          </cell>
        </row>
        <row r="2229">
          <cell r="A2229" t="str">
            <v>DPR Vetting Charges</v>
          </cell>
          <cell r="B2229" t="str">
            <v/>
          </cell>
        </row>
        <row r="2230">
          <cell r="A2230" t="str">
            <v>Compressor @ Bijumau (Rampursangramgarh</v>
          </cell>
          <cell r="B2230" t="str">
            <v/>
          </cell>
        </row>
        <row r="2231">
          <cell r="A2231" t="str">
            <v>PATTI DRINKING WATER 20 LTR-SEPTEMBER'23</v>
          </cell>
          <cell r="B2231" t="str">
            <v/>
          </cell>
        </row>
        <row r="2232">
          <cell r="A2232" t="str">
            <v>FAN REGULATOR</v>
          </cell>
          <cell r="B2232">
            <v>200001843</v>
          </cell>
        </row>
        <row r="2233">
          <cell r="A2233" t="str">
            <v>LT 4CX70SQ.MM XLPE INS ARM ALU CABLE</v>
          </cell>
          <cell r="B2233">
            <v>800003925</v>
          </cell>
        </row>
        <row r="2234">
          <cell r="A2234" t="str">
            <v>Compressor@Purechhattu(RampurSangramGarh</v>
          </cell>
          <cell r="B2234" t="str">
            <v/>
          </cell>
        </row>
        <row r="2235">
          <cell r="A2235" t="str">
            <v>ELECTRIC PIPE THREADING M/C 1/2" TO 2"</v>
          </cell>
          <cell r="B2235">
            <v>800002110</v>
          </cell>
        </row>
        <row r="2236">
          <cell r="A2236" t="str">
            <v>NUT ,BOLTS FOR O P UNITS</v>
          </cell>
          <cell r="B2236" t="str">
            <v/>
          </cell>
        </row>
        <row r="2237">
          <cell r="A2237" t="str">
            <v>ESR @ Puredalpatshah &amp; Gauh(Aaspurdevsra</v>
          </cell>
          <cell r="B2237" t="str">
            <v/>
          </cell>
        </row>
        <row r="2238">
          <cell r="A2238" t="str">
            <v>450PSI @ Dadupur B-Patti</v>
          </cell>
          <cell r="B2238" t="str">
            <v/>
          </cell>
        </row>
        <row r="2239">
          <cell r="A2239" t="str">
            <v>2001142/ Bike Servicing</v>
          </cell>
          <cell r="B2239" t="str">
            <v/>
          </cell>
        </row>
        <row r="2240">
          <cell r="A2240" t="str">
            <v>250 PSI Comnpressor@Gauradand</v>
          </cell>
          <cell r="B2240" t="str">
            <v/>
          </cell>
        </row>
        <row r="2241">
          <cell r="A2241" t="str">
            <v>ESR Up to PCC @ Asnava (Sangipur)</v>
          </cell>
          <cell r="B2241" t="str">
            <v/>
          </cell>
        </row>
        <row r="2242">
          <cell r="A2242" t="str">
            <v>2000994 / Bike Servicing</v>
          </cell>
          <cell r="B2242" t="str">
            <v/>
          </cell>
        </row>
        <row r="2243">
          <cell r="A2243" t="str">
            <v>INNOVA TYRES</v>
          </cell>
          <cell r="B2243" t="str">
            <v/>
          </cell>
        </row>
        <row r="2244">
          <cell r="A2244" t="str">
            <v>3000313/ repair and maintannace</v>
          </cell>
          <cell r="B2244" t="str">
            <v/>
          </cell>
        </row>
        <row r="2245">
          <cell r="A2245" t="str">
            <v>250PSI @ Parahamidpur B-Sandwachandrika</v>
          </cell>
          <cell r="B2245" t="str">
            <v/>
          </cell>
        </row>
        <row r="2246">
          <cell r="A2246" t="str">
            <v>FOR EX GUEST PURPOSE</v>
          </cell>
          <cell r="B2246" t="str">
            <v/>
          </cell>
        </row>
        <row r="2247">
          <cell r="A2247" t="str">
            <v>Tube Well @ Purenarayanday (Sngpr Blck)</v>
          </cell>
          <cell r="B2247" t="str">
            <v/>
          </cell>
        </row>
        <row r="2248">
          <cell r="A2248" t="str">
            <v>WEIGHMENT CHARGES FOR MATERIAL</v>
          </cell>
          <cell r="B2248" t="str">
            <v/>
          </cell>
        </row>
        <row r="2249">
          <cell r="A2249" t="str">
            <v>ESR @ Bhikhampur &amp; Kopa (Aspursevsara)</v>
          </cell>
          <cell r="B2249" t="str">
            <v/>
          </cell>
        </row>
        <row r="2250">
          <cell r="A2250" t="str">
            <v>ESR @ Parvatpursuleman (Aspursevsara)</v>
          </cell>
          <cell r="B2250" t="str">
            <v/>
          </cell>
        </row>
        <row r="2251">
          <cell r="A2251" t="str">
            <v>2001077 / Bike Servicing</v>
          </cell>
          <cell r="B2251" t="str">
            <v/>
          </cell>
        </row>
        <row r="2252">
          <cell r="A2252" t="str">
            <v>450PSI Compressor@ Asrahi (Lalganj)</v>
          </cell>
          <cell r="B2252" t="str">
            <v/>
          </cell>
        </row>
        <row r="2253">
          <cell r="A2253" t="str">
            <v>14% SPARE PARTS BIKE EXTRA SPAR PARTS</v>
          </cell>
          <cell r="B2253" t="str">
            <v/>
          </cell>
        </row>
        <row r="2254">
          <cell r="A2254" t="str">
            <v>250 PSI Comnpressor@Mehmmadapur</v>
          </cell>
          <cell r="B2254" t="str">
            <v/>
          </cell>
        </row>
        <row r="2255">
          <cell r="A2255" t="str">
            <v>SPARES 28%</v>
          </cell>
          <cell r="B2255" t="str">
            <v/>
          </cell>
        </row>
        <row r="2256">
          <cell r="A2256" t="str">
            <v>2001074 / Bike Servicing</v>
          </cell>
          <cell r="B2256" t="str">
            <v/>
          </cell>
        </row>
        <row r="2257">
          <cell r="A2257" t="str">
            <v>450PSI Compressor@ Pureroop (Lalganj)</v>
          </cell>
          <cell r="B2257" t="str">
            <v/>
          </cell>
        </row>
        <row r="2258">
          <cell r="A2258" t="str">
            <v>Formation of Roads at Derwa Stockyard</v>
          </cell>
          <cell r="B2258" t="str">
            <v/>
          </cell>
        </row>
        <row r="2259">
          <cell r="A2259" t="str">
            <v>FOR STAFF MEETING</v>
          </cell>
          <cell r="B2259" t="str">
            <v/>
          </cell>
        </row>
        <row r="2260">
          <cell r="A2260" t="str">
            <v>Compressor @ SaraiKirat (Kunda )</v>
          </cell>
          <cell r="B2260" t="str">
            <v/>
          </cell>
        </row>
        <row r="2261">
          <cell r="A2261" t="str">
            <v>Borewell in Gadiyaan &amp; Shukulpur</v>
          </cell>
          <cell r="B2261" t="str">
            <v/>
          </cell>
        </row>
        <row r="2262">
          <cell r="A2262" t="str">
            <v>450PSI Compressor@ Puretilakram(Lalganj)</v>
          </cell>
          <cell r="B2262" t="str">
            <v/>
          </cell>
        </row>
        <row r="2263">
          <cell r="A2263" t="str">
            <v>Levelling &amp; Approach roads</v>
          </cell>
          <cell r="B2263" t="str">
            <v/>
          </cell>
        </row>
        <row r="2264">
          <cell r="A2264" t="str">
            <v>2001133 / Bike Servicing</v>
          </cell>
          <cell r="B2264" t="str">
            <v/>
          </cell>
        </row>
        <row r="2265">
          <cell r="A2265" t="str">
            <v>Compressor@Rajapur TW-2( Babaganj)</v>
          </cell>
          <cell r="B2265" t="str">
            <v/>
          </cell>
        </row>
        <row r="2266">
          <cell r="A2266" t="str">
            <v>FRIGHT CHARGES FROM KANPUR TO PRATAPGARH</v>
          </cell>
          <cell r="B2266" t="str">
            <v/>
          </cell>
        </row>
        <row r="2267">
          <cell r="A2267" t="str">
            <v>HIRING OF 14 TON HYDRA(NL01AB6900)</v>
          </cell>
          <cell r="B2267" t="str">
            <v/>
          </cell>
        </row>
        <row r="2268">
          <cell r="A2268" t="str">
            <v>Pipeline @ BASWAHI_BABAGANJ</v>
          </cell>
          <cell r="B2268" t="str">
            <v/>
          </cell>
        </row>
        <row r="2269">
          <cell r="A2269" t="str">
            <v>Pipeline @ TANDA AND PEENG_BABAGANJ</v>
          </cell>
          <cell r="B2269" t="str">
            <v/>
          </cell>
        </row>
        <row r="2270">
          <cell r="A2270" t="str">
            <v>Pipeline@KARENTI -KUNDA</v>
          </cell>
          <cell r="B2270" t="str">
            <v/>
          </cell>
        </row>
        <row r="2271">
          <cell r="A2271" t="str">
            <v>Variation @ Asrahi_Lalganj</v>
          </cell>
          <cell r="B2271" t="str">
            <v/>
          </cell>
        </row>
        <row r="2272">
          <cell r="A2272" t="str">
            <v>91/ Repair and Mainatanance</v>
          </cell>
          <cell r="B2272" t="str">
            <v/>
          </cell>
        </row>
        <row r="2273">
          <cell r="A2273" t="str">
            <v>HIRING OF 14T HYDRA(MP65DA 0136)</v>
          </cell>
          <cell r="B2273" t="str">
            <v/>
          </cell>
        </row>
        <row r="2274">
          <cell r="A2274" t="str">
            <v>LPG GAS 19 KG FOR MESS</v>
          </cell>
          <cell r="B2274" t="str">
            <v/>
          </cell>
        </row>
        <row r="2275">
          <cell r="A2275" t="str">
            <v>113 / SELF &amp; ALTINTOR REPAIR WORK</v>
          </cell>
          <cell r="B2275" t="str">
            <v/>
          </cell>
        </row>
        <row r="2276">
          <cell r="A2276" t="str">
            <v>TW@Seshpur_Kalakankar</v>
          </cell>
          <cell r="B2276" t="str">
            <v/>
          </cell>
        </row>
        <row r="2277">
          <cell r="A2277" t="str">
            <v>OP UNIT SPARE</v>
          </cell>
          <cell r="B2277" t="str">
            <v/>
          </cell>
        </row>
        <row r="2278">
          <cell r="A2278" t="str">
            <v>6000012 / HYDRA SPARE PARTS</v>
          </cell>
          <cell r="B2278" t="str">
            <v/>
          </cell>
        </row>
        <row r="2279">
          <cell r="A2279" t="str">
            <v>TW@Lathtara_Kalakankar</v>
          </cell>
          <cell r="B2279" t="str">
            <v/>
          </cell>
        </row>
        <row r="2280">
          <cell r="A2280" t="str">
            <v>ELECTRIC MOTOR 1 HP</v>
          </cell>
          <cell r="B2280">
            <v>800001463</v>
          </cell>
        </row>
        <row r="2281">
          <cell r="A2281" t="str">
            <v>1000082 / HYDRA SPARE PARTS</v>
          </cell>
          <cell r="B2281" t="str">
            <v/>
          </cell>
        </row>
        <row r="2282">
          <cell r="A2282" t="str">
            <v>I.P CAMERA SERVICE CHARGES</v>
          </cell>
          <cell r="B2282" t="str">
            <v/>
          </cell>
        </row>
        <row r="2283">
          <cell r="A2283" t="str">
            <v>ROAD TAX AND E CHALLAN</v>
          </cell>
          <cell r="B2283" t="str">
            <v/>
          </cell>
        </row>
        <row r="2284">
          <cell r="A2284" t="str">
            <v>CLEANING ITEMS FOR STAFF GUEST HOUSE</v>
          </cell>
          <cell r="B2284" t="str">
            <v/>
          </cell>
        </row>
        <row r="2285">
          <cell r="A2285" t="str">
            <v>Borewell in Mehammadpur</v>
          </cell>
          <cell r="B2285" t="str">
            <v/>
          </cell>
        </row>
        <row r="2286">
          <cell r="A2286" t="str">
            <v>Manpower supply for Oct'22</v>
          </cell>
          <cell r="B2286" t="str">
            <v/>
          </cell>
        </row>
        <row r="2287">
          <cell r="A2287" t="str">
            <v>TBL TOP FOR EXEN. JALNIGAM</v>
          </cell>
          <cell r="B2287" t="str">
            <v/>
          </cell>
        </row>
        <row r="2288">
          <cell r="A2288" t="str">
            <v>STATIONARY MATERIALS FOR OFFICE USE</v>
          </cell>
          <cell r="B2288" t="str">
            <v/>
          </cell>
        </row>
        <row r="2289">
          <cell r="A2289" t="str">
            <v>1000082 / HYDRA SPARE PARTS 28 %</v>
          </cell>
          <cell r="B2289" t="str">
            <v/>
          </cell>
        </row>
        <row r="2290">
          <cell r="A2290" t="str">
            <v>HAMMER 1KG</v>
          </cell>
          <cell r="B2290">
            <v>200000318</v>
          </cell>
        </row>
        <row r="2291">
          <cell r="A2291" t="str">
            <v>HAMMER 2.5KG</v>
          </cell>
          <cell r="B2291">
            <v>200000319</v>
          </cell>
        </row>
        <row r="2292">
          <cell r="A2292" t="str">
            <v>WATER  LEVEL HOSE 8MM</v>
          </cell>
          <cell r="B2292">
            <v>200000620</v>
          </cell>
        </row>
        <row r="2293">
          <cell r="A2293" t="str">
            <v>RING SPANNER 16 X 17</v>
          </cell>
          <cell r="B2293">
            <v>200001492</v>
          </cell>
        </row>
        <row r="2294">
          <cell r="A2294" t="str">
            <v>D/END SPANNER 16 X 17</v>
          </cell>
          <cell r="B2294">
            <v>200001494</v>
          </cell>
        </row>
        <row r="2295">
          <cell r="A2295" t="str">
            <v>FUNNEL SMALL</v>
          </cell>
          <cell r="B2295">
            <v>200006096</v>
          </cell>
        </row>
        <row r="2296">
          <cell r="A2296" t="str">
            <v>FUEL STRAINER</v>
          </cell>
          <cell r="B2296">
            <v>200018032</v>
          </cell>
        </row>
        <row r="2297">
          <cell r="A2297" t="str">
            <v>BEND PIPE 2IN</v>
          </cell>
          <cell r="B2297">
            <v>200019922</v>
          </cell>
        </row>
        <row r="2298">
          <cell r="A2298" t="str">
            <v>ALUMINIUM CONCRETE LEVEL PATTI + HANDLE</v>
          </cell>
          <cell r="B2298">
            <v>200021478</v>
          </cell>
        </row>
        <row r="2299">
          <cell r="A2299" t="str">
            <v>CONCRETE NAILS 2''</v>
          </cell>
          <cell r="B2299">
            <v>200027789</v>
          </cell>
        </row>
        <row r="2300">
          <cell r="A2300" t="str">
            <v>M.S NUT &amp; BOLT M 1/2" X 2"</v>
          </cell>
          <cell r="B2300">
            <v>200035720</v>
          </cell>
        </row>
        <row r="2301">
          <cell r="A2301" t="str">
            <v>FOR SPLIT AC SERVICING CHARGES</v>
          </cell>
          <cell r="B2301" t="str">
            <v/>
          </cell>
        </row>
        <row r="2302">
          <cell r="A2302" t="str">
            <v>3000312 / OP UNIT SPARE PARTS</v>
          </cell>
          <cell r="B2302" t="str">
            <v/>
          </cell>
        </row>
        <row r="2303">
          <cell r="A2303" t="str">
            <v>CONCRETE VIBRATOR  3 HP - ELECTRICAL</v>
          </cell>
          <cell r="B2303">
            <v>1300000126</v>
          </cell>
        </row>
        <row r="2304">
          <cell r="A2304" t="str">
            <v>MESS EXPENCE FOR EX GUEST</v>
          </cell>
          <cell r="B2304" t="str">
            <v/>
          </cell>
        </row>
        <row r="2305">
          <cell r="A2305" t="str">
            <v>2000991 / Bike Servicing</v>
          </cell>
          <cell r="B2305" t="str">
            <v/>
          </cell>
        </row>
        <row r="2306">
          <cell r="A2306" t="str">
            <v>TW@Aasanva_Sangipur</v>
          </cell>
          <cell r="B2306" t="str">
            <v/>
          </cell>
        </row>
        <row r="2307">
          <cell r="A2307" t="str">
            <v>COMUTER SERVICE CHARGES</v>
          </cell>
          <cell r="B2307" t="str">
            <v/>
          </cell>
        </row>
        <row r="2308">
          <cell r="A2308" t="str">
            <v>DESMET PLOTER PAPER ROLLS</v>
          </cell>
          <cell r="B2308" t="str">
            <v/>
          </cell>
        </row>
        <row r="2309">
          <cell r="A2309" t="str">
            <v>2000997/BIKE SERVICE</v>
          </cell>
          <cell r="B2309" t="str">
            <v/>
          </cell>
        </row>
        <row r="2310">
          <cell r="A2310" t="str">
            <v>ESR @ Maddupur &amp; Rokiyapur (Kalakankar)</v>
          </cell>
          <cell r="B2310" t="str">
            <v/>
          </cell>
        </row>
        <row r="2311">
          <cell r="A2311" t="str">
            <v>ELECTRICAL WORK FOR PATANJALI OFFICE</v>
          </cell>
          <cell r="B2311" t="str">
            <v/>
          </cell>
        </row>
        <row r="2312">
          <cell r="A2312" t="str">
            <v>2001175/bike service</v>
          </cell>
          <cell r="B2312" t="str">
            <v/>
          </cell>
        </row>
        <row r="2313">
          <cell r="A2313" t="str">
            <v>2001093 / Bike Servicing</v>
          </cell>
          <cell r="B2313" t="str">
            <v/>
          </cell>
        </row>
        <row r="2314">
          <cell r="A2314" t="str">
            <v>144 / HYDRA SPARE PARTS</v>
          </cell>
          <cell r="B2314" t="str">
            <v/>
          </cell>
        </row>
        <row r="2315">
          <cell r="A2315" t="str">
            <v>Pipeline Works  @ Chausa (Kunda) - P2</v>
          </cell>
          <cell r="B2315" t="str">
            <v/>
          </cell>
        </row>
        <row r="2316">
          <cell r="A2316" t="str">
            <v>TW @SandwaChandrika&amp;KatkaManpurTW-2(Sndc</v>
          </cell>
          <cell r="B2316" t="str">
            <v/>
          </cell>
        </row>
        <row r="2317">
          <cell r="A2317" t="str">
            <v>KOTA STOONE FOR MURTI PUJA</v>
          </cell>
          <cell r="B2317" t="str">
            <v/>
          </cell>
        </row>
        <row r="2318">
          <cell r="A2318" t="str">
            <v>2ND DG SERVICE</v>
          </cell>
          <cell r="B2318" t="str">
            <v/>
          </cell>
        </row>
        <row r="2319">
          <cell r="A2319" t="str">
            <v>6000012 / HYDRA SELF MOTOR PROBLEM</v>
          </cell>
          <cell r="B2319" t="str">
            <v/>
          </cell>
        </row>
        <row r="2320">
          <cell r="A2320" t="str">
            <v>TW WORKS @Ganvan Pati &amp; Ganai ,Bl-Bbabkn</v>
          </cell>
          <cell r="B2320" t="str">
            <v/>
          </cell>
        </row>
        <row r="2321">
          <cell r="A2321" t="str">
            <v>CARTRIDGE FOR PRINTER</v>
          </cell>
          <cell r="B2321" t="str">
            <v/>
          </cell>
        </row>
        <row r="2322">
          <cell r="A2322" t="str">
            <v>Borewell in Sakra</v>
          </cell>
          <cell r="B2322" t="str">
            <v/>
          </cell>
        </row>
        <row r="2323">
          <cell r="A2323" t="str">
            <v>PVC HOSE PIPE 3"</v>
          </cell>
          <cell r="B2323">
            <v>200008570</v>
          </cell>
        </row>
        <row r="2324">
          <cell r="A2324" t="str">
            <v>LT 2CX16SQ.MM XLPE INS ARM ALU CABLE</v>
          </cell>
          <cell r="B2324">
            <v>800003957</v>
          </cell>
        </row>
        <row r="2325">
          <cell r="A2325" t="str">
            <v>TW @Arjunpura (SandwaChandrika)</v>
          </cell>
          <cell r="B2325" t="str">
            <v/>
          </cell>
        </row>
        <row r="2326">
          <cell r="A2326" t="str">
            <v>3000303/COMPRESSOR SERVICE</v>
          </cell>
          <cell r="B2326" t="str">
            <v/>
          </cell>
        </row>
        <row r="2327">
          <cell r="A2327" t="str">
            <v>Control panel for cement feeding system</v>
          </cell>
          <cell r="B2327" t="str">
            <v/>
          </cell>
        </row>
        <row r="2328">
          <cell r="A2328" t="str">
            <v>Boundarywall @ Naubasta (Kunda)</v>
          </cell>
          <cell r="B2328" t="str">
            <v/>
          </cell>
        </row>
        <row r="2329">
          <cell r="A2329" t="str">
            <v>TW WORKS @Maruaan &amp; Saraynanka,Bl-Bbabkn</v>
          </cell>
          <cell r="B2329" t="str">
            <v/>
          </cell>
        </row>
        <row r="2330">
          <cell r="A2330" t="str">
            <v>SERVICE KIT</v>
          </cell>
          <cell r="B2330" t="str">
            <v/>
          </cell>
        </row>
        <row r="2331">
          <cell r="A2331" t="str">
            <v>Fabrication of precast OHT Moulds</v>
          </cell>
          <cell r="B2331" t="str">
            <v/>
          </cell>
        </row>
        <row r="2332">
          <cell r="A2332" t="str">
            <v>TW @ Rewali (Kalakankar)</v>
          </cell>
          <cell r="B2332" t="str">
            <v/>
          </cell>
        </row>
        <row r="2333">
          <cell r="A2333" t="str">
            <v>BW@Sndchndrika&amp;KatkaManpur(SandwaChandri</v>
          </cell>
          <cell r="B2333" t="str">
            <v/>
          </cell>
        </row>
        <row r="2334">
          <cell r="A2334" t="str">
            <v>FOR VISWAKARMA POOJA EXP</v>
          </cell>
          <cell r="B2334" t="str">
            <v/>
          </cell>
        </row>
        <row r="2335">
          <cell r="A2335" t="str">
            <v>Manpower Supply for the Month of July-23</v>
          </cell>
          <cell r="B2335" t="str">
            <v/>
          </cell>
        </row>
        <row r="2336">
          <cell r="A2336" t="str">
            <v>LT 1CX16SQ.MM PVC UNARM COPPER CABLE</v>
          </cell>
          <cell r="B2336">
            <v>200024683</v>
          </cell>
        </row>
        <row r="2337">
          <cell r="A2337" t="str">
            <v>LT 1CX10SQ.MM PVC INSULATED COPPER WIRE</v>
          </cell>
          <cell r="B2337">
            <v>200030422</v>
          </cell>
        </row>
        <row r="2338">
          <cell r="A2338" t="str">
            <v>H.P PRINTER 436 A3 POERSUPPLY REPAIR</v>
          </cell>
          <cell r="B2338" t="str">
            <v/>
          </cell>
        </row>
        <row r="2339">
          <cell r="A2339" t="str">
            <v>SERVICE CHARGES OF CCTV CAMERA</v>
          </cell>
          <cell r="B2339" t="str">
            <v/>
          </cell>
        </row>
        <row r="2340">
          <cell r="A2340" t="str">
            <v>SYSTEM SERVICE CHARGES</v>
          </cell>
          <cell r="B2340" t="str">
            <v/>
          </cell>
        </row>
        <row r="2341">
          <cell r="A2341" t="str">
            <v>Borewell in Gauradand</v>
          </cell>
          <cell r="B2341" t="str">
            <v/>
          </cell>
        </row>
        <row r="2342">
          <cell r="A2342" t="str">
            <v>TW WORKS @Harjamau,Block-Bababelkharnath</v>
          </cell>
          <cell r="B2342" t="str">
            <v/>
          </cell>
        </row>
        <row r="2343">
          <cell r="A2343" t="str">
            <v>Borewell in Nari</v>
          </cell>
          <cell r="B2343" t="str">
            <v/>
          </cell>
        </row>
        <row r="2344">
          <cell r="A2344" t="str">
            <v>OFFICE EXPENDATURE</v>
          </cell>
          <cell r="B2344" t="str">
            <v/>
          </cell>
        </row>
        <row r="2345">
          <cell r="A2345" t="str">
            <v>CLAW HAMMER WITH FIBER HANDLE</v>
          </cell>
          <cell r="B2345">
            <v>800004358</v>
          </cell>
        </row>
        <row r="2346">
          <cell r="A2346" t="str">
            <v>2001125 / BIKE Servicing</v>
          </cell>
          <cell r="B2346" t="str">
            <v/>
          </cell>
        </row>
        <row r="2347">
          <cell r="A2347" t="str">
            <v>HAMMER 5KG</v>
          </cell>
          <cell r="B2347">
            <v>200000326</v>
          </cell>
        </row>
        <row r="2348">
          <cell r="A2348" t="str">
            <v>TESTER</v>
          </cell>
          <cell r="B2348">
            <v>200000586</v>
          </cell>
        </row>
        <row r="2349">
          <cell r="A2349" t="str">
            <v>RCCB 63AMP BOX</v>
          </cell>
          <cell r="B2349">
            <v>200007758</v>
          </cell>
        </row>
        <row r="2350">
          <cell r="A2350" t="str">
            <v>For Ganesh Pooja Exp</v>
          </cell>
          <cell r="B2350" t="str">
            <v/>
          </cell>
        </row>
        <row r="2351">
          <cell r="A2351" t="str">
            <v>Boundarywall @ Banemanu Uparhar (Kunda)</v>
          </cell>
          <cell r="B2351" t="str">
            <v/>
          </cell>
        </row>
        <row r="2352">
          <cell r="A2352" t="str">
            <v>CHECK VALVE PN 1.0 DPCV 150MM</v>
          </cell>
          <cell r="B2352">
            <v>1200000467</v>
          </cell>
        </row>
        <row r="2353">
          <cell r="A2353" t="str">
            <v>INSTALLATION</v>
          </cell>
          <cell r="B2353" t="str">
            <v/>
          </cell>
        </row>
        <row r="2354">
          <cell r="A2354" t="str">
            <v>ESR @ Lohangpur (Rampursangramgarh)</v>
          </cell>
          <cell r="B2354" t="str">
            <v/>
          </cell>
        </row>
        <row r="2355">
          <cell r="A2355" t="str">
            <v>2000509 / BIKE Servicing</v>
          </cell>
          <cell r="B2355" t="str">
            <v/>
          </cell>
        </row>
        <row r="2356">
          <cell r="A2356" t="str">
            <v>Boundarywall @ Narwal (Sangipur)</v>
          </cell>
          <cell r="B2356" t="str">
            <v/>
          </cell>
        </row>
        <row r="2357">
          <cell r="A2357" t="str">
            <v>CHANGE OVER PANEL 125 AMP WITH ENCLOSER</v>
          </cell>
          <cell r="B2357">
            <v>800005282</v>
          </cell>
        </row>
        <row r="2358">
          <cell r="A2358" t="str">
            <v>MCB 125 AMP WITH ENCLOSER</v>
          </cell>
          <cell r="B2358">
            <v>800005283</v>
          </cell>
        </row>
        <row r="2359">
          <cell r="A2359" t="str">
            <v>SUBSCRIPTION</v>
          </cell>
          <cell r="B2359" t="str">
            <v/>
          </cell>
        </row>
        <row r="2360">
          <cell r="A2360" t="str">
            <v>MOUSE PAD</v>
          </cell>
          <cell r="B2360">
            <v>200008443</v>
          </cell>
        </row>
        <row r="2361">
          <cell r="A2361" t="str">
            <v>DG SET</v>
          </cell>
          <cell r="B2361" t="str">
            <v/>
          </cell>
        </row>
        <row r="2362">
          <cell r="A2362" t="str">
            <v>Office Use Material Towels</v>
          </cell>
          <cell r="B2362" t="str">
            <v/>
          </cell>
        </row>
        <row r="2363">
          <cell r="A2363" t="str">
            <v>ALUMINIUM LUGS - 50 SQMM</v>
          </cell>
          <cell r="B2363">
            <v>200000067</v>
          </cell>
        </row>
        <row r="2364">
          <cell r="A2364" t="str">
            <v>ALUMINIUM LUGS10 SQMM</v>
          </cell>
          <cell r="B2364">
            <v>200003779</v>
          </cell>
        </row>
        <row r="2365">
          <cell r="A2365" t="str">
            <v>LT1X6SQ.MM PVC INSULATED UNARM AL CABLE</v>
          </cell>
          <cell r="B2365">
            <v>200035614</v>
          </cell>
        </row>
        <row r="2366">
          <cell r="A2366" t="str">
            <v>2001129 / BIKE Servicing</v>
          </cell>
          <cell r="B2366" t="str">
            <v/>
          </cell>
        </row>
        <row r="2367">
          <cell r="A2367" t="str">
            <v>1000137/JCB RIM WELDING WORKS</v>
          </cell>
          <cell r="B2367" t="str">
            <v/>
          </cell>
        </row>
        <row r="2368">
          <cell r="A2368" t="str">
            <v>Tubewell at Saraybeehrbhadra (Sadar)</v>
          </cell>
          <cell r="B2368" t="str">
            <v/>
          </cell>
        </row>
        <row r="2369">
          <cell r="A2369" t="str">
            <v>5000104 /self motor repair work</v>
          </cell>
          <cell r="B2369" t="str">
            <v/>
          </cell>
        </row>
        <row r="2370">
          <cell r="A2370" t="str">
            <v>2001010/SERVICE</v>
          </cell>
          <cell r="B2370" t="str">
            <v/>
          </cell>
        </row>
        <row r="2371">
          <cell r="A2371" t="str">
            <v>CURING SUMP ( 3X5 MTR )</v>
          </cell>
          <cell r="B2371" t="str">
            <v/>
          </cell>
        </row>
        <row r="2372">
          <cell r="A2372" t="str">
            <v>INTERNET CHARGES FOR PRATAPGARH OFFICE</v>
          </cell>
          <cell r="B2372" t="str">
            <v/>
          </cell>
        </row>
        <row r="2373">
          <cell r="A2373" t="str">
            <v>REBUTTON TYRE 1000X20</v>
          </cell>
          <cell r="B2373">
            <v>200000493</v>
          </cell>
        </row>
        <row r="2374">
          <cell r="A2374" t="str">
            <v>FOR OFFICE ELECTRICAL DOOR WORK</v>
          </cell>
          <cell r="B2374" t="str">
            <v/>
          </cell>
        </row>
        <row r="2375">
          <cell r="A2375" t="str">
            <v>2001126 / BIKE Servicing</v>
          </cell>
          <cell r="B2375" t="str">
            <v/>
          </cell>
        </row>
        <row r="2376">
          <cell r="A2376" t="str">
            <v>BIKE REPAIR WORK</v>
          </cell>
          <cell r="B2376" t="str">
            <v/>
          </cell>
        </row>
        <row r="2377">
          <cell r="A2377" t="str">
            <v>TW WORKS@Harraipatti &amp; Labeda,B-Aaspurde</v>
          </cell>
          <cell r="B2377" t="str">
            <v/>
          </cell>
        </row>
        <row r="2378">
          <cell r="A2378" t="str">
            <v>CUPLOCK VERTICAL 2.5 MTR</v>
          </cell>
          <cell r="B2378">
            <v>800002163</v>
          </cell>
        </row>
        <row r="2379">
          <cell r="A2379" t="str">
            <v>ATLAS COPCO AIR COMPRESSOR 600 CFM</v>
          </cell>
          <cell r="B2379">
            <v>1400000314</v>
          </cell>
        </row>
        <row r="2380">
          <cell r="A2380" t="str">
            <v>WIRE ROPE SLING 10 MM x 6 MTS</v>
          </cell>
          <cell r="B2380">
            <v>200002073</v>
          </cell>
        </row>
        <row r="2381">
          <cell r="A2381" t="str">
            <v>WIRE ROPE SLING 14 MM x 6 MTS</v>
          </cell>
          <cell r="B2381">
            <v>200002094</v>
          </cell>
        </row>
        <row r="2382">
          <cell r="A2382" t="str">
            <v>2001077/BIKE SERVICE 28%</v>
          </cell>
          <cell r="B2382" t="str">
            <v/>
          </cell>
        </row>
        <row r="2383">
          <cell r="A2383" t="str">
            <v>2001149 / BIKE Servicing</v>
          </cell>
          <cell r="B2383" t="str">
            <v/>
          </cell>
        </row>
        <row r="2384">
          <cell r="A2384" t="str">
            <v>2001077/BIKE SERVICE</v>
          </cell>
          <cell r="B2384" t="str">
            <v/>
          </cell>
        </row>
        <row r="2385">
          <cell r="A2385" t="str">
            <v>2001105 / BIKE Servicing</v>
          </cell>
          <cell r="B2385" t="str">
            <v/>
          </cell>
        </row>
        <row r="2386">
          <cell r="A2386" t="str">
            <v>LPG FOR STAFF MESS</v>
          </cell>
          <cell r="B2386" t="str">
            <v/>
          </cell>
        </row>
        <row r="2387">
          <cell r="A2387" t="str">
            <v>200116 / TRANCHER HOUSING REPAIR WORK</v>
          </cell>
          <cell r="B2387" t="str">
            <v/>
          </cell>
        </row>
        <row r="2388">
          <cell r="A2388" t="str">
            <v>Pipeline @ Khargipur&amp;PhulpurRama(Bihar)</v>
          </cell>
          <cell r="B2388" t="str">
            <v/>
          </cell>
        </row>
        <row r="2389">
          <cell r="A2389" t="str">
            <v>2001131/BIKE SERVICE</v>
          </cell>
          <cell r="B2389" t="str">
            <v/>
          </cell>
        </row>
        <row r="2390">
          <cell r="A2390" t="str">
            <v>2001088 / BIKE Servicing</v>
          </cell>
          <cell r="B2390" t="str">
            <v/>
          </cell>
        </row>
        <row r="2391">
          <cell r="A2391" t="str">
            <v>CHAIN MS 5MM</v>
          </cell>
          <cell r="B2391">
            <v>800002959</v>
          </cell>
        </row>
        <row r="2392">
          <cell r="A2392" t="str">
            <v>Pipeline @ BESAAR_PATTI</v>
          </cell>
          <cell r="B2392" t="str">
            <v/>
          </cell>
        </row>
        <row r="2393">
          <cell r="A2393" t="str">
            <v>DG SET-15KVA</v>
          </cell>
          <cell r="B2393">
            <v>900008662</v>
          </cell>
        </row>
        <row r="2394">
          <cell r="A2394" t="str">
            <v>DG SET-20KVA</v>
          </cell>
          <cell r="B2394">
            <v>900008663</v>
          </cell>
        </row>
        <row r="2395">
          <cell r="A2395" t="str">
            <v>DG SET-40KVA</v>
          </cell>
          <cell r="B2395">
            <v>900008666</v>
          </cell>
        </row>
        <row r="2396">
          <cell r="A2396" t="str">
            <v>DG SET-10KVA</v>
          </cell>
          <cell r="B2396">
            <v>900008668</v>
          </cell>
        </row>
        <row r="2397">
          <cell r="A2397" t="str">
            <v>HIRING OF 40 KVA DGSET</v>
          </cell>
          <cell r="B2397" t="str">
            <v/>
          </cell>
        </row>
        <row r="2398">
          <cell r="A2398" t="str">
            <v>ROOM CHARGES</v>
          </cell>
          <cell r="B2398" t="str">
            <v/>
          </cell>
        </row>
        <row r="2399">
          <cell r="A2399" t="str">
            <v>TRANSPORTATION FOR 15 BIKES</v>
          </cell>
          <cell r="B2399" t="str">
            <v/>
          </cell>
        </row>
        <row r="2400">
          <cell r="A2400" t="str">
            <v>SPIGOT ROUND</v>
          </cell>
          <cell r="B2400">
            <v>800001045</v>
          </cell>
        </row>
        <row r="2401">
          <cell r="A2401" t="str">
            <v>M-SEAL IN PAC</v>
          </cell>
          <cell r="B2401">
            <v>200000423</v>
          </cell>
        </row>
        <row r="2402">
          <cell r="A2402" t="str">
            <v>LT 4CX50SQ.MM XLPE INS UNARM ALU CABLE</v>
          </cell>
          <cell r="B2402">
            <v>800003969</v>
          </cell>
        </row>
        <row r="2403">
          <cell r="A2403" t="str">
            <v>2001122/BIKE SERVICE</v>
          </cell>
          <cell r="B2403" t="str">
            <v/>
          </cell>
        </row>
        <row r="2404">
          <cell r="A2404" t="str">
            <v>2001185 / BIKE Servicing</v>
          </cell>
          <cell r="B2404" t="str">
            <v/>
          </cell>
        </row>
        <row r="2405">
          <cell r="A2405" t="str">
            <v>BIKE HELMET</v>
          </cell>
          <cell r="B2405" t="str">
            <v/>
          </cell>
        </row>
        <row r="2406">
          <cell r="A2406" t="str">
            <v>ELECTRICAL MATERIAL AT  PATTI -3</v>
          </cell>
          <cell r="B2406" t="str">
            <v/>
          </cell>
        </row>
        <row r="2407">
          <cell r="A2407" t="str">
            <v>HIRING OF JCB</v>
          </cell>
          <cell r="B2407" t="str">
            <v/>
          </cell>
        </row>
        <row r="2408">
          <cell r="A2408" t="str">
            <v>Pump House @ Deduaa (Aaspurdevsara)</v>
          </cell>
          <cell r="B2408" t="str">
            <v/>
          </cell>
        </row>
        <row r="2409">
          <cell r="A2409" t="str">
            <v>Pipeline @ Kandaru (Kalakankar)</v>
          </cell>
          <cell r="B2409" t="str">
            <v/>
          </cell>
        </row>
        <row r="2410">
          <cell r="A2410" t="str">
            <v>2000994/BIKE SERVICE</v>
          </cell>
          <cell r="B2410" t="str">
            <v/>
          </cell>
        </row>
        <row r="2411">
          <cell r="A2411" t="str">
            <v>WOODEN ALMARI 4FTX6FT</v>
          </cell>
          <cell r="B2411">
            <v>1300001423</v>
          </cell>
        </row>
        <row r="2412">
          <cell r="A2412" t="str">
            <v>STORE SHED (15X10MTR)</v>
          </cell>
          <cell r="B2412" t="str">
            <v/>
          </cell>
        </row>
        <row r="2413">
          <cell r="A2413" t="str">
            <v>2001072/CAMPER SERVICE 28%</v>
          </cell>
          <cell r="B2413" t="str">
            <v/>
          </cell>
        </row>
        <row r="2414">
          <cell r="A2414" t="str">
            <v>M.S PIPE 65 NB IN EA</v>
          </cell>
          <cell r="B2414">
            <v>800001366</v>
          </cell>
        </row>
        <row r="2415">
          <cell r="A2415" t="str">
            <v>2001072/CAMPER SERVICE 18%</v>
          </cell>
          <cell r="B2415" t="str">
            <v/>
          </cell>
        </row>
        <row r="2416">
          <cell r="A2416" t="str">
            <v>BIKE SERVICE28%</v>
          </cell>
          <cell r="B2416" t="str">
            <v/>
          </cell>
        </row>
        <row r="2417">
          <cell r="A2417" t="str">
            <v>TW Dev by 450 PSI@Parsipur(Kunda)</v>
          </cell>
          <cell r="B2417" t="str">
            <v/>
          </cell>
        </row>
        <row r="2418">
          <cell r="A2418" t="str">
            <v>2001074/BIKE SERVICE</v>
          </cell>
          <cell r="B2418" t="str">
            <v/>
          </cell>
        </row>
        <row r="2419">
          <cell r="A2419" t="str">
            <v>Boundarywall @ Asrahi (Lalganj)</v>
          </cell>
          <cell r="B2419" t="str">
            <v/>
          </cell>
        </row>
        <row r="2420">
          <cell r="A2420" t="str">
            <v>FOR GUEST HOUSE MESS</v>
          </cell>
          <cell r="B2420" t="str">
            <v/>
          </cell>
        </row>
        <row r="2421">
          <cell r="A2421" t="str">
            <v>TW Dev by 450 PSI@Kanyaeyadullapur &amp; Har</v>
          </cell>
          <cell r="B2421" t="str">
            <v/>
          </cell>
        </row>
        <row r="2422">
          <cell r="A2422" t="str">
            <v>SPEARS 18% AND LABOUR CHARGES</v>
          </cell>
          <cell r="B2422" t="str">
            <v/>
          </cell>
        </row>
        <row r="2423">
          <cell r="A2423" t="str">
            <v>Pipeline @ Haraipatti &amp; Labeda(Aspurdevs</v>
          </cell>
          <cell r="B2423" t="str">
            <v/>
          </cell>
        </row>
        <row r="2424">
          <cell r="A2424" t="str">
            <v>TW Dev by 450 PSI@Sarayjagatsingh(Lalgan</v>
          </cell>
          <cell r="B2424" t="str">
            <v/>
          </cell>
        </row>
        <row r="2425">
          <cell r="A2425" t="str">
            <v>GROSSERY FOR VIP GUEST HOUSE</v>
          </cell>
          <cell r="B2425" t="str">
            <v/>
          </cell>
        </row>
        <row r="2426">
          <cell r="A2426" t="str">
            <v>2001143 / BIKE Servicing</v>
          </cell>
          <cell r="B2426" t="str">
            <v/>
          </cell>
        </row>
        <row r="2427">
          <cell r="A2427" t="str">
            <v>3000218/SPARES PARTS</v>
          </cell>
          <cell r="B2427" t="str">
            <v/>
          </cell>
        </row>
        <row r="2428">
          <cell r="A2428" t="str">
            <v>TW Dev by 450 PSI@Khemkaranpur(Bihar)</v>
          </cell>
          <cell r="B2428" t="str">
            <v/>
          </cell>
        </row>
        <row r="2429">
          <cell r="A2429" t="str">
            <v>ESR@KaranpurKhujahi(Bababhelkaranthdham)</v>
          </cell>
          <cell r="B2429" t="str">
            <v/>
          </cell>
        </row>
        <row r="2430">
          <cell r="A2430" t="str">
            <v>2001146 / BIKE Servicing</v>
          </cell>
          <cell r="B2430" t="str">
            <v/>
          </cell>
        </row>
        <row r="2431">
          <cell r="A2431" t="str">
            <v>JCB LIGHT</v>
          </cell>
          <cell r="B2431" t="str">
            <v/>
          </cell>
        </row>
        <row r="2432">
          <cell r="A2432" t="str">
            <v>Compressor @ Tarapur (Lalganj)</v>
          </cell>
          <cell r="B2432" t="str">
            <v/>
          </cell>
        </row>
        <row r="2433">
          <cell r="A2433" t="str">
            <v>G.I.PIPE 1" IN FT</v>
          </cell>
          <cell r="B2433">
            <v>200009953</v>
          </cell>
        </row>
        <row r="2434">
          <cell r="A2434" t="str">
            <v>GEAR HEAADS FOR THE OP UNITS</v>
          </cell>
          <cell r="B2434" t="str">
            <v/>
          </cell>
        </row>
        <row r="2435">
          <cell r="A2435" t="str">
            <v>450 PSI Comnpressor@Lakuri(Rmpsng)</v>
          </cell>
          <cell r="B2435" t="str">
            <v/>
          </cell>
        </row>
        <row r="2436">
          <cell r="A2436" t="str">
            <v>WIRE ROPE SLING 12 MM X 6 MTR</v>
          </cell>
          <cell r="B2436">
            <v>200001721</v>
          </cell>
        </row>
        <row r="2437">
          <cell r="A2437" t="str">
            <v>D BOW SHACKLE 05 TON</v>
          </cell>
          <cell r="B2437">
            <v>200001881</v>
          </cell>
        </row>
        <row r="2438">
          <cell r="A2438" t="str">
            <v>450 PSI Comnpressor@Budhiyapur(Rmpsng)</v>
          </cell>
          <cell r="B2438" t="str">
            <v/>
          </cell>
        </row>
        <row r="2439">
          <cell r="A2439" t="str">
            <v>2000990 / BIKE Servicing</v>
          </cell>
          <cell r="B2439" t="str">
            <v/>
          </cell>
        </row>
        <row r="2440">
          <cell r="A2440" t="str">
            <v>ESR @ GP_Saraynakar, Block_BBND</v>
          </cell>
          <cell r="B2440" t="str">
            <v/>
          </cell>
        </row>
        <row r="2441">
          <cell r="A2441" t="str">
            <v>TRANSPORT CHARGE OF TRACTOR TRENCH</v>
          </cell>
          <cell r="B2441" t="str">
            <v/>
          </cell>
        </row>
        <row r="2442">
          <cell r="A2442" t="str">
            <v>2000994/BIKE REPAIR</v>
          </cell>
          <cell r="B2442" t="str">
            <v/>
          </cell>
        </row>
        <row r="2443">
          <cell r="A2443" t="str">
            <v>FOR EXECUTIVE GUEST HOUSE</v>
          </cell>
          <cell r="B2443" t="str">
            <v/>
          </cell>
        </row>
        <row r="2444">
          <cell r="A2444" t="str">
            <v>CASING PATTI 25MM</v>
          </cell>
          <cell r="B2444">
            <v>200004211</v>
          </cell>
        </row>
        <row r="2445">
          <cell r="A2445" t="str">
            <v>ESR @ Amarpur (Bababhelkaranthdham)</v>
          </cell>
          <cell r="B2445" t="str">
            <v/>
          </cell>
        </row>
        <row r="2446">
          <cell r="A2446" t="str">
            <v>ESR @ GP_Srinathpur, Block_BBND</v>
          </cell>
          <cell r="B2446" t="str">
            <v/>
          </cell>
        </row>
        <row r="2447">
          <cell r="A2447" t="str">
            <v>SERVICE 5%</v>
          </cell>
          <cell r="B2447" t="str">
            <v/>
          </cell>
        </row>
        <row r="2448">
          <cell r="A2448" t="str">
            <v>450 PSI Comnpressor@Chandapur &amp; Day B-kk</v>
          </cell>
          <cell r="B2448" t="str">
            <v/>
          </cell>
        </row>
        <row r="2449">
          <cell r="A2449" t="str">
            <v>TRANSIT MIXER REPAIRING 28%</v>
          </cell>
          <cell r="B2449" t="str">
            <v/>
          </cell>
        </row>
        <row r="2450">
          <cell r="A2450" t="str">
            <v>2001075 / BIKE Servicing</v>
          </cell>
          <cell r="B2450" t="str">
            <v/>
          </cell>
        </row>
        <row r="2451">
          <cell r="A2451" t="str">
            <v>450 PSI Comnpressor@Rajapur B-Babaganj</v>
          </cell>
          <cell r="B2451" t="str">
            <v/>
          </cell>
        </row>
        <row r="2452">
          <cell r="A2452" t="str">
            <v>SUPPLY OF WATER TANKER WITH WATER</v>
          </cell>
          <cell r="B2452" t="str">
            <v/>
          </cell>
        </row>
        <row r="2453">
          <cell r="A2453" t="str">
            <v>TRANSIT MIXER REPAIRING</v>
          </cell>
          <cell r="B2453" t="str">
            <v/>
          </cell>
        </row>
        <row r="2454">
          <cell r="A2454" t="str">
            <v>LED TV 40"</v>
          </cell>
          <cell r="B2454">
            <v>1300000451</v>
          </cell>
        </row>
        <row r="2455">
          <cell r="A2455" t="str">
            <v>M.S ANGLE ISA 50 X 50 X 6 MM</v>
          </cell>
          <cell r="B2455">
            <v>200005132</v>
          </cell>
        </row>
        <row r="2456">
          <cell r="A2456" t="str">
            <v>CHANGE OVER SWITCH 250AMPS</v>
          </cell>
          <cell r="B2456">
            <v>400010413</v>
          </cell>
        </row>
        <row r="2457">
          <cell r="A2457" t="str">
            <v>MCCB 200 AMPS</v>
          </cell>
          <cell r="B2457">
            <v>800000323</v>
          </cell>
        </row>
        <row r="2458">
          <cell r="A2458" t="str">
            <v>2001144/SERVICE</v>
          </cell>
          <cell r="B2458" t="str">
            <v/>
          </cell>
        </row>
        <row r="2459">
          <cell r="A2459" t="str">
            <v>Pipeline @ Mandah &amp; Bojhi(Mangraura)</v>
          </cell>
          <cell r="B2459" t="str">
            <v/>
          </cell>
        </row>
        <row r="2460">
          <cell r="A2460" t="str">
            <v>RFI BOOKS SITE ACTIVITY</v>
          </cell>
          <cell r="B2460" t="str">
            <v/>
          </cell>
        </row>
        <row r="2461">
          <cell r="A2461" t="str">
            <v>RADAR TYPE LEVEL TRANSMITERS</v>
          </cell>
          <cell r="B2461">
            <v>200033649</v>
          </cell>
        </row>
        <row r="2462">
          <cell r="A2462" t="str">
            <v>MS 300 MM  CROSS RING FOR TUBEWELL</v>
          </cell>
          <cell r="B2462">
            <v>200035350</v>
          </cell>
        </row>
        <row r="2463">
          <cell r="A2463" t="str">
            <v>2000997/BIKE REPAIRE</v>
          </cell>
          <cell r="B2463" t="str">
            <v/>
          </cell>
        </row>
        <row r="2464">
          <cell r="A2464" t="str">
            <v>HDPE Branch TEE 200mm X 200mm X 125mm</v>
          </cell>
          <cell r="B2464">
            <v>200034191</v>
          </cell>
        </row>
        <row r="2465">
          <cell r="A2465" t="str">
            <v>MONITOR DELL TFT</v>
          </cell>
          <cell r="B2465">
            <v>1300001206</v>
          </cell>
        </row>
        <row r="2466">
          <cell r="A2466" t="str">
            <v>FREE OF MESS EXPENCTURE</v>
          </cell>
          <cell r="B2466" t="str">
            <v/>
          </cell>
        </row>
        <row r="2467">
          <cell r="A2467" t="str">
            <v>MS END CAP 200MM X 80MM FOR TUBEWELL</v>
          </cell>
          <cell r="B2467">
            <v>200034902</v>
          </cell>
        </row>
        <row r="2468">
          <cell r="A2468" t="str">
            <v>FOR CLIENT Entertainment</v>
          </cell>
          <cell r="B2468" t="str">
            <v/>
          </cell>
        </row>
        <row r="2469">
          <cell r="A2469" t="str">
            <v>GUNNY CLOTH ( HESSIAN CLOTH )</v>
          </cell>
          <cell r="B2469">
            <v>200007403</v>
          </cell>
        </row>
        <row r="2470">
          <cell r="A2470" t="str">
            <v>BATCHING PLANT CALIBRATION CHARGES</v>
          </cell>
          <cell r="B2470" t="str">
            <v/>
          </cell>
        </row>
        <row r="2471">
          <cell r="A2471" t="str">
            <v>RCC COVER BLOCK MULTI DIMENSION 50MM</v>
          </cell>
          <cell r="B2471">
            <v>200034870</v>
          </cell>
        </row>
        <row r="2472">
          <cell r="A2472" t="str">
            <v>BATCHING PLANT MISC.BALANCE WORKS</v>
          </cell>
          <cell r="B2472" t="str">
            <v/>
          </cell>
        </row>
        <row r="2473">
          <cell r="A2473" t="str">
            <v>Tube well @ Alawalpur (Sngpr Blck)</v>
          </cell>
          <cell r="B2473" t="str">
            <v/>
          </cell>
        </row>
        <row r="2474">
          <cell r="A2474" t="str">
            <v>2001073/ 1ST TRACTOR Servicing</v>
          </cell>
          <cell r="B2474" t="str">
            <v/>
          </cell>
        </row>
        <row r="2475">
          <cell r="A2475" t="str">
            <v>PUJA SAMAN FOR 2 JCB</v>
          </cell>
          <cell r="B2475" t="str">
            <v/>
          </cell>
        </row>
        <row r="2476">
          <cell r="A2476" t="str">
            <v>MS CLAMP 100MM FOR TUBE WELL</v>
          </cell>
          <cell r="B2476">
            <v>200035131</v>
          </cell>
        </row>
        <row r="2477">
          <cell r="A2477" t="str">
            <v>NEW JCB UNLOADING CHARGE</v>
          </cell>
          <cell r="B2477" t="str">
            <v/>
          </cell>
        </row>
        <row r="2478">
          <cell r="A2478" t="str">
            <v>TM REPAIRING WORKS</v>
          </cell>
          <cell r="B2478" t="str">
            <v/>
          </cell>
        </row>
        <row r="2479">
          <cell r="A2479" t="str">
            <v>UNLOADING CHARGES</v>
          </cell>
          <cell r="B2479" t="str">
            <v/>
          </cell>
        </row>
        <row r="2480">
          <cell r="A2480" t="str">
            <v>WHEEL SPANER,JACK ROD</v>
          </cell>
          <cell r="B2480" t="str">
            <v/>
          </cell>
        </row>
        <row r="2481">
          <cell r="A2481" t="str">
            <v>GREASE MP-3</v>
          </cell>
          <cell r="B2481" t="str">
            <v/>
          </cell>
        </row>
        <row r="2482">
          <cell r="A2482" t="str">
            <v>RO SERVICE</v>
          </cell>
          <cell r="B2482" t="str">
            <v/>
          </cell>
        </row>
        <row r="2483">
          <cell r="A2483" t="str">
            <v>ELECTRIC CONNECTION FOR PRECAST</v>
          </cell>
          <cell r="B2483" t="str">
            <v/>
          </cell>
        </row>
        <row r="2484">
          <cell r="A2484" t="str">
            <v>D-SHACKLES 15MT</v>
          </cell>
          <cell r="B2484">
            <v>200002239</v>
          </cell>
        </row>
        <row r="2485">
          <cell r="A2485" t="str">
            <v>VIBRATOR NEEDLE 40MM WITH HOSE</v>
          </cell>
          <cell r="B2485">
            <v>200007367</v>
          </cell>
        </row>
        <row r="2486">
          <cell r="A2486" t="str">
            <v>NEEDLE-20MM</v>
          </cell>
          <cell r="B2486">
            <v>200024396</v>
          </cell>
        </row>
        <row r="2487">
          <cell r="A2487" t="str">
            <v>BELT SLING 6 TON X 3 MTR</v>
          </cell>
          <cell r="B2487">
            <v>800005209</v>
          </cell>
        </row>
        <row r="2488">
          <cell r="A2488" t="str">
            <v>WINDOWS MOSQUITO KIT STEEL</v>
          </cell>
          <cell r="B2488" t="str">
            <v/>
          </cell>
        </row>
        <row r="2489">
          <cell r="A2489" t="str">
            <v>FOR EX GUEST AT GUEST HOUSE</v>
          </cell>
          <cell r="B2489" t="str">
            <v/>
          </cell>
        </row>
        <row r="2490">
          <cell r="A2490" t="str">
            <v>REPAIRE 28%</v>
          </cell>
          <cell r="B2490" t="str">
            <v/>
          </cell>
        </row>
        <row r="2491">
          <cell r="A2491" t="str">
            <v>OFFICE FURNITURE</v>
          </cell>
          <cell r="B2491" t="str">
            <v/>
          </cell>
        </row>
        <row r="2492">
          <cell r="A2492" t="str">
            <v>TW works at Saphachhat B-aspurdevsra</v>
          </cell>
          <cell r="B2492" t="str">
            <v/>
          </cell>
        </row>
        <row r="2493">
          <cell r="A2493" t="str">
            <v>REPAIRE</v>
          </cell>
          <cell r="B2493" t="str">
            <v/>
          </cell>
        </row>
        <row r="2494">
          <cell r="A2494" t="str">
            <v>PVC BOARD - 7'X4'</v>
          </cell>
          <cell r="B2494">
            <v>200032371</v>
          </cell>
        </row>
        <row r="2495">
          <cell r="A2495" t="str">
            <v>20 FEET OFFICE CONTAINER ALU PARTICIAN W</v>
          </cell>
          <cell r="B2495" t="str">
            <v/>
          </cell>
        </row>
        <row r="2496">
          <cell r="A2496" t="str">
            <v>TW works at Bhattikhurd Block-Aspurdevsr</v>
          </cell>
          <cell r="B2496" t="str">
            <v/>
          </cell>
        </row>
        <row r="2497">
          <cell r="A2497" t="str">
            <v>Pipeline @ Govindpur (Aaspurdevsara)</v>
          </cell>
          <cell r="B2497" t="str">
            <v/>
          </cell>
        </row>
        <row r="2498">
          <cell r="A2498" t="str">
            <v>TW works at Bind B-aspurdevsra</v>
          </cell>
          <cell r="B2498" t="str">
            <v/>
          </cell>
        </row>
        <row r="2499">
          <cell r="A2499" t="str">
            <v>TW works at Nariyawan Block-Babaganj</v>
          </cell>
          <cell r="B2499" t="str">
            <v/>
          </cell>
        </row>
        <row r="2500">
          <cell r="A2500" t="str">
            <v>HIRING OF TRACK FOR DG SET SHIFTING</v>
          </cell>
          <cell r="B2500" t="str">
            <v/>
          </cell>
        </row>
        <row r="2501">
          <cell r="A2501" t="str">
            <v>TW works at Parvatpursuleman B-aspurdevs</v>
          </cell>
          <cell r="B2501" t="str">
            <v/>
          </cell>
        </row>
        <row r="2502">
          <cell r="A2502" t="str">
            <v>TRANSPOTATION OF BATCHING PLANT PANEL</v>
          </cell>
          <cell r="B2502" t="str">
            <v/>
          </cell>
        </row>
        <row r="2503">
          <cell r="A2503" t="str">
            <v>WATER TANK 1000 LTR</v>
          </cell>
          <cell r="B2503">
            <v>1300000193</v>
          </cell>
        </row>
        <row r="2504">
          <cell r="A2504" t="str">
            <v>RIGHT ANGLE  24"</v>
          </cell>
          <cell r="B2504">
            <v>200000496</v>
          </cell>
        </row>
        <row r="2505">
          <cell r="A2505" t="str">
            <v>BALL VALVE 1''</v>
          </cell>
          <cell r="B2505">
            <v>200008021</v>
          </cell>
        </row>
        <row r="2506">
          <cell r="A2506" t="str">
            <v>TW works at Atarsand &amp; Parsupur B-sadar</v>
          </cell>
          <cell r="B2506" t="str">
            <v/>
          </cell>
        </row>
        <row r="2507">
          <cell r="A2507" t="str">
            <v>FOR GUEST HOUSE OF STAFF</v>
          </cell>
          <cell r="B2507" t="str">
            <v/>
          </cell>
        </row>
        <row r="2508">
          <cell r="A2508" t="str">
            <v>TW works at Bhikampur Block-Aspurdevsr</v>
          </cell>
          <cell r="B2508" t="str">
            <v/>
          </cell>
        </row>
        <row r="2509">
          <cell r="A2509" t="str">
            <v>OP Unit @Devapur B-Lalganj</v>
          </cell>
          <cell r="B2509" t="str">
            <v/>
          </cell>
        </row>
        <row r="2510">
          <cell r="A2510" t="str">
            <v>TW works at Badhwait Block-Babaganj</v>
          </cell>
          <cell r="B2510" t="str">
            <v/>
          </cell>
        </row>
        <row r="2511">
          <cell r="A2511" t="str">
            <v>OP Unit @Pure Roop B-Lalganj</v>
          </cell>
          <cell r="B2511" t="str">
            <v/>
          </cell>
        </row>
        <row r="2512">
          <cell r="A2512" t="str">
            <v>OP Unit @Barna  B-Bihar</v>
          </cell>
          <cell r="B2512" t="str">
            <v/>
          </cell>
        </row>
        <row r="2513">
          <cell r="A2513" t="str">
            <v>AIR CONDITIONER SPLIT 1 TON</v>
          </cell>
          <cell r="B2513">
            <v>1300000046</v>
          </cell>
        </row>
        <row r="2514">
          <cell r="A2514" t="str">
            <v>OP Unit @Umari Kotila B-Bihar</v>
          </cell>
          <cell r="B2514" t="str">
            <v/>
          </cell>
        </row>
        <row r="2515">
          <cell r="A2515" t="str">
            <v>D BOW SHACKLE 8.5TON</v>
          </cell>
          <cell r="B2515">
            <v>800001896</v>
          </cell>
        </row>
        <row r="2516">
          <cell r="A2516" t="str">
            <v>OP Unit @Maharajpur B-Bihar</v>
          </cell>
          <cell r="B2516" t="str">
            <v/>
          </cell>
        </row>
        <row r="2517">
          <cell r="A2517" t="str">
            <v>OP Unit @Burhepur B-Bihar</v>
          </cell>
          <cell r="B2517" t="str">
            <v/>
          </cell>
        </row>
        <row r="2518">
          <cell r="A2518" t="str">
            <v>FOR MESS STORE PURPOSE</v>
          </cell>
          <cell r="B2518" t="str">
            <v/>
          </cell>
        </row>
        <row r="2519">
          <cell r="A2519" t="str">
            <v>G.I PIPE 40 NB IN KG</v>
          </cell>
          <cell r="B2519">
            <v>200011697</v>
          </cell>
        </row>
        <row r="2520">
          <cell r="A2520" t="str">
            <v>OP Unit @Chhevaga B-Bihar</v>
          </cell>
          <cell r="B2520" t="str">
            <v/>
          </cell>
        </row>
        <row r="2521">
          <cell r="A2521" t="str">
            <v>FAN BELT FOR JCB</v>
          </cell>
          <cell r="B2521" t="str">
            <v/>
          </cell>
        </row>
        <row r="2522">
          <cell r="A2522" t="str">
            <v>BED SWITCH 10AMP.</v>
          </cell>
          <cell r="B2522">
            <v>200022543</v>
          </cell>
        </row>
        <row r="2523">
          <cell r="A2523" t="str">
            <v>6 MODULAR SWITCH BOX</v>
          </cell>
          <cell r="B2523">
            <v>200025348</v>
          </cell>
        </row>
        <row r="2524">
          <cell r="A2524" t="str">
            <v>PVC SADDLE 25 MM</v>
          </cell>
          <cell r="B2524">
            <v>200030987</v>
          </cell>
        </row>
        <row r="2525">
          <cell r="A2525" t="str">
            <v>SKIRT  PENDENT HOLDER (METAL RING)</v>
          </cell>
          <cell r="B2525">
            <v>200031192</v>
          </cell>
        </row>
        <row r="2526">
          <cell r="A2526" t="str">
            <v>Pipeline @ Aaspurdevsra(Aaspurdevsra)</v>
          </cell>
          <cell r="B2526" t="str">
            <v/>
          </cell>
        </row>
        <row r="2527">
          <cell r="A2527" t="str">
            <v>WIRE CLIP</v>
          </cell>
          <cell r="B2527">
            <v>200008051</v>
          </cell>
        </row>
        <row r="2528">
          <cell r="A2528" t="str">
            <v>FOR AC INSTALATION CHARGE</v>
          </cell>
          <cell r="B2528" t="str">
            <v/>
          </cell>
        </row>
        <row r="2529">
          <cell r="A2529" t="str">
            <v>BW @ Bhikhampur &amp; Kopa(Aaspurdevsra)</v>
          </cell>
          <cell r="B2529" t="str">
            <v/>
          </cell>
        </row>
        <row r="2530">
          <cell r="A2530" t="str">
            <v>BW @ Keravdiha (Kalakankar)</v>
          </cell>
          <cell r="B2530" t="str">
            <v/>
          </cell>
        </row>
        <row r="2531">
          <cell r="A2531" t="str">
            <v>BW@Kakriha &amp; Abdulwahidganj(Kalakankar)</v>
          </cell>
          <cell r="B2531" t="str">
            <v/>
          </cell>
        </row>
        <row r="2532">
          <cell r="A2532" t="str">
            <v>PH @ Jajupur (Kalakankar)</v>
          </cell>
          <cell r="B2532" t="str">
            <v/>
          </cell>
        </row>
        <row r="2533">
          <cell r="A2533" t="str">
            <v>Pumphouse @ Chachamau(Kalakankar)</v>
          </cell>
          <cell r="B2533" t="str">
            <v/>
          </cell>
        </row>
        <row r="2534">
          <cell r="A2534" t="str">
            <v>Pumphouse @ Maddupur &amp; Rokiyapur(Kalakan</v>
          </cell>
          <cell r="B2534" t="str">
            <v/>
          </cell>
        </row>
        <row r="2535">
          <cell r="A2535" t="str">
            <v>2001106 / Bike Servicing</v>
          </cell>
          <cell r="B2535" t="str">
            <v/>
          </cell>
        </row>
        <row r="2536">
          <cell r="A2536" t="str">
            <v>Boundarywall @ Gobari (Sandwachandrika)</v>
          </cell>
          <cell r="B2536" t="str">
            <v/>
          </cell>
        </row>
        <row r="2537">
          <cell r="A2537" t="str">
            <v>CLEANING ITEM FOR OFFICE &amp; GUESTHOUSE</v>
          </cell>
          <cell r="B2537" t="str">
            <v/>
          </cell>
        </row>
        <row r="2538">
          <cell r="A2538" t="str">
            <v>250 PSI Comnpressor@Nari B-sndcnk</v>
          </cell>
          <cell r="B2538" t="str">
            <v/>
          </cell>
        </row>
        <row r="2539">
          <cell r="A2539" t="str">
            <v>2000696 / Bike Servicing</v>
          </cell>
          <cell r="B2539" t="str">
            <v/>
          </cell>
        </row>
        <row r="2540">
          <cell r="A2540" t="str">
            <v>DG SET-25KVA</v>
          </cell>
          <cell r="B2540">
            <v>900008664</v>
          </cell>
        </row>
        <row r="2541">
          <cell r="A2541" t="str">
            <v>2000772 / Bike Servicing</v>
          </cell>
          <cell r="B2541" t="str">
            <v/>
          </cell>
        </row>
        <row r="2542">
          <cell r="A2542" t="str">
            <v>EXPENCE FOR CLIENT ENTERTAINMENT</v>
          </cell>
          <cell r="B2542" t="str">
            <v/>
          </cell>
        </row>
        <row r="2543">
          <cell r="A2543" t="str">
            <v>250 PSI Comnpressor@PureparmeswaB-sndcnk</v>
          </cell>
          <cell r="B2543" t="str">
            <v/>
          </cell>
        </row>
        <row r="2544">
          <cell r="A2544" t="str">
            <v>Pipeline @ Bramhauli (Kalakankar)</v>
          </cell>
          <cell r="B2544" t="str">
            <v/>
          </cell>
        </row>
        <row r="2545">
          <cell r="A2545" t="str">
            <v>COURIER CHARGES FOR A3 PRINTER HP436NDA</v>
          </cell>
          <cell r="B2545" t="str">
            <v/>
          </cell>
        </row>
        <row r="2546">
          <cell r="A2546" t="str">
            <v>TW works @Parsipur Block-Kunda</v>
          </cell>
          <cell r="B2546" t="str">
            <v/>
          </cell>
        </row>
        <row r="2547">
          <cell r="A2547" t="str">
            <v>2000334 / Bike Servicing</v>
          </cell>
          <cell r="B2547" t="str">
            <v/>
          </cell>
        </row>
        <row r="2548">
          <cell r="A2548" t="str">
            <v>ESR @ 200 KL-12 Mtr @ Nari (Sndw Blck)</v>
          </cell>
          <cell r="B2548" t="str">
            <v/>
          </cell>
        </row>
        <row r="2549">
          <cell r="A2549" t="str">
            <v>PANTRY EXPENSES IN PATTI PRECAST YARD</v>
          </cell>
          <cell r="B2549" t="str">
            <v/>
          </cell>
        </row>
        <row r="2550">
          <cell r="A2550" t="str">
            <v>2001088 / Bike REPAIR WORK</v>
          </cell>
          <cell r="B2550" t="str">
            <v/>
          </cell>
        </row>
        <row r="2551">
          <cell r="A2551" t="str">
            <v>Compressor @ Kajipur Maharajganj(Kunda)</v>
          </cell>
          <cell r="B2551" t="str">
            <v/>
          </cell>
        </row>
        <row r="2552">
          <cell r="A2552" t="str">
            <v>OFFICE CLEANING MATERIALS FOR DERWA</v>
          </cell>
          <cell r="B2552" t="str">
            <v/>
          </cell>
        </row>
        <row r="2553">
          <cell r="A2553" t="str">
            <v>VariationPipeline @Harjamau,Baba belkarn</v>
          </cell>
          <cell r="B2553" t="str">
            <v/>
          </cell>
        </row>
        <row r="2554">
          <cell r="A2554" t="str">
            <v>2000430 / PICKUP Servicing</v>
          </cell>
          <cell r="B2554" t="str">
            <v/>
          </cell>
        </row>
        <row r="2555">
          <cell r="A2555" t="str">
            <v>Compressor @ Diha Balai (Babaganj)</v>
          </cell>
          <cell r="B2555" t="str">
            <v/>
          </cell>
        </row>
        <row r="2556">
          <cell r="A2556" t="str">
            <v>TW@Bhausiya _Mangraura</v>
          </cell>
          <cell r="B2556" t="str">
            <v/>
          </cell>
        </row>
        <row r="2557">
          <cell r="A2557" t="str">
            <v>SWEETS &amp; COOL DRINKS FOR STAFF</v>
          </cell>
          <cell r="B2557" t="str">
            <v/>
          </cell>
        </row>
        <row r="2558">
          <cell r="A2558" t="str">
            <v>TW@Diyawa &amp; Keotali TW2_Aaspurdevsara</v>
          </cell>
          <cell r="B2558" t="str">
            <v/>
          </cell>
        </row>
        <row r="2559">
          <cell r="A2559" t="str">
            <v>TW@Virouti&amp;Ramkola (Patti)</v>
          </cell>
          <cell r="B2559" t="str">
            <v/>
          </cell>
        </row>
        <row r="2560">
          <cell r="A2560" t="str">
            <v>TW @ Gujwar &amp; Saray Chhata (Babaganj</v>
          </cell>
          <cell r="B2560" t="str">
            <v/>
          </cell>
        </row>
        <row r="2561">
          <cell r="A2561" t="str">
            <v>TW@Aaumisaraysaifkha &amp; Purebasan( Patti</v>
          </cell>
          <cell r="B2561" t="str">
            <v/>
          </cell>
        </row>
        <row r="2562">
          <cell r="A2562" t="str">
            <v>Pipeline @ Umari Kotila (Bihar)</v>
          </cell>
          <cell r="B2562" t="str">
            <v/>
          </cell>
        </row>
        <row r="2563">
          <cell r="A2563" t="str">
            <v>OP Unit @Jagdishpur &amp; Purebhaiya B-sadar</v>
          </cell>
          <cell r="B2563" t="str">
            <v/>
          </cell>
        </row>
        <row r="2564">
          <cell r="A2564" t="str">
            <v>TW@Chintamanipur&amp;Andevari (Patti )</v>
          </cell>
          <cell r="B2564" t="str">
            <v/>
          </cell>
        </row>
        <row r="2565">
          <cell r="A2565" t="str">
            <v>TW @ Chaurang (Babaganj)</v>
          </cell>
          <cell r="B2565" t="str">
            <v/>
          </cell>
        </row>
        <row r="2566">
          <cell r="A2566" t="str">
            <v>Tubewell Devlp work @ Diyawa&amp;Keotali (Aa</v>
          </cell>
          <cell r="B2566" t="str">
            <v/>
          </cell>
        </row>
        <row r="2567">
          <cell r="A2567" t="str">
            <v>SHREE GANESH MURTI FOR GANESH POOJA</v>
          </cell>
          <cell r="B2567" t="str">
            <v/>
          </cell>
        </row>
        <row r="2568">
          <cell r="A2568" t="str">
            <v>SOCKET 6 AMPS</v>
          </cell>
          <cell r="B2568">
            <v>200002606</v>
          </cell>
        </row>
        <row r="2569">
          <cell r="A2569" t="str">
            <v>SWITCH BOARD 2 WAY</v>
          </cell>
          <cell r="B2569">
            <v>200016146</v>
          </cell>
        </row>
        <row r="2570">
          <cell r="A2570" t="str">
            <v>FEMALE SOCKET 32AMP</v>
          </cell>
          <cell r="B2570">
            <v>200026812</v>
          </cell>
        </row>
        <row r="2571">
          <cell r="A2571" t="str">
            <v>32 A MALE SOCKET 240V</v>
          </cell>
          <cell r="B2571">
            <v>200035375</v>
          </cell>
        </row>
        <row r="2572">
          <cell r="A2572" t="str">
            <v>TW@Besaar_Patti</v>
          </cell>
          <cell r="B2572" t="str">
            <v/>
          </cell>
        </row>
        <row r="2573">
          <cell r="A2573" t="str">
            <v>Construction of Precast OHT Tanks</v>
          </cell>
          <cell r="B2573" t="str">
            <v/>
          </cell>
        </row>
        <row r="2574">
          <cell r="A2574" t="str">
            <v>TRANSPORTING CHARGES OF CEMENT 250 BAGS</v>
          </cell>
          <cell r="B2574" t="str">
            <v/>
          </cell>
        </row>
        <row r="2575">
          <cell r="A2575" t="str">
            <v>OP Unit @Kohraov B-Patti</v>
          </cell>
          <cell r="B2575" t="str">
            <v/>
          </cell>
        </row>
        <row r="2576">
          <cell r="A2576" t="str">
            <v>MESS DEDUCTION FOR THE MONTH OFSEPTEMBER</v>
          </cell>
          <cell r="B2576" t="str">
            <v/>
          </cell>
        </row>
        <row r="2577">
          <cell r="A2577" t="str">
            <v>HIRING OF TRACTOR AND JCB</v>
          </cell>
          <cell r="B2577" t="str">
            <v/>
          </cell>
        </row>
        <row r="2578">
          <cell r="A2578" t="str">
            <v>TRANSPORTING CHARGES OF CEMENT 220 BAGS</v>
          </cell>
          <cell r="B2578" t="str">
            <v/>
          </cell>
        </row>
        <row r="2579">
          <cell r="A2579" t="str">
            <v>ELECTRONIC BALANCE (600 GM TO 0.01GM)</v>
          </cell>
          <cell r="B2579">
            <v>200001928</v>
          </cell>
        </row>
        <row r="2580">
          <cell r="A2580" t="str">
            <v>AGGREGATE IMPACT TEST APPARATUS</v>
          </cell>
          <cell r="B2580">
            <v>200001962</v>
          </cell>
        </row>
        <row r="2581">
          <cell r="A2581" t="str">
            <v>ELONGATION</v>
          </cell>
          <cell r="B2581">
            <v>200001969</v>
          </cell>
        </row>
        <row r="2582">
          <cell r="A2582" t="str">
            <v>G.I.TRAY</v>
          </cell>
          <cell r="B2582">
            <v>200001974</v>
          </cell>
        </row>
        <row r="2583">
          <cell r="A2583" t="str">
            <v>COARSE AGGREGATE SLEEVES-DIA 450</v>
          </cell>
          <cell r="B2583">
            <v>200020780</v>
          </cell>
        </row>
        <row r="2584">
          <cell r="A2584" t="str">
            <v>Fabrication Charges for V-Notch Boxes</v>
          </cell>
          <cell r="B2584" t="str">
            <v/>
          </cell>
        </row>
        <row r="2585">
          <cell r="A2585" t="str">
            <v>HYD JOCKS,MOBIL FOR GARRAGE</v>
          </cell>
          <cell r="B2585" t="str">
            <v/>
          </cell>
        </row>
        <row r="2586">
          <cell r="A2586" t="str">
            <v>250 PSI Comnpressor@Kalayanpur  B-sndcnk</v>
          </cell>
          <cell r="B2586" t="str">
            <v/>
          </cell>
        </row>
        <row r="2587">
          <cell r="A2587" t="str">
            <v>BOREWELL @BAEJALPUR,B-ASPURDEVSRA</v>
          </cell>
          <cell r="B2587" t="str">
            <v/>
          </cell>
        </row>
        <row r="2588">
          <cell r="A2588" t="str">
            <v>VIP GUEST HOUSE MESS EXPENSES</v>
          </cell>
          <cell r="B2588" t="str">
            <v/>
          </cell>
        </row>
        <row r="2589">
          <cell r="A2589" t="str">
            <v>PATTI OFFICE PANTRY WATER EXPENSE</v>
          </cell>
          <cell r="B2589" t="str">
            <v/>
          </cell>
        </row>
        <row r="2590">
          <cell r="A2590" t="str">
            <v>Fencing work at Patti store yard-4</v>
          </cell>
          <cell r="B2590" t="str">
            <v/>
          </cell>
        </row>
        <row r="2591">
          <cell r="A2591" t="str">
            <v>TOOL KIT FOR GARRAGE</v>
          </cell>
          <cell r="B2591" t="str">
            <v/>
          </cell>
        </row>
        <row r="2592">
          <cell r="A2592" t="str">
            <v>JCB RELEASE PROCESSING CHARGES</v>
          </cell>
          <cell r="B2592" t="str">
            <v/>
          </cell>
        </row>
        <row r="2593">
          <cell r="A2593" t="str">
            <v>3000312 / REPAIR AND MAINTANANCE</v>
          </cell>
          <cell r="B2593" t="str">
            <v/>
          </cell>
        </row>
        <row r="2594">
          <cell r="A2594" t="str">
            <v>Pipeline at Malakarajpur,B-Kunda</v>
          </cell>
          <cell r="B2594" t="str">
            <v/>
          </cell>
        </row>
        <row r="2595">
          <cell r="A2595" t="str">
            <v>TRANSPORT CHARGES OF LOWERING MATERIAL</v>
          </cell>
          <cell r="B2595" t="str">
            <v/>
          </cell>
        </row>
        <row r="2596">
          <cell r="A2596" t="str">
            <v>DINNER EXPENSES OF TPI PERSONS</v>
          </cell>
          <cell r="B2596" t="str">
            <v/>
          </cell>
        </row>
        <row r="2597">
          <cell r="A2597" t="str">
            <v>JCB PENALTY CHARGE</v>
          </cell>
          <cell r="B2597" t="str">
            <v/>
          </cell>
        </row>
        <row r="2598">
          <cell r="A2598" t="str">
            <v>OP Unit@ Gujwar</v>
          </cell>
          <cell r="B2598" t="str">
            <v/>
          </cell>
        </row>
        <row r="2599">
          <cell r="A2599" t="str">
            <v>TRANSPORTING CHARGES OF DI PIPES&amp;FITTING</v>
          </cell>
          <cell r="B2599" t="str">
            <v/>
          </cell>
        </row>
        <row r="2600">
          <cell r="A2600" t="str">
            <v>PH @ Lohangpur (Rampursangramgarh)</v>
          </cell>
          <cell r="B2600" t="str">
            <v/>
          </cell>
        </row>
        <row r="2601">
          <cell r="A2601" t="str">
            <v>ESR @ Chachamau(Kalakankar)</v>
          </cell>
          <cell r="B2601" t="str">
            <v/>
          </cell>
        </row>
        <row r="2602">
          <cell r="A2602" t="str">
            <v>OP Unit@Raikashipur</v>
          </cell>
          <cell r="B2602" t="str">
            <v/>
          </cell>
        </row>
        <row r="2603">
          <cell r="A2603" t="str">
            <v>TW @ Bansiyara  (Bihar)</v>
          </cell>
          <cell r="B2603" t="str">
            <v/>
          </cell>
        </row>
        <row r="2604">
          <cell r="A2604" t="str">
            <v>E CHALLAN</v>
          </cell>
          <cell r="B2604" t="str">
            <v/>
          </cell>
        </row>
        <row r="2605">
          <cell r="A2605" t="str">
            <v>TRANSPORTING CHARGES OF CONCRETE MIXER</v>
          </cell>
          <cell r="B2605" t="str">
            <v/>
          </cell>
        </row>
        <row r="2606">
          <cell r="A2606" t="str">
            <v>TW @ Kanupur  (Bihar)</v>
          </cell>
          <cell r="B2606" t="str">
            <v/>
          </cell>
        </row>
        <row r="2607">
          <cell r="A2607" t="str">
            <v>NUTS &amp; BOLTS FOR BATCHING PLANTS</v>
          </cell>
          <cell r="B2607" t="str">
            <v/>
          </cell>
        </row>
        <row r="2608">
          <cell r="A2608" t="str">
            <v>PH @ Kedaura (Rampursangramgarh)</v>
          </cell>
          <cell r="B2608" t="str">
            <v/>
          </cell>
        </row>
        <row r="2609">
          <cell r="A2609" t="str">
            <v>TW @ BibipurBardih (Patti)</v>
          </cell>
          <cell r="B2609" t="str">
            <v/>
          </cell>
        </row>
        <row r="2610">
          <cell r="A2610" t="str">
            <v>Tubewell @ Chaukhara &amp; Sarayganji (BBNT)</v>
          </cell>
          <cell r="B2610" t="str">
            <v/>
          </cell>
        </row>
        <row r="2611">
          <cell r="A2611" t="str">
            <v>TW @ Dadupur 1&amp;2 (Patti)</v>
          </cell>
          <cell r="B2611" t="str">
            <v/>
          </cell>
        </row>
        <row r="2612">
          <cell r="A2612" t="str">
            <v>ESR @ Chandapur &amp; Dayalpur(Kalakankar)</v>
          </cell>
          <cell r="B2612" t="str">
            <v/>
          </cell>
        </row>
        <row r="2613">
          <cell r="A2613" t="str">
            <v>TW @Khaira Gaurbari&amp;Adhaarpur-1&amp;2(Sndchn</v>
          </cell>
          <cell r="B2613" t="str">
            <v/>
          </cell>
        </row>
        <row r="2614">
          <cell r="A2614" t="str">
            <v>Tubewell @ Pandarijabar &amp; Gatauli (BBNTH</v>
          </cell>
          <cell r="B2614" t="str">
            <v/>
          </cell>
        </row>
        <row r="2615">
          <cell r="A2615" t="str">
            <v>VEHICLE HIRE FOR AE</v>
          </cell>
          <cell r="B2615" t="str">
            <v/>
          </cell>
        </row>
        <row r="2616">
          <cell r="A2616" t="str">
            <v>TW @PurePandeyKamora&amp;TejGarh-1 &amp;2(Sndchn</v>
          </cell>
          <cell r="B2616" t="str">
            <v/>
          </cell>
        </row>
        <row r="2617">
          <cell r="A2617" t="str">
            <v>Tubewell @ Suryagarhjagnnath (Mangraura)</v>
          </cell>
          <cell r="B2617" t="str">
            <v/>
          </cell>
        </row>
        <row r="2618">
          <cell r="A2618" t="str">
            <v>ELECTRICAL METER REPAIR CHARGES</v>
          </cell>
          <cell r="B2618" t="str">
            <v/>
          </cell>
        </row>
        <row r="2619">
          <cell r="A2619" t="str">
            <v>SUBMERSIBLE PUMP FIXING ITEMS</v>
          </cell>
          <cell r="B2619" t="str">
            <v/>
          </cell>
        </row>
        <row r="2620">
          <cell r="A2620" t="str">
            <v>TW @ Karamganj&amp;SamaspurSailwara(Kalakank</v>
          </cell>
          <cell r="B2620" t="str">
            <v/>
          </cell>
        </row>
        <row r="2621">
          <cell r="A2621" t="str">
            <v>Project Monitoring Services</v>
          </cell>
          <cell r="B2621" t="str">
            <v/>
          </cell>
        </row>
        <row r="2622">
          <cell r="A2622" t="str">
            <v>BEND PIPE FOR COMPRESSER</v>
          </cell>
          <cell r="B2622" t="str">
            <v/>
          </cell>
        </row>
        <row r="2623">
          <cell r="A2623" t="str">
            <v>Compressor @ Siya (TW-1 &amp; 2) (Bihar)</v>
          </cell>
          <cell r="B2623" t="str">
            <v/>
          </cell>
        </row>
        <row r="2624">
          <cell r="A2624" t="str">
            <v>TW @ Kasipur  (Kalakankar)</v>
          </cell>
          <cell r="B2624" t="str">
            <v/>
          </cell>
        </row>
        <row r="2625">
          <cell r="A2625" t="str">
            <v>PIPELINE @ SHIVPUR KHURD (MANGRAURA)</v>
          </cell>
          <cell r="B2625" t="str">
            <v/>
          </cell>
        </row>
        <row r="2626">
          <cell r="A2626" t="str">
            <v>Failed Bore Wells in GP_Pinjarii</v>
          </cell>
          <cell r="B2626" t="str">
            <v/>
          </cell>
        </row>
        <row r="2627">
          <cell r="A2627" t="str">
            <v>TW @ Asthan ( KalaKankar)</v>
          </cell>
          <cell r="B2627" t="str">
            <v/>
          </cell>
        </row>
        <row r="2628">
          <cell r="A2628" t="str">
            <v>TRENCH CUTTER SPEARS FOR CH'NO 718S3</v>
          </cell>
          <cell r="B2628" t="str">
            <v/>
          </cell>
        </row>
        <row r="2629">
          <cell r="A2629" t="str">
            <v>MESS DEDUCTION FOR THE MONTH OF AUGUST</v>
          </cell>
          <cell r="B2629" t="str">
            <v/>
          </cell>
        </row>
        <row r="2630">
          <cell r="A2630" t="str">
            <v>TW @ Bahuta (Patti)</v>
          </cell>
          <cell r="B2630" t="str">
            <v/>
          </cell>
        </row>
        <row r="2631">
          <cell r="A2631" t="str">
            <v>OILD DHOTI</v>
          </cell>
          <cell r="B2631" t="str">
            <v/>
          </cell>
        </row>
        <row r="2632">
          <cell r="A2632" t="str">
            <v>FOR INTERNET CHARG</v>
          </cell>
          <cell r="B2632" t="str">
            <v/>
          </cell>
        </row>
        <row r="2633">
          <cell r="A2633" t="str">
            <v>FOOD EXPENCE FOR CLIENT</v>
          </cell>
          <cell r="B2633" t="str">
            <v/>
          </cell>
        </row>
        <row r="2634">
          <cell r="A2634" t="str">
            <v>Tubewell @ Nevadakala &amp; Dekahi (Failed)</v>
          </cell>
          <cell r="B2634" t="str">
            <v/>
          </cell>
        </row>
        <row r="2635">
          <cell r="A2635" t="str">
            <v>BELT SLING 10 TON X 6 MTS</v>
          </cell>
          <cell r="B2635">
            <v>200002181</v>
          </cell>
        </row>
        <row r="2636">
          <cell r="A2636" t="str">
            <v>TMT DIE 8 MM</v>
          </cell>
          <cell r="B2636">
            <v>200032873</v>
          </cell>
        </row>
        <row r="2637">
          <cell r="A2637" t="str">
            <v>1/2" DIE</v>
          </cell>
          <cell r="B2637">
            <v>400008300</v>
          </cell>
        </row>
        <row r="2638">
          <cell r="A2638" t="str">
            <v>D-SHACKLES 12MT</v>
          </cell>
          <cell r="B2638">
            <v>800000409</v>
          </cell>
        </row>
        <row r="2639">
          <cell r="A2639" t="str">
            <v>COUNTER TABLE FOR OFFICE PMX DEPARTMENT</v>
          </cell>
          <cell r="B2639" t="str">
            <v/>
          </cell>
        </row>
        <row r="2640">
          <cell r="A2640" t="str">
            <v>BW @ Pure Chhattu(Rampursangramgarh)</v>
          </cell>
          <cell r="B2640" t="str">
            <v/>
          </cell>
        </row>
        <row r="2641">
          <cell r="A2641" t="str">
            <v>Tubewell @ Setapur (Sadr Blck) Failed</v>
          </cell>
          <cell r="B2641" t="str">
            <v/>
          </cell>
        </row>
        <row r="2642">
          <cell r="A2642" t="str">
            <v>TRENCH CUTTER SPEARS FOR CH'NO 722S3</v>
          </cell>
          <cell r="B2642" t="str">
            <v/>
          </cell>
        </row>
        <row r="2643">
          <cell r="A2643" t="str">
            <v>PP ROPE 24MM IN KGS</v>
          </cell>
          <cell r="B2643">
            <v>200001914</v>
          </cell>
        </row>
        <row r="2644">
          <cell r="A2644" t="str">
            <v>BARREL GAUGE</v>
          </cell>
          <cell r="B2644">
            <v>200004700</v>
          </cell>
        </row>
        <row r="2645">
          <cell r="A2645" t="str">
            <v>SUBMERSIBLE STATOR</v>
          </cell>
          <cell r="B2645">
            <v>200005415</v>
          </cell>
        </row>
        <row r="2646">
          <cell r="A2646" t="str">
            <v>HDPE PIPE 32 MM</v>
          </cell>
          <cell r="B2646">
            <v>200019715</v>
          </cell>
        </row>
        <row r="2647">
          <cell r="A2647" t="str">
            <v>BW @ Kedaura (Rampursangramgarh)</v>
          </cell>
          <cell r="B2647" t="str">
            <v/>
          </cell>
        </row>
        <row r="2648">
          <cell r="A2648" t="str">
            <v>Compressor @ ParewaNarayanpur(Kunda)</v>
          </cell>
          <cell r="B2648" t="str">
            <v/>
          </cell>
        </row>
        <row r="2649">
          <cell r="A2649" t="str">
            <v>ESR @Diyawa &amp; Keotali(Aaspurdevsara)</v>
          </cell>
          <cell r="B2649" t="str">
            <v/>
          </cell>
        </row>
        <row r="2650">
          <cell r="A2650" t="str">
            <v>Compressor @ Adhiya (Kunda)</v>
          </cell>
          <cell r="B2650" t="str">
            <v/>
          </cell>
        </row>
        <row r="2651">
          <cell r="A2651" t="str">
            <v>MCCB 32 AMPS 1 POLE</v>
          </cell>
          <cell r="B2651">
            <v>200003295</v>
          </cell>
        </row>
        <row r="2652">
          <cell r="A2652" t="str">
            <v>TMT DIE12 MM</v>
          </cell>
          <cell r="B2652">
            <v>200032874</v>
          </cell>
        </row>
        <row r="2653">
          <cell r="A2653" t="str">
            <v>WIRE ROPE 8MM FIBRE</v>
          </cell>
          <cell r="B2653">
            <v>800000527</v>
          </cell>
        </row>
        <row r="2654">
          <cell r="A2654" t="str">
            <v>SINGLE SHEEVE PULLEY  (1 MT)</v>
          </cell>
          <cell r="B2654">
            <v>800001788</v>
          </cell>
        </row>
        <row r="2655">
          <cell r="A2655" t="str">
            <v>TRANSPORTATION CHARGE OF TRACTOR TREANCH</v>
          </cell>
          <cell r="B2655" t="str">
            <v/>
          </cell>
        </row>
        <row r="2656">
          <cell r="A2656" t="str">
            <v>TM SUIT</v>
          </cell>
          <cell r="B2656" t="str">
            <v/>
          </cell>
        </row>
        <row r="2657">
          <cell r="A2657" t="str">
            <v>MS CHANNEL 100 X50 X6</v>
          </cell>
          <cell r="B2657">
            <v>200024817</v>
          </cell>
        </row>
        <row r="2658">
          <cell r="A2658" t="str">
            <v>FRIGHT CHARGES FOR JCB SERVICE KITS</v>
          </cell>
          <cell r="B2658" t="str">
            <v/>
          </cell>
        </row>
        <row r="2659">
          <cell r="A2659" t="str">
            <v>MATERIAL FOR GUEST HOUSE</v>
          </cell>
          <cell r="B2659" t="str">
            <v/>
          </cell>
        </row>
        <row r="2660">
          <cell r="A2660" t="str">
            <v>TRAVELLING CHARGES FOR BHOPAL GUESTHOUSE</v>
          </cell>
          <cell r="B2660" t="str">
            <v/>
          </cell>
        </row>
        <row r="2661">
          <cell r="A2661" t="str">
            <v>PIPING WORKS @Ramnagar,Block-Sadar</v>
          </cell>
          <cell r="B2661" t="str">
            <v/>
          </cell>
        </row>
        <row r="2662">
          <cell r="A2662" t="str">
            <v>BOREWELL @SRINATHPUR,B-BABABHELKARNATH D</v>
          </cell>
          <cell r="B2662" t="str">
            <v/>
          </cell>
        </row>
        <row r="2663">
          <cell r="A2663" t="str">
            <v>Pipeline @ Umardiha (Aspurdevsara)</v>
          </cell>
          <cell r="B2663" t="str">
            <v/>
          </cell>
        </row>
        <row r="2664">
          <cell r="A2664" t="str">
            <v>Tube Well @ Lakhrav (Sandw Blck) Failed</v>
          </cell>
          <cell r="B2664" t="str">
            <v/>
          </cell>
        </row>
        <row r="2665">
          <cell r="A2665" t="str">
            <v>AC INSTALATION &amp; SERVICES</v>
          </cell>
          <cell r="B2665" t="str">
            <v/>
          </cell>
        </row>
        <row r="2666">
          <cell r="A2666" t="str">
            <v>PH @ Dafra (Aaspurdevsara)</v>
          </cell>
          <cell r="B2666" t="str">
            <v/>
          </cell>
        </row>
        <row r="2667">
          <cell r="A2667" t="str">
            <v>MCCB 63 AMPS 4 POLE</v>
          </cell>
          <cell r="B2667">
            <v>800000337</v>
          </cell>
        </row>
        <row r="2668">
          <cell r="A2668" t="str">
            <v>ESR upto PCC @ Bikara (BIHAR)</v>
          </cell>
          <cell r="B2668" t="str">
            <v/>
          </cell>
        </row>
        <row r="2669">
          <cell r="A2669" t="str">
            <v>Compressor @Kalayanpur &amp;Purefhattesiingh</v>
          </cell>
          <cell r="B2669" t="str">
            <v/>
          </cell>
        </row>
        <row r="2670">
          <cell r="A2670" t="str">
            <v>Mess Material</v>
          </cell>
          <cell r="B2670" t="str">
            <v/>
          </cell>
        </row>
        <row r="2671">
          <cell r="A2671" t="str">
            <v>Tube Well @ Makaiipur (Sandw Blck)</v>
          </cell>
          <cell r="B2671" t="str">
            <v/>
          </cell>
        </row>
        <row r="2672">
          <cell r="A2672" t="str">
            <v>WOODEN SLEEPER 12"X12"X6 FEET</v>
          </cell>
          <cell r="B2672">
            <v>800004948</v>
          </cell>
        </row>
        <row r="2673">
          <cell r="A2673" t="str">
            <v>MESS PURPOSE</v>
          </cell>
          <cell r="B2673" t="str">
            <v/>
          </cell>
        </row>
        <row r="2674">
          <cell r="A2674" t="str">
            <v>Tubewell @ Katkavali (Sadar)</v>
          </cell>
          <cell r="B2674" t="str">
            <v/>
          </cell>
        </row>
        <row r="2675">
          <cell r="A2675" t="str">
            <v>RENT CHARGES OF WEIGHTSTONE 01 TON</v>
          </cell>
          <cell r="B2675" t="str">
            <v/>
          </cell>
        </row>
        <row r="2676">
          <cell r="A2676" t="str">
            <v>CARTIDGE FOR PRINTER</v>
          </cell>
          <cell r="B2676" t="str">
            <v/>
          </cell>
        </row>
        <row r="2677">
          <cell r="A2677" t="str">
            <v>GI PORTABLE TOILET CABIN 16’Lx18’Wx8.6’H</v>
          </cell>
          <cell r="B2677">
            <v>1300001517</v>
          </cell>
        </row>
        <row r="2678">
          <cell r="A2678" t="str">
            <v>GI PORTABLE SECURTY CABIN 6’Lx6’Wx8.6’H</v>
          </cell>
          <cell r="B2678">
            <v>1300001518</v>
          </cell>
        </row>
        <row r="2679">
          <cell r="A2679" t="str">
            <v>GI PORTABLE SECURITY CABIN 4’Lx4’Wx8.6’H</v>
          </cell>
          <cell r="B2679">
            <v>1300001519</v>
          </cell>
        </row>
        <row r="2680">
          <cell r="A2680" t="str">
            <v>450 PSI Comnpressor@Launda &amp; Mamauli</v>
          </cell>
          <cell r="B2680" t="str">
            <v/>
          </cell>
        </row>
        <row r="2681">
          <cell r="A2681" t="str">
            <v>LINE CHARGE &amp; METER COST FOR ELECTRICITY</v>
          </cell>
          <cell r="B2681" t="str">
            <v/>
          </cell>
        </row>
        <row r="2682">
          <cell r="A2682" t="str">
            <v>SECURITY DEPOSIT FOR ELECTRICITY</v>
          </cell>
          <cell r="B2682" t="str">
            <v/>
          </cell>
        </row>
        <row r="2683">
          <cell r="A2683" t="str">
            <v>USB PENDRIVE 32 GB</v>
          </cell>
          <cell r="B2683" t="str">
            <v/>
          </cell>
        </row>
        <row r="2684">
          <cell r="A2684" t="str">
            <v>450 PSI Comnpressor@Abdul Wahidganj B-kk</v>
          </cell>
          <cell r="B2684" t="str">
            <v/>
          </cell>
        </row>
        <row r="2685">
          <cell r="A2685" t="str">
            <v>Parts 28%</v>
          </cell>
          <cell r="B2685" t="str">
            <v/>
          </cell>
        </row>
        <row r="2686">
          <cell r="A2686" t="str">
            <v>POWER CONNECTION FOR KUNDA STORE</v>
          </cell>
          <cell r="B2686" t="str">
            <v/>
          </cell>
        </row>
        <row r="2687">
          <cell r="A2687" t="str">
            <v>2001072 /2nd camper services</v>
          </cell>
          <cell r="B2687" t="str">
            <v/>
          </cell>
        </row>
        <row r="2688">
          <cell r="A2688" t="str">
            <v>450PSI@Aaemna jatupur B-Bihar</v>
          </cell>
          <cell r="B2688" t="str">
            <v/>
          </cell>
        </row>
        <row r="2689">
          <cell r="A2689" t="str">
            <v>WATER PURIFIER 15LTR</v>
          </cell>
          <cell r="B2689">
            <v>1300000968</v>
          </cell>
        </row>
        <row r="2690">
          <cell r="A2690" t="str">
            <v>BW @ Aasanava (Sangipur)</v>
          </cell>
          <cell r="B2690" t="str">
            <v/>
          </cell>
        </row>
        <row r="2691">
          <cell r="A2691" t="str">
            <v>PATTI DRINKING  WATER 20 LTR -AUGUST'23</v>
          </cell>
          <cell r="B2691" t="str">
            <v/>
          </cell>
        </row>
        <row r="2692">
          <cell r="A2692" t="str">
            <v>Tube Well @(GP-Asrhi Block Lalganj)</v>
          </cell>
          <cell r="B2692" t="str">
            <v/>
          </cell>
        </row>
        <row r="2693">
          <cell r="A2693" t="str">
            <v>ESR @ 300 KL-14 Mtr @ Bhadausi &amp; Rampur</v>
          </cell>
          <cell r="B2693" t="str">
            <v/>
          </cell>
        </row>
        <row r="2694">
          <cell r="A2694" t="str">
            <v>1000136/SERVICE</v>
          </cell>
          <cell r="B2694" t="str">
            <v/>
          </cell>
        </row>
        <row r="2695">
          <cell r="A2695" t="str">
            <v>CYLINDER KEY O2</v>
          </cell>
          <cell r="B2695">
            <v>200000199</v>
          </cell>
        </row>
        <row r="2696">
          <cell r="A2696" t="str">
            <v>WHITE PAINT 100 ML</v>
          </cell>
          <cell r="B2696">
            <v>200000636</v>
          </cell>
        </row>
        <row r="2697">
          <cell r="A2697" t="str">
            <v>WRITING BRUSH</v>
          </cell>
          <cell r="B2697">
            <v>200000643</v>
          </cell>
        </row>
        <row r="2698">
          <cell r="A2698" t="str">
            <v>YELLOW PAINT 200 ML</v>
          </cell>
          <cell r="B2698">
            <v>200008345</v>
          </cell>
        </row>
        <row r="2699">
          <cell r="A2699" t="str">
            <v>LPG GAS REFILLING FOR MESS</v>
          </cell>
          <cell r="B2699" t="str">
            <v/>
          </cell>
        </row>
        <row r="2700">
          <cell r="A2700" t="str">
            <v>WATER CAN</v>
          </cell>
          <cell r="B2700" t="str">
            <v/>
          </cell>
        </row>
        <row r="2701">
          <cell r="A2701" t="str">
            <v>TW Development @ Bhawanigarh</v>
          </cell>
          <cell r="B2701" t="str">
            <v/>
          </cell>
        </row>
        <row r="2702">
          <cell r="A2702" t="str">
            <v>TW Dev by OP Unit@ Jaitipurkathar (Sdr)</v>
          </cell>
          <cell r="B2702" t="str">
            <v/>
          </cell>
        </row>
        <row r="2703">
          <cell r="A2703" t="str">
            <v>TW,Com,OPunit @Kumbhidiha(Sangipur)</v>
          </cell>
          <cell r="B2703" t="str">
            <v/>
          </cell>
        </row>
        <row r="2704">
          <cell r="A2704" t="str">
            <v>Boundarywall @ Janvamau (Kalakankar)</v>
          </cell>
          <cell r="B2704" t="str">
            <v/>
          </cell>
        </row>
        <row r="2705">
          <cell r="A2705" t="str">
            <v>ERVICE 28%</v>
          </cell>
          <cell r="B2705" t="str">
            <v/>
          </cell>
        </row>
        <row r="2706">
          <cell r="A2706" t="str">
            <v>CARTAGE REFILLING</v>
          </cell>
          <cell r="B2706" t="str">
            <v/>
          </cell>
        </row>
        <row r="2707">
          <cell r="A2707" t="str">
            <v>250 PSI @ Baejalpur B-Aspurdevsra</v>
          </cell>
          <cell r="B2707" t="str">
            <v/>
          </cell>
        </row>
        <row r="2708">
          <cell r="A2708" t="str">
            <v>TW@Pranipur &amp; Mustafabd_Sangipur</v>
          </cell>
          <cell r="B2708" t="str">
            <v/>
          </cell>
        </row>
        <row r="2709">
          <cell r="A2709" t="str">
            <v>TW Dev by 250PSI @ Gobari (Sndw)</v>
          </cell>
          <cell r="B2709" t="str">
            <v/>
          </cell>
        </row>
        <row r="2710">
          <cell r="A2710" t="str">
            <v>450 PSI @ Digaosi B-Rampursangramgarh</v>
          </cell>
          <cell r="B2710" t="str">
            <v/>
          </cell>
        </row>
        <row r="2711">
          <cell r="A2711" t="str">
            <v>TW@Jalalpur (Failed)_Sandvachandrika</v>
          </cell>
          <cell r="B2711" t="str">
            <v/>
          </cell>
        </row>
        <row r="2712">
          <cell r="A2712" t="str">
            <v>2001122 / Bike Servicing</v>
          </cell>
          <cell r="B2712" t="str">
            <v/>
          </cell>
        </row>
        <row r="2713">
          <cell r="A2713" t="str">
            <v>TRAVELLING CHARGES FOR RE-CALIBRATION</v>
          </cell>
          <cell r="B2713" t="str">
            <v/>
          </cell>
        </row>
        <row r="2714">
          <cell r="A2714" t="str">
            <v>Compressor @ Padumpur (Mangraura)</v>
          </cell>
          <cell r="B2714" t="str">
            <v/>
          </cell>
        </row>
        <row r="2715">
          <cell r="A2715" t="str">
            <v>BUCKET IRON</v>
          </cell>
          <cell r="B2715">
            <v>200002359</v>
          </cell>
        </row>
        <row r="2716">
          <cell r="A2716" t="str">
            <v>RADIUM TAPE RED 2''  3M</v>
          </cell>
          <cell r="B2716">
            <v>200028725</v>
          </cell>
        </row>
        <row r="2717">
          <cell r="A2717" t="str">
            <v>TW@Katehati_Sangipur</v>
          </cell>
          <cell r="B2717" t="str">
            <v/>
          </cell>
        </row>
        <row r="2718">
          <cell r="A2718" t="str">
            <v>450 PSI @ Umari Kotila B-Bihar</v>
          </cell>
          <cell r="B2718" t="str">
            <v/>
          </cell>
        </row>
        <row r="2719">
          <cell r="A2719" t="str">
            <v>182/SPARE PARTS</v>
          </cell>
          <cell r="B2719" t="str">
            <v/>
          </cell>
        </row>
        <row r="2720">
          <cell r="A2720" t="str">
            <v>250 PSI Comnpressor@Padarijabar B-Bbd</v>
          </cell>
          <cell r="B2720" t="str">
            <v/>
          </cell>
        </row>
        <row r="2721">
          <cell r="A2721" t="str">
            <v>HYDRAULIC PIPE</v>
          </cell>
          <cell r="B2721" t="str">
            <v/>
          </cell>
        </row>
        <row r="2722">
          <cell r="A2722" t="str">
            <v>TRACTROR &amp; TRACTOR TRALLY CHARGES</v>
          </cell>
          <cell r="B2722" t="str">
            <v/>
          </cell>
        </row>
        <row r="2723">
          <cell r="A2723" t="str">
            <v>TW Dev by 250PSI@ Bhadausi &amp;Rampur Praan</v>
          </cell>
          <cell r="B2723" t="str">
            <v/>
          </cell>
        </row>
        <row r="2724">
          <cell r="A2724" t="str">
            <v>CLEANING MATERIAL FOR GUEST HOUSE</v>
          </cell>
          <cell r="B2724" t="str">
            <v/>
          </cell>
        </row>
        <row r="2725">
          <cell r="A2725" t="str">
            <v>TW@Bansi _Sandwachadrika</v>
          </cell>
          <cell r="B2725" t="str">
            <v/>
          </cell>
        </row>
        <row r="2726">
          <cell r="A2726" t="str">
            <v>450 PSI @ Pure jodha B-Rampursangramgarh</v>
          </cell>
          <cell r="B2726" t="str">
            <v/>
          </cell>
        </row>
        <row r="2727">
          <cell r="A2727">
            <v>0.18</v>
          </cell>
          <cell r="B2727" t="str">
            <v/>
          </cell>
        </row>
        <row r="2728">
          <cell r="A2728" t="str">
            <v>TRANSPORTING CHARGES OF TMT STEEL 20 MM</v>
          </cell>
          <cell r="B2728" t="str">
            <v/>
          </cell>
        </row>
        <row r="2729">
          <cell r="A2729" t="str">
            <v>250 PSI Comnpressor@Gangapat B-BBD</v>
          </cell>
          <cell r="B2729" t="str">
            <v/>
          </cell>
        </row>
        <row r="2730">
          <cell r="A2730" t="str">
            <v>Tubewell@ Deuma Poorb (Sgpr Blck) Failed</v>
          </cell>
          <cell r="B2730" t="str">
            <v/>
          </cell>
        </row>
        <row r="2731">
          <cell r="A2731" t="str">
            <v>276/SPARE</v>
          </cell>
          <cell r="B2731" t="str">
            <v/>
          </cell>
        </row>
        <row r="2732">
          <cell r="A2732" t="str">
            <v>450 PSI @ Batauli B-Rampursangramgarh</v>
          </cell>
          <cell r="B2732" t="str">
            <v/>
          </cell>
        </row>
        <row r="2733">
          <cell r="A2733" t="str">
            <v>FOR TRIPARTIK AGRREMENT</v>
          </cell>
          <cell r="B2733" t="str">
            <v/>
          </cell>
        </row>
        <row r="2734">
          <cell r="A2734" t="str">
            <v>SUPPLY OF TONER/INK &amp; SPARES</v>
          </cell>
          <cell r="B2734" t="str">
            <v/>
          </cell>
        </row>
        <row r="2735">
          <cell r="A2735" t="str">
            <v>Tubewell @ Bewali (Sang Blck)</v>
          </cell>
          <cell r="B2735" t="str">
            <v/>
          </cell>
        </row>
        <row r="2736">
          <cell r="A2736" t="str">
            <v>450 PSI @ Bahorikpur B-Babaganj</v>
          </cell>
          <cell r="B2736" t="str">
            <v/>
          </cell>
        </row>
        <row r="2737">
          <cell r="A2737" t="str">
            <v>STEEL TABLE 4FT X 2FT</v>
          </cell>
          <cell r="B2737">
            <v>1300000038</v>
          </cell>
        </row>
        <row r="2738">
          <cell r="A2738" t="str">
            <v>Tubewell Work at Binaeka (Aasp-BLCK)</v>
          </cell>
          <cell r="B2738" t="str">
            <v/>
          </cell>
        </row>
        <row r="2739">
          <cell r="A2739" t="str">
            <v>TW Dev by 250PSI @ Jaitipurkathar (Sadar</v>
          </cell>
          <cell r="B2739" t="str">
            <v/>
          </cell>
        </row>
        <row r="2740">
          <cell r="A2740" t="str">
            <v>TRANSPORTING CHARGES OF 150MM PLAIN PIPE</v>
          </cell>
          <cell r="B2740" t="str">
            <v/>
          </cell>
        </row>
        <row r="2741">
          <cell r="A2741" t="str">
            <v>ENGINE OIL AND GEAR OIL</v>
          </cell>
          <cell r="B2741" t="str">
            <v/>
          </cell>
        </row>
        <row r="2742">
          <cell r="A2742" t="str">
            <v>Tube well @ Puraeli Makhdumpur(Babaganj)</v>
          </cell>
          <cell r="B2742" t="str">
            <v/>
          </cell>
        </row>
        <row r="2743">
          <cell r="A2743" t="str">
            <v>250 PSI @ Piprikhalsa B-Bababelkarnathdh</v>
          </cell>
          <cell r="B2743" t="str">
            <v/>
          </cell>
        </row>
        <row r="2744">
          <cell r="A2744" t="str">
            <v>CABLE TIE  6" (WHITE) IN PAC</v>
          </cell>
          <cell r="B2744">
            <v>200000136</v>
          </cell>
        </row>
        <row r="2745">
          <cell r="A2745" t="str">
            <v>G.I MEASURING JAR 5LTR</v>
          </cell>
          <cell r="B2745">
            <v>200020938</v>
          </cell>
        </row>
        <row r="2746">
          <cell r="A2746" t="str">
            <v>FOR DIESEL SHIFTING WORK</v>
          </cell>
          <cell r="B2746" t="str">
            <v/>
          </cell>
        </row>
        <row r="2747">
          <cell r="A2747" t="str">
            <v>Compressor@Jaichandrapur&amp;Muraini(Babagan</v>
          </cell>
          <cell r="B2747" t="str">
            <v/>
          </cell>
        </row>
        <row r="2748">
          <cell r="A2748" t="str">
            <v>TW@Kumbhidiha (Failed)_Sangipur</v>
          </cell>
          <cell r="B2748" t="str">
            <v/>
          </cell>
        </row>
        <row r="2749">
          <cell r="A2749" t="str">
            <v>Tube well @ Jaichandrapur&amp;Muraini(Babagj</v>
          </cell>
          <cell r="B2749" t="str">
            <v/>
          </cell>
        </row>
        <row r="2750">
          <cell r="A2750" t="str">
            <v>COMPUTER REPAIR WORK &amp; MAINTENANCE</v>
          </cell>
          <cell r="B2750" t="str">
            <v/>
          </cell>
        </row>
        <row r="2751">
          <cell r="A2751" t="str">
            <v>2001116/ REPAIR AND MAINTANNACE</v>
          </cell>
          <cell r="B2751" t="str">
            <v/>
          </cell>
        </row>
        <row r="2752">
          <cell r="A2752" t="str">
            <v>Tubewell @ Khanipur (Sang Blck)</v>
          </cell>
          <cell r="B2752" t="str">
            <v/>
          </cell>
        </row>
        <row r="2753">
          <cell r="A2753" t="str">
            <v>RADIACTOR SERVICING WORK</v>
          </cell>
          <cell r="B2753" t="str">
            <v/>
          </cell>
        </row>
        <row r="2754">
          <cell r="A2754" t="str">
            <v>BW @ Jajupur (Kalakankar)</v>
          </cell>
          <cell r="B2754" t="str">
            <v/>
          </cell>
        </row>
        <row r="2755">
          <cell r="A2755" t="str">
            <v>250 PSI @ Indilpur B-Sangipur</v>
          </cell>
          <cell r="B2755" t="str">
            <v/>
          </cell>
        </row>
        <row r="2756">
          <cell r="A2756" t="str">
            <v>2001092 / Bike Servicing</v>
          </cell>
          <cell r="B2756" t="str">
            <v/>
          </cell>
        </row>
        <row r="2757">
          <cell r="A2757" t="str">
            <v>Tubewell Work at Hardoi (Mangraura-BLCK)</v>
          </cell>
          <cell r="B2757" t="str">
            <v/>
          </cell>
        </row>
        <row r="2758">
          <cell r="A2758" t="str">
            <v>TW @ Bahlolpur &amp; Bhilampur (Sadar)</v>
          </cell>
          <cell r="B2758" t="str">
            <v/>
          </cell>
        </row>
        <row r="2759">
          <cell r="A2759" t="str">
            <v>TW WORK@Naubasta,B-Kunda</v>
          </cell>
          <cell r="B2759" t="str">
            <v/>
          </cell>
        </row>
        <row r="2760">
          <cell r="A2760" t="str">
            <v>SAFETY SHOE 10" FS-05 (KARAM MAKE)</v>
          </cell>
          <cell r="B2760">
            <v>200008263</v>
          </cell>
        </row>
        <row r="2761">
          <cell r="A2761" t="str">
            <v>SAFETY SHOE 9" FS-01 (KARAM MAKE)</v>
          </cell>
          <cell r="B2761">
            <v>200032436</v>
          </cell>
        </row>
        <row r="2762">
          <cell r="A2762" t="str">
            <v>BW @ Bramhauli (Kalakankar)</v>
          </cell>
          <cell r="B2762" t="str">
            <v/>
          </cell>
        </row>
        <row r="2763">
          <cell r="A2763" t="str">
            <v>450 PSI Comnpressor@MalakrajakpurB-Ku</v>
          </cell>
          <cell r="B2763" t="str">
            <v/>
          </cell>
        </row>
        <row r="2764">
          <cell r="A2764" t="str">
            <v>TRANSPORTING CHARGES OF 300MM PLAIN PIPE</v>
          </cell>
          <cell r="B2764" t="str">
            <v/>
          </cell>
        </row>
        <row r="2765">
          <cell r="A2765" t="str">
            <v>NUTS AND BOLTS</v>
          </cell>
          <cell r="B2765" t="str">
            <v/>
          </cell>
        </row>
        <row r="2766">
          <cell r="A2766" t="str">
            <v>CLEANING FOR GUEST HOUS</v>
          </cell>
          <cell r="B2766" t="str">
            <v/>
          </cell>
        </row>
        <row r="2767">
          <cell r="A2767" t="str">
            <v>WEIGHMENT CHARGES FOR PEA GRAVEL &amp; TMT</v>
          </cell>
          <cell r="B2767" t="str">
            <v/>
          </cell>
        </row>
        <row r="2768">
          <cell r="A2768" t="str">
            <v>LED SMART TV 50"</v>
          </cell>
          <cell r="B2768">
            <v>1300001542</v>
          </cell>
        </row>
        <row r="2769">
          <cell r="A2769" t="str">
            <v>450 PSI @ Manar &amp; Ranimau B-Kalakankar</v>
          </cell>
          <cell r="B2769" t="str">
            <v/>
          </cell>
        </row>
        <row r="2770">
          <cell r="A2770" t="str">
            <v>Pipeline Works @ Binaeka (Aaspuedevsara)</v>
          </cell>
          <cell r="B2770" t="str">
            <v/>
          </cell>
        </row>
        <row r="2771">
          <cell r="A2771" t="str">
            <v>TW @ Gode (sadar)</v>
          </cell>
          <cell r="B2771" t="str">
            <v/>
          </cell>
        </row>
        <row r="2772">
          <cell r="A2772" t="str">
            <v>TW @ Kandarau (Kalakankar)</v>
          </cell>
          <cell r="B2772" t="str">
            <v/>
          </cell>
        </row>
        <row r="2773">
          <cell r="A2773" t="str">
            <v>2000384 / Bike Servicing</v>
          </cell>
          <cell r="B2773" t="str">
            <v/>
          </cell>
        </row>
        <row r="2774">
          <cell r="A2774" t="str">
            <v>REAR RIM</v>
          </cell>
          <cell r="B2774" t="str">
            <v/>
          </cell>
        </row>
        <row r="2775">
          <cell r="A2775" t="str">
            <v>TRANSPORTING CHARGES OF PIPES 150&amp;200 MM</v>
          </cell>
          <cell r="B2775" t="str">
            <v/>
          </cell>
        </row>
        <row r="2776">
          <cell r="A2776" t="str">
            <v>450 PSI Comnpressor@Pritampur B-Babaganj</v>
          </cell>
          <cell r="B2776" t="str">
            <v/>
          </cell>
        </row>
        <row r="2777">
          <cell r="A2777" t="str">
            <v>TW @ Keravidha (Kalakankar)</v>
          </cell>
          <cell r="B2777" t="str">
            <v/>
          </cell>
        </row>
        <row r="2778">
          <cell r="A2778" t="str">
            <v>Tube well @ Diha Balai (Babaganj)</v>
          </cell>
          <cell r="B2778" t="str">
            <v/>
          </cell>
        </row>
        <row r="2779">
          <cell r="A2779" t="str">
            <v>TW @ Khbhor (Bababelkarnathdham)</v>
          </cell>
          <cell r="B2779" t="str">
            <v/>
          </cell>
        </row>
        <row r="2780">
          <cell r="A2780" t="str">
            <v>450 PSI Comnpressor@Kuda B-Bihar</v>
          </cell>
          <cell r="B2780" t="str">
            <v/>
          </cell>
        </row>
        <row r="2781">
          <cell r="A2781" t="str">
            <v>OFFICE ALMIRAH REPAIRING &amp; MAINTENANCE</v>
          </cell>
          <cell r="B2781" t="str">
            <v/>
          </cell>
        </row>
        <row r="2782">
          <cell r="A2782" t="str">
            <v>INVERTER 1050W BATTERY 12V 150 AH</v>
          </cell>
          <cell r="B2782">
            <v>1300000486</v>
          </cell>
        </row>
        <row r="2783">
          <cell r="A2783" t="str">
            <v>SWEET FOR NEW YEAR</v>
          </cell>
          <cell r="B2783" t="str">
            <v/>
          </cell>
        </row>
        <row r="2784">
          <cell r="A2784" t="str">
            <v>Pump House @ Jaitpurkathar (Sadar)</v>
          </cell>
          <cell r="B2784" t="str">
            <v/>
          </cell>
        </row>
        <row r="2785">
          <cell r="A2785" t="str">
            <v>2001073 / 1st Tractor Servicing</v>
          </cell>
          <cell r="B2785" t="str">
            <v/>
          </cell>
        </row>
        <row r="2786">
          <cell r="A2786" t="str">
            <v>WORKSHOP TOOLS</v>
          </cell>
          <cell r="B2786" t="str">
            <v/>
          </cell>
        </row>
        <row r="2787">
          <cell r="A2787" t="str">
            <v>Compressor @ Barna TW-1 &amp; 2 (Bihar)</v>
          </cell>
          <cell r="B2787" t="str">
            <v/>
          </cell>
        </row>
        <row r="2788">
          <cell r="A2788" t="str">
            <v>Tube well @ Banemau Uparhar (Kunda)</v>
          </cell>
          <cell r="B2788" t="str">
            <v/>
          </cell>
        </row>
        <row r="2789">
          <cell r="A2789" t="str">
            <v>450 PSI Comnpressor@Saja B-Kunda</v>
          </cell>
          <cell r="B2789" t="str">
            <v/>
          </cell>
        </row>
        <row r="2790">
          <cell r="A2790" t="str">
            <v>Pipe Line Works in Deuma Poorab</v>
          </cell>
          <cell r="B2790" t="str">
            <v/>
          </cell>
        </row>
        <row r="2791">
          <cell r="A2791" t="str">
            <v>Tubewell Work at Pure Parameshwar(Sandw)</v>
          </cell>
          <cell r="B2791" t="str">
            <v/>
          </cell>
        </row>
        <row r="2792">
          <cell r="A2792" t="str">
            <v>CONTAINER 20FT OFFICE</v>
          </cell>
          <cell r="B2792">
            <v>1300000479</v>
          </cell>
        </row>
        <row r="2793">
          <cell r="A2793" t="str">
            <v>Pipe Line Works in Pinjari</v>
          </cell>
          <cell r="B2793" t="str">
            <v/>
          </cell>
        </row>
        <row r="2794">
          <cell r="A2794" t="str">
            <v>Tubewell @ Keravidha (Kalakakankar Blck)</v>
          </cell>
          <cell r="B2794" t="str">
            <v/>
          </cell>
        </row>
        <row r="2795">
          <cell r="A2795" t="str">
            <v>FOOD EXPENSES</v>
          </cell>
          <cell r="B2795" t="str">
            <v/>
          </cell>
        </row>
        <row r="2796">
          <cell r="A2796" t="str">
            <v>MCCB 4 POLE 100AMPS L&amp;T MAKE</v>
          </cell>
          <cell r="B2796">
            <v>200011332</v>
          </cell>
        </row>
        <row r="2797">
          <cell r="A2797" t="str">
            <v>Compressor @ Rangardh Raela&amp;Saray(Lalgan</v>
          </cell>
          <cell r="B2797" t="str">
            <v/>
          </cell>
        </row>
        <row r="2798">
          <cell r="A2798" t="str">
            <v>Pipe Line Works in Bewali</v>
          </cell>
          <cell r="B2798" t="str">
            <v/>
          </cell>
        </row>
        <row r="2799">
          <cell r="A2799" t="str">
            <v>CONTAINER 40FT OFFICE</v>
          </cell>
          <cell r="B2799">
            <v>1300000478</v>
          </cell>
        </row>
        <row r="2800">
          <cell r="A2800" t="str">
            <v>Pipe Line Works in Utras</v>
          </cell>
          <cell r="B2800" t="str">
            <v/>
          </cell>
        </row>
        <row r="2801">
          <cell r="A2801" t="str">
            <v>2001107 / Bike Servicing</v>
          </cell>
          <cell r="B2801" t="str">
            <v/>
          </cell>
        </row>
        <row r="2802">
          <cell r="A2802" t="str">
            <v>BW @ Charaeya &amp; Asudi (Patti)</v>
          </cell>
          <cell r="B2802" t="str">
            <v/>
          </cell>
        </row>
        <row r="2803">
          <cell r="A2803" t="str">
            <v>Pipe Line Works in Pranpur</v>
          </cell>
          <cell r="B2803" t="str">
            <v/>
          </cell>
        </row>
        <row r="2804">
          <cell r="A2804" t="str">
            <v>200116 / TRANCHER HOUSING WELDING WORK</v>
          </cell>
          <cell r="B2804" t="str">
            <v/>
          </cell>
        </row>
        <row r="2805">
          <cell r="A2805" t="str">
            <v>1000082 / jcb new rear tyres</v>
          </cell>
          <cell r="B2805" t="str">
            <v/>
          </cell>
        </row>
        <row r="2806">
          <cell r="A2806" t="str">
            <v>SELF STATER,ALTANATOR REPAIR FOR THE HYD</v>
          </cell>
          <cell r="B2806" t="str">
            <v/>
          </cell>
        </row>
        <row r="2807">
          <cell r="A2807" t="str">
            <v>PLANT SERVICE ENGINEER</v>
          </cell>
          <cell r="B2807" t="str">
            <v/>
          </cell>
        </row>
        <row r="2808">
          <cell r="A2808" t="str">
            <v>Compressor @ Kanava  (Babaganj)</v>
          </cell>
          <cell r="B2808" t="str">
            <v/>
          </cell>
        </row>
        <row r="2809">
          <cell r="A2809" t="str">
            <v>Pipe Line Works in Jaichandrapur</v>
          </cell>
          <cell r="B2809" t="str">
            <v/>
          </cell>
        </row>
        <row r="2810">
          <cell r="A2810" t="str">
            <v>TRANSPORT CHARG OF QC LAB MATERIAL</v>
          </cell>
          <cell r="B2810" t="str">
            <v/>
          </cell>
        </row>
        <row r="2811">
          <cell r="A2811" t="str">
            <v>ESR upto PCC @ Umari Kotaili  (Bihar)</v>
          </cell>
          <cell r="B2811" t="str">
            <v/>
          </cell>
        </row>
        <row r="2812">
          <cell r="A2812" t="str">
            <v>Boundary Wall Works @ Jaitipurkathar</v>
          </cell>
          <cell r="B2812" t="str">
            <v/>
          </cell>
        </row>
        <row r="2813">
          <cell r="A2813" t="str">
            <v>2000994/ Bike Servicing</v>
          </cell>
          <cell r="B2813" t="str">
            <v/>
          </cell>
        </row>
        <row r="2814">
          <cell r="A2814" t="str">
            <v>2001071 / camper Servicing</v>
          </cell>
          <cell r="B2814" t="str">
            <v/>
          </cell>
        </row>
        <row r="2815">
          <cell r="A2815" t="str">
            <v>Pipe Line Works in Muraini</v>
          </cell>
          <cell r="B2815" t="str">
            <v/>
          </cell>
        </row>
        <row r="2816">
          <cell r="A2816" t="str">
            <v>OP Unit @ Bhavranpur (Patti )</v>
          </cell>
          <cell r="B2816" t="str">
            <v/>
          </cell>
        </row>
        <row r="2817">
          <cell r="A2817" t="str">
            <v>450 PSI Comnpressor@Alipur(Rmpsng)</v>
          </cell>
          <cell r="B2817" t="str">
            <v/>
          </cell>
        </row>
        <row r="2818">
          <cell r="A2818" t="str">
            <v>OFFICE GROCERY</v>
          </cell>
          <cell r="B2818" t="str">
            <v/>
          </cell>
        </row>
        <row r="2819">
          <cell r="A2819" t="str">
            <v>ESR upto PCC @ Barna (Bihar)</v>
          </cell>
          <cell r="B2819" t="str">
            <v/>
          </cell>
        </row>
        <row r="2820">
          <cell r="A2820" t="str">
            <v>Pipe Line Works in Goi</v>
          </cell>
          <cell r="B2820" t="str">
            <v/>
          </cell>
        </row>
        <row r="2821">
          <cell r="A2821" t="str">
            <v>HYDRA REAR AXLE WELDING WORK</v>
          </cell>
          <cell r="B2821" t="str">
            <v/>
          </cell>
        </row>
        <row r="2822">
          <cell r="A2822" t="str">
            <v>TRANSIT MIXER REPAIRING WORK</v>
          </cell>
          <cell r="B2822" t="str">
            <v/>
          </cell>
        </row>
        <row r="2823">
          <cell r="A2823" t="str">
            <v>VEHICLE HIRE FOR V.S. RAO</v>
          </cell>
          <cell r="B2823" t="str">
            <v/>
          </cell>
        </row>
        <row r="2824">
          <cell r="A2824" t="str">
            <v>Tubewell Work at Parahamidpur-Sandw BLCK</v>
          </cell>
          <cell r="B2824" t="str">
            <v/>
          </cell>
        </row>
        <row r="2825">
          <cell r="A2825" t="str">
            <v>OP unit @RampurBela TW-1 &amp;2_Patti</v>
          </cell>
          <cell r="B2825" t="str">
            <v/>
          </cell>
        </row>
        <row r="2826">
          <cell r="A2826" t="str">
            <v>PATTI MESS PURPOSE</v>
          </cell>
          <cell r="B2826" t="str">
            <v/>
          </cell>
        </row>
        <row r="2827">
          <cell r="A2827" t="str">
            <v>Pipe Line Works in Sarua</v>
          </cell>
          <cell r="B2827" t="str">
            <v/>
          </cell>
        </row>
        <row r="2828">
          <cell r="A2828" t="str">
            <v>BIKE REPAIR MP 04 QH 3396</v>
          </cell>
          <cell r="B2828" t="str">
            <v/>
          </cell>
        </row>
        <row r="2829">
          <cell r="A2829" t="str">
            <v>WEIGHMENT CHARGES FOR PEA GRAVEL</v>
          </cell>
          <cell r="B2829" t="str">
            <v/>
          </cell>
        </row>
        <row r="2830">
          <cell r="A2830" t="str">
            <v>VEHICLE HIRE FOR CLIENT</v>
          </cell>
          <cell r="B2830" t="str">
            <v/>
          </cell>
        </row>
        <row r="2831">
          <cell r="A2831" t="str">
            <v>ESR @ Chakerhi &amp; Nevada Kalan (Rampursan</v>
          </cell>
          <cell r="B2831" t="str">
            <v/>
          </cell>
        </row>
        <row r="2832">
          <cell r="A2832" t="str">
            <v>ESR @ ChaukhandiPureAnti (sadar)</v>
          </cell>
          <cell r="B2832" t="str">
            <v/>
          </cell>
        </row>
        <row r="2833">
          <cell r="A2833" t="str">
            <v>GUEST HOUSE MATERIAL</v>
          </cell>
          <cell r="B2833" t="str">
            <v/>
          </cell>
        </row>
        <row r="2834">
          <cell r="A2834" t="str">
            <v>2001103 / Bike Servicing</v>
          </cell>
          <cell r="B2834" t="str">
            <v/>
          </cell>
        </row>
        <row r="2835">
          <cell r="A2835" t="str">
            <v>Pipe Line works in Gadiyan &amp; Sukulpur</v>
          </cell>
          <cell r="B2835" t="str">
            <v/>
          </cell>
        </row>
        <row r="2836">
          <cell r="A2836" t="str">
            <v>3RD NEW JCB FITNESS ARI CHARGE</v>
          </cell>
          <cell r="B2836" t="str">
            <v/>
          </cell>
        </row>
        <row r="2837">
          <cell r="A2837" t="str">
            <v>5000104 / HYDRA REPAIR</v>
          </cell>
          <cell r="B2837" t="str">
            <v/>
          </cell>
        </row>
        <row r="2838">
          <cell r="A2838" t="str">
            <v>OP unit @Charaeya&amp;Asudi</v>
          </cell>
          <cell r="B2838" t="str">
            <v/>
          </cell>
        </row>
        <row r="2839">
          <cell r="A2839" t="str">
            <v>WOODEN SLEEPERS 6" X  6" X 5 FT</v>
          </cell>
          <cell r="B2839">
            <v>800001795</v>
          </cell>
        </row>
        <row r="2840">
          <cell r="A2840" t="str">
            <v>Pipe Line works in Nevadakala &amp; Dekahi</v>
          </cell>
          <cell r="B2840" t="str">
            <v/>
          </cell>
        </row>
        <row r="2841">
          <cell r="A2841" t="str">
            <v>FOODING FOR EX STAFF</v>
          </cell>
          <cell r="B2841" t="str">
            <v/>
          </cell>
        </row>
        <row r="2842">
          <cell r="A2842" t="str">
            <v>ESR @ Kohraov (Patti)</v>
          </cell>
          <cell r="B2842" t="str">
            <v/>
          </cell>
        </row>
        <row r="2843">
          <cell r="A2843" t="str">
            <v>OP unit @Kherapurechemi&amp;Purebasantray</v>
          </cell>
          <cell r="B2843" t="str">
            <v/>
          </cell>
        </row>
        <row r="2844">
          <cell r="A2844" t="str">
            <v>SHIFTING OF HOUSE HOLD MATERIAL</v>
          </cell>
          <cell r="B2844" t="str">
            <v/>
          </cell>
        </row>
        <row r="2845">
          <cell r="A2845" t="str">
            <v>3000303 / COMPRESSOR PIPE WELDING</v>
          </cell>
          <cell r="B2845" t="str">
            <v/>
          </cell>
        </row>
        <row r="2846">
          <cell r="A2846" t="str">
            <v>HIRING OF 7.5 AND 15 KVA DG SETS</v>
          </cell>
          <cell r="B2846" t="str">
            <v/>
          </cell>
        </row>
        <row r="2847">
          <cell r="A2847" t="str">
            <v>Pipeline @ Keravdiha(Kalakankar)</v>
          </cell>
          <cell r="B2847" t="str">
            <v/>
          </cell>
        </row>
        <row r="2848">
          <cell r="A2848" t="str">
            <v>ESR @ Batauli (Rampursangramgarh</v>
          </cell>
          <cell r="B2848" t="str">
            <v/>
          </cell>
        </row>
        <row r="2849">
          <cell r="A2849" t="str">
            <v>WOOD WORK PARTICIAN WORK</v>
          </cell>
          <cell r="B2849" t="str">
            <v/>
          </cell>
        </row>
        <row r="2850">
          <cell r="A2850" t="str">
            <v>TRANSPORTING CHARGES OF 300 SLOTTED PIPE</v>
          </cell>
          <cell r="B2850" t="str">
            <v/>
          </cell>
        </row>
        <row r="2851">
          <cell r="A2851" t="str">
            <v>CLIENT ENTERTAINTMENT</v>
          </cell>
          <cell r="B2851" t="str">
            <v/>
          </cell>
        </row>
        <row r="2852">
          <cell r="A2852" t="str">
            <v>TRANSPORTING CHARGES OF CEMENT</v>
          </cell>
          <cell r="B2852" t="str">
            <v/>
          </cell>
        </row>
        <row r="2853">
          <cell r="A2853" t="str">
            <v>MS FLANGES 150MM</v>
          </cell>
          <cell r="B2853">
            <v>200021733</v>
          </cell>
        </row>
        <row r="2854">
          <cell r="A2854" t="str">
            <v>Borewell in Amava &amp; Semra</v>
          </cell>
          <cell r="B2854" t="str">
            <v/>
          </cell>
        </row>
        <row r="2855">
          <cell r="A2855" t="str">
            <v>M.S PIPE 40 NB IN EA</v>
          </cell>
          <cell r="B2855">
            <v>800001365</v>
          </cell>
        </row>
        <row r="2856">
          <cell r="A2856" t="str">
            <v>TRANSPORTING CHARGES OF 200MM PLAIN PIPE</v>
          </cell>
          <cell r="B2856" t="str">
            <v/>
          </cell>
        </row>
        <row r="2857">
          <cell r="A2857" t="str">
            <v>OP Unit @ Malaak B-Mangraura</v>
          </cell>
          <cell r="B2857" t="str">
            <v/>
          </cell>
        </row>
        <row r="2858">
          <cell r="A2858" t="str">
            <v>Manpower Supply for the Month of May 23</v>
          </cell>
          <cell r="B2858" t="str">
            <v/>
          </cell>
        </row>
        <row r="2859">
          <cell r="A2859" t="str">
            <v>PRINTING &amp; STATIONAR</v>
          </cell>
          <cell r="B2859" t="str">
            <v/>
          </cell>
        </row>
        <row r="2860">
          <cell r="A2860" t="str">
            <v>TRANSPORTING CHARGES OF MS &amp; GI PIPES</v>
          </cell>
          <cell r="B2860" t="str">
            <v/>
          </cell>
        </row>
        <row r="2861">
          <cell r="A2861" t="str">
            <v>TROLLY PRESSOR WORK</v>
          </cell>
          <cell r="B2861" t="str">
            <v/>
          </cell>
        </row>
        <row r="2862">
          <cell r="A2862" t="str">
            <v>Erection of MMS DCDB LA Civil</v>
          </cell>
          <cell r="B2862" t="str">
            <v/>
          </cell>
        </row>
        <row r="2863">
          <cell r="A2863" t="str">
            <v>PRINTINT &amp; STATIONERY</v>
          </cell>
          <cell r="B2863" t="str">
            <v/>
          </cell>
        </row>
        <row r="2864">
          <cell r="A2864" t="str">
            <v>SHIFTING OF 125 KVA DG SET</v>
          </cell>
          <cell r="B2864" t="str">
            <v/>
          </cell>
        </row>
        <row r="2865">
          <cell r="A2865" t="str">
            <v>TRANSPORTING CHARGES OF GI PIPES 1" X 6M</v>
          </cell>
          <cell r="B2865" t="str">
            <v/>
          </cell>
        </row>
        <row r="2866">
          <cell r="A2866" t="str">
            <v>TYRE WITH TUBE FOR BIKES</v>
          </cell>
          <cell r="B2866" t="str">
            <v/>
          </cell>
        </row>
        <row r="2867">
          <cell r="A2867" t="str">
            <v>PIPING WORKS @ Shrinathpur,B- Bababelkar</v>
          </cell>
          <cell r="B2867" t="str">
            <v/>
          </cell>
        </row>
        <row r="2868">
          <cell r="A2868" t="str">
            <v>FOR CCTV CAMERAS</v>
          </cell>
          <cell r="B2868" t="str">
            <v/>
          </cell>
        </row>
        <row r="2869">
          <cell r="A2869" t="str">
            <v>RED BRICKS</v>
          </cell>
          <cell r="B2869">
            <v>200014040</v>
          </cell>
        </row>
        <row r="2870">
          <cell r="A2870" t="str">
            <v>113 / REPAIR AND MAINTANANCE</v>
          </cell>
          <cell r="B2870" t="str">
            <v/>
          </cell>
        </row>
        <row r="2871">
          <cell r="A2871" t="str">
            <v>Fencing Works at Patti Stock Yard -2</v>
          </cell>
          <cell r="B2871" t="str">
            <v/>
          </cell>
        </row>
        <row r="2872">
          <cell r="A2872" t="str">
            <v>Compressor @ Raikashipur (Babaganj)</v>
          </cell>
          <cell r="B2872" t="str">
            <v/>
          </cell>
        </row>
        <row r="2873">
          <cell r="A2873" t="str">
            <v>Compressor @ Ramaipur (Babaganj)</v>
          </cell>
          <cell r="B2873" t="str">
            <v/>
          </cell>
        </row>
        <row r="2874">
          <cell r="A2874" t="str">
            <v>CAMPER REPARING</v>
          </cell>
          <cell r="B2874" t="str">
            <v/>
          </cell>
        </row>
        <row r="2875">
          <cell r="A2875" t="str">
            <v>MS COLUM SET 500 MM X 1250MM</v>
          </cell>
          <cell r="B2875">
            <v>200034912</v>
          </cell>
        </row>
        <row r="2876">
          <cell r="A2876" t="str">
            <v>MS JUNCTION SET 500MM X 900MM</v>
          </cell>
          <cell r="B2876">
            <v>200034913</v>
          </cell>
        </row>
        <row r="2877">
          <cell r="A2877" t="str">
            <v>MS SHUTTERING PLATE 600MM X 1000MM</v>
          </cell>
          <cell r="B2877">
            <v>200034914</v>
          </cell>
        </row>
        <row r="2878">
          <cell r="A2878" t="str">
            <v>MS SHUTTERING PLATE 600MM X 1250MM</v>
          </cell>
          <cell r="B2878">
            <v>200034915</v>
          </cell>
        </row>
        <row r="2879">
          <cell r="A2879" t="str">
            <v>MS COLUM SET 400 MM X 1250MM</v>
          </cell>
          <cell r="B2879">
            <v>200034916</v>
          </cell>
        </row>
        <row r="2880">
          <cell r="A2880" t="str">
            <v>MS JUNCTION SET 400MM X 900MM</v>
          </cell>
          <cell r="B2880">
            <v>200034917</v>
          </cell>
        </row>
        <row r="2881">
          <cell r="A2881" t="str">
            <v>MS COLUM SET 450 MM X 1250MM</v>
          </cell>
          <cell r="B2881">
            <v>200034918</v>
          </cell>
        </row>
        <row r="2882">
          <cell r="A2882" t="str">
            <v>Pipeline@Bakol &amp; Arjun Ateru-Babaganj</v>
          </cell>
          <cell r="B2882" t="str">
            <v/>
          </cell>
        </row>
        <row r="2883">
          <cell r="A2883" t="str">
            <v>2000384/BIKE REPAIR WORK 28%</v>
          </cell>
          <cell r="B2883" t="str">
            <v/>
          </cell>
        </row>
        <row r="2884">
          <cell r="A2884" t="str">
            <v>Boundary Wall @ Umari Bujurg(Bihar)</v>
          </cell>
          <cell r="B2884" t="str">
            <v/>
          </cell>
        </row>
        <row r="2885">
          <cell r="A2885" t="str">
            <v>2000384/BIKE REPAIR WORK</v>
          </cell>
          <cell r="B2885" t="str">
            <v/>
          </cell>
        </row>
        <row r="2886">
          <cell r="A2886" t="str">
            <v>Pipe Line Works in Sarpachat</v>
          </cell>
          <cell r="B2886" t="str">
            <v/>
          </cell>
        </row>
        <row r="2887">
          <cell r="A2887" t="str">
            <v>METALIC PLUG 5PIN 63AMPS 440V</v>
          </cell>
          <cell r="B2887">
            <v>200003676</v>
          </cell>
        </row>
        <row r="2888">
          <cell r="A2888" t="str">
            <v>TOOL BAG(SMALL)</v>
          </cell>
          <cell r="B2888">
            <v>200004340</v>
          </cell>
        </row>
        <row r="2889">
          <cell r="A2889" t="str">
            <v>RCCB 63 AMP 4 POLE  30MA WITH ENCLOSER</v>
          </cell>
          <cell r="B2889">
            <v>200008275</v>
          </cell>
        </row>
        <row r="2890">
          <cell r="A2890" t="str">
            <v>METALIC SOCKET 5 PIN 63 AMPS</v>
          </cell>
          <cell r="B2890">
            <v>200010651</v>
          </cell>
        </row>
        <row r="2891">
          <cell r="A2891" t="str">
            <v>ACE F170 - 17TON HYDRA</v>
          </cell>
          <cell r="B2891">
            <v>1400000346</v>
          </cell>
        </row>
        <row r="2892">
          <cell r="A2892" t="str">
            <v>OP Unit @ Bhaesana (Babaganj)</v>
          </cell>
          <cell r="B2892" t="str">
            <v/>
          </cell>
        </row>
        <row r="2893">
          <cell r="A2893" t="str">
            <v>Pipe Line Works in Dandupur Daulat</v>
          </cell>
          <cell r="B2893" t="str">
            <v/>
          </cell>
        </row>
        <row r="2894">
          <cell r="A2894" t="str">
            <v>CUT OUT  100AMP</v>
          </cell>
          <cell r="B2894">
            <v>200035224</v>
          </cell>
        </row>
        <row r="2895">
          <cell r="A2895" t="str">
            <v>ALUMINIUM CABLE 3.5 CORE 25 SQ.MM</v>
          </cell>
          <cell r="B2895">
            <v>900002117</v>
          </cell>
        </row>
        <row r="2896">
          <cell r="A2896" t="str">
            <v>OP Unit @Majhilgaon B-Kunda</v>
          </cell>
          <cell r="B2896" t="str">
            <v/>
          </cell>
        </row>
        <row r="2897">
          <cell r="A2897" t="str">
            <v>RADIATOR REPAIR</v>
          </cell>
          <cell r="B2897" t="str">
            <v/>
          </cell>
        </row>
        <row r="2898">
          <cell r="A2898" t="str">
            <v>Pipe Line Works in Lakhrav</v>
          </cell>
          <cell r="B2898" t="str">
            <v/>
          </cell>
        </row>
        <row r="2899">
          <cell r="A2899" t="str">
            <v>PIPELINE @Machheha Harda Patti(BABAGANJ)</v>
          </cell>
          <cell r="B2899" t="str">
            <v/>
          </cell>
        </row>
        <row r="2900">
          <cell r="A2900" t="str">
            <v>3000313/ REPAIR AND MAINTANANCE</v>
          </cell>
          <cell r="B2900" t="str">
            <v/>
          </cell>
        </row>
        <row r="2901">
          <cell r="A2901" t="str">
            <v>Pipe Line works in Aurangabad</v>
          </cell>
          <cell r="B2901" t="str">
            <v/>
          </cell>
        </row>
        <row r="2902">
          <cell r="A2902" t="str">
            <v>GEAR BOX WORK</v>
          </cell>
          <cell r="B2902" t="str">
            <v/>
          </cell>
        </row>
        <row r="2903">
          <cell r="A2903" t="str">
            <v>PIPE CUTTING MACHINES (CHAP SAW)</v>
          </cell>
          <cell r="B2903">
            <v>200001561</v>
          </cell>
        </row>
        <row r="2904">
          <cell r="A2904" t="str">
            <v>BAMBOO WOODEN LADDERS &amp; BAMBOO</v>
          </cell>
          <cell r="B2904" t="str">
            <v/>
          </cell>
        </row>
        <row r="2905">
          <cell r="A2905" t="str">
            <v>HIRING OF  TRACTOR FOR PAE GRAVEL SHIFTI</v>
          </cell>
          <cell r="B2905" t="str">
            <v/>
          </cell>
        </row>
        <row r="2906">
          <cell r="A2906" t="str">
            <v>TELESCOPIC MOBILE LIGHT TOWER VT8-350W</v>
          </cell>
          <cell r="B2906">
            <v>1400000255</v>
          </cell>
        </row>
        <row r="2907">
          <cell r="A2907" t="str">
            <v>ESR @ Janvamau (Kalakankar)</v>
          </cell>
          <cell r="B2907" t="str">
            <v/>
          </cell>
        </row>
        <row r="2908">
          <cell r="A2908" t="str">
            <v>2001092/BIKE SERVICE</v>
          </cell>
          <cell r="B2908" t="str">
            <v/>
          </cell>
        </row>
        <row r="2909">
          <cell r="A2909" t="str">
            <v>91 /  repair work</v>
          </cell>
          <cell r="B2909" t="str">
            <v/>
          </cell>
        </row>
        <row r="2910">
          <cell r="A2910" t="str">
            <v>Tube Well @(GP-Jhingur, Babaganj Block)</v>
          </cell>
          <cell r="B2910" t="str">
            <v/>
          </cell>
        </row>
        <row r="2911">
          <cell r="A2911" t="str">
            <v>PRINTING &amp; STATIONERY</v>
          </cell>
          <cell r="B2911" t="str">
            <v/>
          </cell>
        </row>
        <row r="2912">
          <cell r="A2912" t="str">
            <v>BOX SPANNER 36 MM</v>
          </cell>
          <cell r="B2912">
            <v>800000851</v>
          </cell>
        </row>
        <row r="2913">
          <cell r="A2913" t="str">
            <v>ELECTRICAL MATERIAL FOR STAFF MESS</v>
          </cell>
          <cell r="B2913" t="str">
            <v/>
          </cell>
        </row>
        <row r="2914">
          <cell r="A2914" t="str">
            <v>Pump House@Harjamau(Bababhelkaranthdham)</v>
          </cell>
          <cell r="B2914" t="str">
            <v/>
          </cell>
        </row>
        <row r="2915">
          <cell r="A2915" t="str">
            <v>ELECTRICAL MATERIAL FOR PRECAST</v>
          </cell>
          <cell r="B2915" t="str">
            <v/>
          </cell>
        </row>
        <row r="2916">
          <cell r="A2916" t="str">
            <v>Electrical Works</v>
          </cell>
          <cell r="B2916" t="str">
            <v/>
          </cell>
        </row>
        <row r="2917">
          <cell r="A2917" t="str">
            <v>PANTRY EXPENCES IN PRATAPGARH OFFICE</v>
          </cell>
          <cell r="B2917" t="str">
            <v/>
          </cell>
        </row>
        <row r="2918">
          <cell r="A2918" t="str">
            <v>Tubewell @ Diyawa &amp; Keotali (Aaspurdevsr</v>
          </cell>
          <cell r="B2918" t="str">
            <v/>
          </cell>
        </row>
        <row r="2919">
          <cell r="A2919" t="str">
            <v>2001142  / BIKE Servicing</v>
          </cell>
          <cell r="B2919" t="str">
            <v/>
          </cell>
        </row>
        <row r="2920">
          <cell r="A2920" t="str">
            <v>WELDING RECTIFIER-400 AMPS (POWER WELD)</v>
          </cell>
          <cell r="B2920">
            <v>1300000319</v>
          </cell>
        </row>
        <row r="2921">
          <cell r="A2921" t="str">
            <v>SUBMERSIBLE PUMP-5HP,25 STAGE</v>
          </cell>
          <cell r="B2921">
            <v>1300000490</v>
          </cell>
        </row>
        <row r="2922">
          <cell r="A2922" t="str">
            <v>M.S Seamless Bend 80NB</v>
          </cell>
          <cell r="B2922">
            <v>200033751</v>
          </cell>
        </row>
        <row r="2923">
          <cell r="A2923" t="str">
            <v>70x80MM ENLARGER</v>
          </cell>
          <cell r="B2923">
            <v>200034538</v>
          </cell>
        </row>
        <row r="2924">
          <cell r="A2924" t="str">
            <v>75X100MM ENLARGER</v>
          </cell>
          <cell r="B2924">
            <v>200034539</v>
          </cell>
        </row>
        <row r="2925">
          <cell r="A2925" t="str">
            <v>DUMMY PLUG FOR 300 MM</v>
          </cell>
          <cell r="B2925">
            <v>200034540</v>
          </cell>
        </row>
        <row r="2926">
          <cell r="A2926" t="str">
            <v>RT 40 CRANE TYRE PATCH &amp; B RANTAL CHARGE</v>
          </cell>
          <cell r="B2926" t="str">
            <v/>
          </cell>
        </row>
        <row r="2927">
          <cell r="A2927" t="str">
            <v>BW@ Budhiyapur (Rampursangramgarh)</v>
          </cell>
          <cell r="B2927" t="str">
            <v/>
          </cell>
        </row>
        <row r="2928">
          <cell r="A2928" t="str">
            <v>TW @ Gaukhadi&amp;Udhranpur 1&amp;2(Lalganj)</v>
          </cell>
          <cell r="B2928" t="str">
            <v/>
          </cell>
        </row>
        <row r="2929">
          <cell r="A2929" t="str">
            <v>GRAVEL SUB BASE - GSB</v>
          </cell>
          <cell r="B2929">
            <v>200010372</v>
          </cell>
        </row>
        <row r="2930">
          <cell r="A2930" t="str">
            <v>TRANSPORT CHARGES FOR MS FITTINGS</v>
          </cell>
          <cell r="B2930" t="str">
            <v/>
          </cell>
        </row>
        <row r="2931">
          <cell r="A2931" t="str">
            <v>Manpower supply for Aug'22</v>
          </cell>
          <cell r="B2931" t="str">
            <v/>
          </cell>
        </row>
        <row r="2932">
          <cell r="A2932" t="str">
            <v>FOR CC CAMERA REPAIRING</v>
          </cell>
          <cell r="B2932" t="str">
            <v/>
          </cell>
        </row>
        <row r="2933">
          <cell r="A2933" t="str">
            <v>D/E SPANNER 25 X 28</v>
          </cell>
          <cell r="B2933">
            <v>200003138</v>
          </cell>
        </row>
        <row r="2934">
          <cell r="A2934" t="str">
            <v>RING SPANNER 25 X 28</v>
          </cell>
          <cell r="B2934">
            <v>200003143</v>
          </cell>
        </row>
        <row r="2935">
          <cell r="A2935" t="str">
            <v>HACK SAW BLADE 1/2" HSS</v>
          </cell>
          <cell r="B2935">
            <v>200000310</v>
          </cell>
        </row>
        <row r="2936">
          <cell r="A2936" t="str">
            <v>HACK SAW FRAME</v>
          </cell>
          <cell r="B2936">
            <v>200000311</v>
          </cell>
        </row>
        <row r="2937">
          <cell r="A2937" t="str">
            <v>SCREW DRIVER 12"</v>
          </cell>
          <cell r="B2937">
            <v>200000524</v>
          </cell>
        </row>
        <row r="2938">
          <cell r="A2938" t="str">
            <v>CUTTING PLIER 8"</v>
          </cell>
          <cell r="B2938">
            <v>200002649</v>
          </cell>
        </row>
        <row r="2939">
          <cell r="A2939" t="str">
            <v>SCREW DRIVER 24"</v>
          </cell>
          <cell r="B2939">
            <v>200003579</v>
          </cell>
        </row>
        <row r="2940">
          <cell r="A2940" t="str">
            <v>ELECTRICAL HAND GLOVES</v>
          </cell>
          <cell r="B2940">
            <v>200003917</v>
          </cell>
        </row>
        <row r="2941">
          <cell r="A2941" t="str">
            <v>COMPRESSOR SERVICE</v>
          </cell>
          <cell r="B2941" t="str">
            <v/>
          </cell>
        </row>
        <row r="2942">
          <cell r="A2942" t="str">
            <v>TW @ Purechhattu (Rampur Sangramgarh )</v>
          </cell>
          <cell r="B2942" t="str">
            <v/>
          </cell>
        </row>
        <row r="2943">
          <cell r="A2943" t="str">
            <v>ESCORTS DIGMAX II 2WD</v>
          </cell>
          <cell r="B2943">
            <v>1400000282</v>
          </cell>
        </row>
        <row r="2944">
          <cell r="A2944" t="str">
            <v>Making of Approach Road</v>
          </cell>
          <cell r="B2944" t="str">
            <v/>
          </cell>
        </row>
        <row r="2945">
          <cell r="A2945" t="str">
            <v>HIRING OF DG SET</v>
          </cell>
          <cell r="B2945" t="str">
            <v/>
          </cell>
        </row>
        <row r="2946">
          <cell r="A2946" t="str">
            <v>Manpower supply for Sept'22</v>
          </cell>
          <cell r="B2946" t="str">
            <v/>
          </cell>
        </row>
        <row r="2947">
          <cell r="A2947" t="str">
            <v>TW @Arjunpur &amp; Mudhukarpur(Rmprsngrmgr)</v>
          </cell>
          <cell r="B2947" t="str">
            <v/>
          </cell>
        </row>
        <row r="2948">
          <cell r="A2948" t="str">
            <v>DI DUCK FOOT BEND-250MM</v>
          </cell>
          <cell r="B2948">
            <v>200034698</v>
          </cell>
        </row>
        <row r="2949">
          <cell r="A2949" t="str">
            <v>DI EQUAL TEE-200MM</v>
          </cell>
          <cell r="B2949">
            <v>200034703</v>
          </cell>
        </row>
        <row r="2950">
          <cell r="A2950" t="str">
            <v>DI EQUAL TEE-250MM</v>
          </cell>
          <cell r="B2950">
            <v>200034704</v>
          </cell>
        </row>
        <row r="2951">
          <cell r="A2951" t="str">
            <v>D.I.  BENDS  250 MM 90'</v>
          </cell>
          <cell r="B2951">
            <v>200034710</v>
          </cell>
        </row>
        <row r="2952">
          <cell r="A2952" t="str">
            <v>TW @Maharajpur &amp; Kashipurmohan(Kunda)</v>
          </cell>
          <cell r="B2952" t="str">
            <v/>
          </cell>
        </row>
        <row r="2953">
          <cell r="A2953" t="str">
            <v>TW @ ParewaNarayanpur(Kunda)</v>
          </cell>
          <cell r="B2953" t="str">
            <v/>
          </cell>
        </row>
        <row r="2954">
          <cell r="A2954" t="str">
            <v>MS 4WAY COLUM SHUTTERING  400X400X4200MM</v>
          </cell>
          <cell r="B2954">
            <v>200034907</v>
          </cell>
        </row>
        <row r="2955">
          <cell r="A2955" t="str">
            <v>MS 3WAY COLUM SHUTTERING  400X400X4200MM</v>
          </cell>
          <cell r="B2955">
            <v>200034908</v>
          </cell>
        </row>
        <row r="2956">
          <cell r="A2956" t="str">
            <v>MS 2WAY COLUM SHUTTERING  400X400X4200MM</v>
          </cell>
          <cell r="B2956">
            <v>200034909</v>
          </cell>
        </row>
        <row r="2957">
          <cell r="A2957" t="str">
            <v>INSTALATION CHARGE OF SSD 256</v>
          </cell>
          <cell r="B2957" t="str">
            <v/>
          </cell>
        </row>
        <row r="2958">
          <cell r="A2958" t="str">
            <v>TW @ Khemipur  (Kunda)</v>
          </cell>
          <cell r="B2958" t="str">
            <v/>
          </cell>
        </row>
        <row r="2959">
          <cell r="A2959" t="str">
            <v>HIRING OF 82.5 KVA DGSET</v>
          </cell>
          <cell r="B2959" t="str">
            <v/>
          </cell>
        </row>
        <row r="2960">
          <cell r="A2960" t="str">
            <v>ELECTRICAL MATERIAL FOR GUEST HOUSE</v>
          </cell>
          <cell r="B2960" t="str">
            <v/>
          </cell>
        </row>
        <row r="2961">
          <cell r="A2961" t="str">
            <v>MAHINDRA TRACTOR 575DI HYDRAULIC TRUCK</v>
          </cell>
          <cell r="B2961">
            <v>1400000328</v>
          </cell>
        </row>
        <row r="2962">
          <cell r="A2962" t="str">
            <v>JCB REAR RIM FULL WELDING WORK</v>
          </cell>
          <cell r="B2962" t="str">
            <v/>
          </cell>
        </row>
        <row r="2963">
          <cell r="A2963" t="str">
            <v>ENCLOSER FOR MCCB 125AMPS</v>
          </cell>
          <cell r="B2963">
            <v>200004269</v>
          </cell>
        </row>
        <row r="2964">
          <cell r="A2964" t="str">
            <v>4 WAY MCB BOX</v>
          </cell>
          <cell r="B2964">
            <v>200004809</v>
          </cell>
        </row>
        <row r="2965">
          <cell r="A2965" t="str">
            <v>MCB 20 AMP</v>
          </cell>
          <cell r="B2965">
            <v>200005349</v>
          </cell>
        </row>
        <row r="2966">
          <cell r="A2966" t="str">
            <v>Failure of Borewell at Kohraov</v>
          </cell>
          <cell r="B2966" t="str">
            <v/>
          </cell>
        </row>
        <row r="2967">
          <cell r="A2967" t="str">
            <v>Borewell in Ashapur &amp; Chaubeypur-Fail</v>
          </cell>
          <cell r="B2967" t="str">
            <v/>
          </cell>
        </row>
        <row r="2968">
          <cell r="A2968" t="str">
            <v>TRX 23T FAN BELT</v>
          </cell>
          <cell r="B2968" t="str">
            <v/>
          </cell>
        </row>
        <row r="2969">
          <cell r="A2969" t="str">
            <v>TW @ Sujauli  (Kunda)</v>
          </cell>
          <cell r="B2969" t="str">
            <v/>
          </cell>
        </row>
        <row r="2970">
          <cell r="A2970" t="str">
            <v>TREADMILL MAKE : PRECOR</v>
          </cell>
          <cell r="B2970">
            <v>1300001089</v>
          </cell>
        </row>
        <row r="2971">
          <cell r="A2971" t="str">
            <v>Pipe Line works in Gangehati Nevra</v>
          </cell>
          <cell r="B2971" t="str">
            <v/>
          </cell>
        </row>
        <row r="2972">
          <cell r="A2972" t="str">
            <v>Manpower Supply for the Month of Mar'23</v>
          </cell>
          <cell r="B2972" t="str">
            <v/>
          </cell>
        </row>
        <row r="2973">
          <cell r="A2973" t="str">
            <v>FITNESS INSPECTION</v>
          </cell>
          <cell r="B2973" t="str">
            <v/>
          </cell>
        </row>
        <row r="2974">
          <cell r="A2974" t="str">
            <v>FOR ALUMINIUM PARTICIAN</v>
          </cell>
          <cell r="B2974" t="str">
            <v/>
          </cell>
        </row>
        <row r="2975">
          <cell r="A2975" t="str">
            <v>ESR @ Mangraura (Mangraura)</v>
          </cell>
          <cell r="B2975" t="str">
            <v/>
          </cell>
        </row>
        <row r="2976">
          <cell r="A2976" t="str">
            <v>2001173/BIKE SERVICE</v>
          </cell>
          <cell r="B2976" t="str">
            <v/>
          </cell>
        </row>
        <row r="2977">
          <cell r="A2977" t="str">
            <v>OP Unit @ Sarai Naahra (Bihar)</v>
          </cell>
          <cell r="B2977" t="str">
            <v/>
          </cell>
        </row>
        <row r="2978">
          <cell r="A2978" t="str">
            <v>TW @SaraynarayanSingh &amp; Bhebhaura(Lgnj</v>
          </cell>
          <cell r="B2978" t="str">
            <v/>
          </cell>
        </row>
        <row r="2979">
          <cell r="A2979" t="str">
            <v>Tubewell @ Trilokpurvisai (Sandw Blck)</v>
          </cell>
          <cell r="B2979" t="str">
            <v/>
          </cell>
        </row>
        <row r="2980">
          <cell r="A2980" t="str">
            <v>Failure of Borewell at Aurangabad</v>
          </cell>
          <cell r="B2980" t="str">
            <v/>
          </cell>
        </row>
        <row r="2981">
          <cell r="A2981" t="str">
            <v>OP Unit @ Khemkaranpur (Bihar)</v>
          </cell>
          <cell r="B2981" t="str">
            <v/>
          </cell>
        </row>
        <row r="2982">
          <cell r="A2982" t="str">
            <v>WASHING MACHINE TOP LOAD 6.2KG</v>
          </cell>
          <cell r="B2982">
            <v>1300000502</v>
          </cell>
        </row>
        <row r="2983">
          <cell r="A2983" t="str">
            <v>OP Unit @ Kuda (Bihar)</v>
          </cell>
          <cell r="B2983" t="str">
            <v/>
          </cell>
        </row>
        <row r="2984">
          <cell r="A2984" t="str">
            <v>2001120/ Bike Servicing</v>
          </cell>
          <cell r="B2984" t="str">
            <v/>
          </cell>
        </row>
        <row r="2985">
          <cell r="A2985" t="str">
            <v>TW @ ShahpurUprahar (Kunda)</v>
          </cell>
          <cell r="B2985" t="str">
            <v/>
          </cell>
        </row>
        <row r="2986">
          <cell r="A2986" t="str">
            <v>FHTC @ Aandharipur (KALAKANKAR)</v>
          </cell>
          <cell r="B2986" t="str">
            <v/>
          </cell>
        </row>
        <row r="2987">
          <cell r="A2987" t="str">
            <v>FHTC @ Bhawanigarh (SANGIPUR)</v>
          </cell>
          <cell r="B2987" t="str">
            <v/>
          </cell>
        </row>
        <row r="2988">
          <cell r="A2988" t="str">
            <v>FHTC @ Bramhauli  (KALAKANKAR)</v>
          </cell>
          <cell r="B2988" t="str">
            <v/>
          </cell>
        </row>
        <row r="2989">
          <cell r="A2989" t="str">
            <v>FHTC @ Jogapur (SANGIPUR)</v>
          </cell>
          <cell r="B2989" t="str">
            <v/>
          </cell>
        </row>
        <row r="2990">
          <cell r="A2990" t="str">
            <v>FHTC @ Lakuri (RAMPURSANGRAMGARH)</v>
          </cell>
          <cell r="B2990" t="str">
            <v/>
          </cell>
        </row>
        <row r="2991">
          <cell r="A2991" t="str">
            <v>FHTC @ Lohangpur (RAMPURSANGRAMGARH)</v>
          </cell>
          <cell r="B2991" t="str">
            <v/>
          </cell>
        </row>
        <row r="2992">
          <cell r="A2992" t="str">
            <v>FHTC @ Maddupur &amp; Rokiyapur (KALAKANKAR)</v>
          </cell>
          <cell r="B2992" t="str">
            <v/>
          </cell>
        </row>
        <row r="2993">
          <cell r="A2993" t="str">
            <v>FHTC @ Nariyawan (BABAGANJ)</v>
          </cell>
          <cell r="B2993" t="str">
            <v/>
          </cell>
        </row>
        <row r="2994">
          <cell r="A2994" t="str">
            <v>FHTC @ Rajwapur (KALAKANKAR)</v>
          </cell>
          <cell r="B2994" t="str">
            <v/>
          </cell>
        </row>
        <row r="2995">
          <cell r="A2995" t="str">
            <v>OP Unit @ Umardiha (Aaspurdevsra)</v>
          </cell>
          <cell r="B2995" t="str">
            <v/>
          </cell>
        </row>
        <row r="2996">
          <cell r="A2996" t="str">
            <v>OP Unit @AaemnaJaatupur&amp;Samnaspur(Bihar)</v>
          </cell>
          <cell r="B2996" t="str">
            <v/>
          </cell>
        </row>
        <row r="2997">
          <cell r="A2997" t="str">
            <v>Tubewell Devlp work @ Deduaa (Aaspurdevs</v>
          </cell>
          <cell r="B2997" t="str">
            <v/>
          </cell>
        </row>
        <row r="2998">
          <cell r="A2998" t="str">
            <v>2001086/bike service 28%</v>
          </cell>
          <cell r="B2998" t="str">
            <v/>
          </cell>
        </row>
        <row r="2999">
          <cell r="A2999" t="str">
            <v>Tubewell Devlp work @ Bhattikhurd (Aaspu</v>
          </cell>
          <cell r="B2999" t="str">
            <v/>
          </cell>
        </row>
        <row r="3000">
          <cell r="A3000" t="str">
            <v>ALLENKEY 12 MM</v>
          </cell>
          <cell r="B3000">
            <v>200000041</v>
          </cell>
        </row>
        <row r="3001">
          <cell r="A3001" t="str">
            <v>ALLENKEY 14 MM</v>
          </cell>
          <cell r="B3001">
            <v>200000042</v>
          </cell>
        </row>
        <row r="3002">
          <cell r="A3002" t="str">
            <v>HALF ROUND FILE-12"</v>
          </cell>
          <cell r="B3002">
            <v>200030674</v>
          </cell>
        </row>
        <row r="3003">
          <cell r="A3003" t="str">
            <v>TYRE LEVER  27 X 33 (8204)</v>
          </cell>
          <cell r="B3003">
            <v>200034847</v>
          </cell>
        </row>
        <row r="3004">
          <cell r="A3004" t="str">
            <v>TYRE LEVER  30 X 32</v>
          </cell>
          <cell r="B3004">
            <v>200034848</v>
          </cell>
        </row>
        <row r="3005">
          <cell r="A3005" t="str">
            <v>TYRE LEVER  30 X 33 (8204)</v>
          </cell>
          <cell r="B3005">
            <v>200034849</v>
          </cell>
        </row>
        <row r="3006">
          <cell r="A3006" t="str">
            <v>TW Works@JASHOLI &amp;KUSHAHIL BAZAR B-KUNDA</v>
          </cell>
          <cell r="B3006" t="str">
            <v/>
          </cell>
        </row>
        <row r="3007">
          <cell r="A3007" t="str">
            <v>Tubewell Devlp work @Bhikampur&amp;Kopa (Aas</v>
          </cell>
          <cell r="B3007" t="str">
            <v/>
          </cell>
        </row>
        <row r="3008">
          <cell r="A3008" t="str">
            <v>JCB HIRE FOR LEVELING OF LAND</v>
          </cell>
          <cell r="B3008" t="str">
            <v/>
          </cell>
        </row>
        <row r="3009">
          <cell r="A3009" t="str">
            <v>2001131 / Bike Servicing</v>
          </cell>
          <cell r="B3009" t="str">
            <v/>
          </cell>
        </row>
        <row r="3010">
          <cell r="A3010" t="str">
            <v>FOR AGM SIR ROOM SETUP</v>
          </cell>
          <cell r="B3010" t="str">
            <v/>
          </cell>
        </row>
        <row r="3011">
          <cell r="A3011" t="str">
            <v>STEEL TUBE PIE FOR ELECTRICAL WORK</v>
          </cell>
          <cell r="B3011" t="str">
            <v/>
          </cell>
        </row>
        <row r="3012">
          <cell r="A3012" t="str">
            <v>HP LAPTOP I3,10TH GEN, 8GB+1TB HDD+250GB</v>
          </cell>
          <cell r="B3012">
            <v>1300001359</v>
          </cell>
        </row>
        <row r="3013">
          <cell r="A3013" t="str">
            <v>2001086/bike service</v>
          </cell>
          <cell r="B3013" t="str">
            <v/>
          </cell>
        </row>
        <row r="3014">
          <cell r="A3014" t="str">
            <v>SCAFFOLDING PIPES</v>
          </cell>
          <cell r="B3014">
            <v>200001777</v>
          </cell>
        </row>
        <row r="3015">
          <cell r="A3015" t="str">
            <v>3 MTR VERTICALS</v>
          </cell>
          <cell r="B3015">
            <v>800000452</v>
          </cell>
        </row>
        <row r="3016">
          <cell r="A3016" t="str">
            <v>CUPLOCK VERTICAL 2.0 MTR</v>
          </cell>
          <cell r="B3016">
            <v>800001272</v>
          </cell>
        </row>
        <row r="3017">
          <cell r="A3017" t="str">
            <v>CUPLOCK LEDGER 1.45 MTR</v>
          </cell>
          <cell r="B3017">
            <v>800001971</v>
          </cell>
        </row>
        <row r="3018">
          <cell r="A3018" t="str">
            <v>STAR LEX WITH STAND FRAME</v>
          </cell>
          <cell r="B3018" t="str">
            <v/>
          </cell>
        </row>
        <row r="3019">
          <cell r="A3019" t="str">
            <v>STEEL TUBE PIE FOR ELECTRICAL WORK STORE</v>
          </cell>
          <cell r="B3019" t="str">
            <v/>
          </cell>
        </row>
        <row r="3020">
          <cell r="A3020" t="str">
            <v>Boundarywall @Galgali &amp;TarapurKandaBihar</v>
          </cell>
          <cell r="B3020" t="str">
            <v/>
          </cell>
        </row>
        <row r="3021">
          <cell r="A3021" t="str">
            <v>PH @ SURYAGARDH JAGANTHI_MANGRAURA</v>
          </cell>
          <cell r="B3021" t="str">
            <v/>
          </cell>
        </row>
        <row r="3022">
          <cell r="A3022" t="str">
            <v>Pipeline @ LALLUPATTI_BABAGANJ</v>
          </cell>
          <cell r="B3022" t="str">
            <v/>
          </cell>
        </row>
        <row r="3023">
          <cell r="A3023" t="str">
            <v>ERVICE 12%</v>
          </cell>
          <cell r="B3023" t="str">
            <v/>
          </cell>
        </row>
        <row r="3024">
          <cell r="A3024" t="str">
            <v>CAMPER SERVICE % MENTANANCE</v>
          </cell>
          <cell r="B3024" t="str">
            <v/>
          </cell>
        </row>
        <row r="3025">
          <cell r="A3025" t="str">
            <v>2001181/BIKE SERVICE</v>
          </cell>
          <cell r="B3025" t="str">
            <v/>
          </cell>
        </row>
        <row r="3026">
          <cell r="A3026" t="str">
            <v>2001120/BIKE SERVICE</v>
          </cell>
          <cell r="B3026" t="str">
            <v/>
          </cell>
        </row>
        <row r="3027">
          <cell r="A3027" t="str">
            <v>Tubewell @ Khatwara(Bihar Blck)</v>
          </cell>
          <cell r="B3027" t="str">
            <v/>
          </cell>
        </row>
        <row r="3028">
          <cell r="A3028" t="str">
            <v>SONALIKA TRACTOR 60 HP</v>
          </cell>
          <cell r="B3028">
            <v>1400000326</v>
          </cell>
        </row>
        <row r="3029">
          <cell r="A3029" t="str">
            <v>COMPRESSION TEST MACHINE,CAPACITY2000K/N</v>
          </cell>
          <cell r="B3029">
            <v>1300001174</v>
          </cell>
        </row>
        <row r="3030">
          <cell r="A3030" t="str">
            <v>PVC MEASURING JARS-100ML</v>
          </cell>
          <cell r="B3030">
            <v>200001932</v>
          </cell>
        </row>
        <row r="3031">
          <cell r="A3031" t="str">
            <v>MEASURING JARS PVC500ML</v>
          </cell>
          <cell r="B3031">
            <v>200001933</v>
          </cell>
        </row>
        <row r="3032">
          <cell r="A3032" t="str">
            <v>MEASURING JARS PVC 1000ML</v>
          </cell>
          <cell r="B3032">
            <v>200001934</v>
          </cell>
        </row>
        <row r="3033">
          <cell r="A3033" t="str">
            <v>VICAT APPARATUS</v>
          </cell>
          <cell r="B3033">
            <v>200001936</v>
          </cell>
        </row>
        <row r="3034">
          <cell r="A3034" t="str">
            <v>FLAKINESS GUAGE</v>
          </cell>
          <cell r="B3034">
            <v>200001968</v>
          </cell>
        </row>
        <row r="3035">
          <cell r="A3035" t="str">
            <v>SPECIFIC GRAVITY BOTTLE</v>
          </cell>
          <cell r="B3035">
            <v>200002878</v>
          </cell>
        </row>
        <row r="3036">
          <cell r="A3036" t="str">
            <v>RAIN WATER GAUGE</v>
          </cell>
          <cell r="B3036">
            <v>200003199</v>
          </cell>
        </row>
        <row r="3037">
          <cell r="A3037" t="str">
            <v>MEASURING JARS PVC 200-250ML</v>
          </cell>
          <cell r="B3037">
            <v>200003202</v>
          </cell>
        </row>
        <row r="3038">
          <cell r="A3038" t="str">
            <v>CORE CUTTER MOULDS WITH COLLER</v>
          </cell>
          <cell r="B3038">
            <v>200013015</v>
          </cell>
        </row>
        <row r="3039">
          <cell r="A3039" t="str">
            <v>SAND REPLACEMENT APPARATUS-Ø100</v>
          </cell>
          <cell r="B3039">
            <v>200020776</v>
          </cell>
        </row>
        <row r="3040">
          <cell r="A3040" t="str">
            <v>SIEVE SHAKER</v>
          </cell>
          <cell r="B3040">
            <v>800000140</v>
          </cell>
        </row>
        <row r="3041">
          <cell r="A3041" t="str">
            <v>ELECTRONIC BALANCE 10 KG</v>
          </cell>
          <cell r="B3041">
            <v>800001380</v>
          </cell>
        </row>
        <row r="3042">
          <cell r="A3042" t="str">
            <v>RAPID MOISTURE METER</v>
          </cell>
          <cell r="B3042">
            <v>800002011</v>
          </cell>
        </row>
        <row r="3043">
          <cell r="A3043" t="str">
            <v>DIGITAL VERNIER CALLIPERS 450 MM</v>
          </cell>
          <cell r="B3043">
            <v>800003420</v>
          </cell>
        </row>
        <row r="3044">
          <cell r="A3044" t="str">
            <v>OP Unit @ Purevansii (Kalakankar)</v>
          </cell>
          <cell r="B3044" t="str">
            <v/>
          </cell>
        </row>
        <row r="3045">
          <cell r="A3045" t="str">
            <v>2001130/BIKE REPAIRING</v>
          </cell>
          <cell r="B3045" t="str">
            <v/>
          </cell>
        </row>
        <row r="3046">
          <cell r="A3046" t="str">
            <v>DG SETS 5 KVA</v>
          </cell>
          <cell r="B3046">
            <v>1400000044</v>
          </cell>
        </row>
        <row r="3047">
          <cell r="A3047" t="str">
            <v>HIRE CHARGES OF PICKUP</v>
          </cell>
          <cell r="B3047" t="str">
            <v/>
          </cell>
        </row>
        <row r="3048">
          <cell r="A3048" t="str">
            <v>Tubewell @Trilokpur &amp; Bhav (Bihar Blck)</v>
          </cell>
          <cell r="B3048" t="str">
            <v/>
          </cell>
        </row>
        <row r="3049">
          <cell r="A3049" t="str">
            <v>PICKUP REPAIR &amp; MENTENANCE</v>
          </cell>
          <cell r="B3049" t="str">
            <v/>
          </cell>
        </row>
        <row r="3050">
          <cell r="A3050" t="str">
            <v>OP Unit @ Badhwait (Babaganj)</v>
          </cell>
          <cell r="B3050" t="str">
            <v/>
          </cell>
        </row>
        <row r="3051">
          <cell r="A3051" t="str">
            <v>TW @ Sarai Jamauri (Mangraura)</v>
          </cell>
          <cell r="B3051" t="str">
            <v/>
          </cell>
        </row>
        <row r="3052">
          <cell r="A3052" t="str">
            <v>OP Unit @ Gehrauli (Mangraura)</v>
          </cell>
          <cell r="B3052" t="str">
            <v/>
          </cell>
        </row>
        <row r="3053">
          <cell r="A3053" t="str">
            <v>TW @ Lauli pokhatakham (Mangraura)</v>
          </cell>
          <cell r="B3053" t="str">
            <v/>
          </cell>
        </row>
        <row r="3054">
          <cell r="A3054" t="str">
            <v>NEW TUBE</v>
          </cell>
          <cell r="B3054" t="str">
            <v/>
          </cell>
        </row>
        <row r="3055">
          <cell r="A3055" t="str">
            <v>OP Unit @Siya B-Bihar</v>
          </cell>
          <cell r="B3055" t="str">
            <v/>
          </cell>
        </row>
        <row r="3056">
          <cell r="A3056" t="str">
            <v>OP Unit @ Shrinath (Bababhelkaranthdham)</v>
          </cell>
          <cell r="B3056" t="str">
            <v/>
          </cell>
        </row>
        <row r="3057">
          <cell r="A3057" t="str">
            <v>1000158/RTO BILLS OF JCB</v>
          </cell>
          <cell r="B3057" t="str">
            <v/>
          </cell>
        </row>
        <row r="3058">
          <cell r="A3058" t="str">
            <v>SHIFTING OF HYDRA 14 T &amp; FORK LIFT</v>
          </cell>
          <cell r="B3058" t="str">
            <v/>
          </cell>
        </row>
        <row r="3059">
          <cell r="A3059" t="str">
            <v>TW @ Barasarai (Mangraura)</v>
          </cell>
          <cell r="B3059" t="str">
            <v/>
          </cell>
        </row>
        <row r="3060">
          <cell r="A3060" t="str">
            <v>MAHENDRA BOLERO CAMPER GOLD ZX</v>
          </cell>
          <cell r="B3060">
            <v>1400000220</v>
          </cell>
        </row>
        <row r="3061">
          <cell r="A3061" t="str">
            <v>AC SERVICING (DERWA LAB)</v>
          </cell>
          <cell r="B3061" t="str">
            <v/>
          </cell>
        </row>
        <row r="3062">
          <cell r="A3062" t="str">
            <v>AIR CONDITIONER SPLIT 1.5TON MAKE VOLTAS</v>
          </cell>
          <cell r="B3062">
            <v>1300000023</v>
          </cell>
        </row>
        <row r="3063">
          <cell r="A3063" t="str">
            <v>TW @ Atarsand &amp; Parsupur TW-2 B-Mangraur</v>
          </cell>
          <cell r="B3063" t="str">
            <v/>
          </cell>
        </row>
        <row r="3064">
          <cell r="A3064" t="str">
            <v>OP Unit @ Harzamau (Bababhelkaranthdham)</v>
          </cell>
          <cell r="B3064" t="str">
            <v/>
          </cell>
        </row>
        <row r="3065">
          <cell r="A3065" t="str">
            <v>Borewell in Mahewa Malkiya</v>
          </cell>
          <cell r="B3065" t="str">
            <v/>
          </cell>
        </row>
        <row r="3066">
          <cell r="A3066" t="str">
            <v>SHIFTING OF TILL RT 40 CRANE</v>
          </cell>
          <cell r="B3066" t="str">
            <v/>
          </cell>
        </row>
        <row r="3067">
          <cell r="A3067" t="str">
            <v>DG SERVICE</v>
          </cell>
          <cell r="B3067" t="str">
            <v/>
          </cell>
        </row>
        <row r="3068">
          <cell r="A3068" t="str">
            <v>1000137/REPAIRING WORKS</v>
          </cell>
          <cell r="B3068" t="str">
            <v/>
          </cell>
        </row>
        <row r="3069">
          <cell r="A3069" t="str">
            <v>ALUMINIUM FERRUL - 70 SQMM</v>
          </cell>
          <cell r="B3069">
            <v>200000056</v>
          </cell>
        </row>
        <row r="3070">
          <cell r="A3070" t="str">
            <v>SHIFTING OF 40' OFFICE CONTAINER</v>
          </cell>
          <cell r="B3070" t="str">
            <v/>
          </cell>
        </row>
        <row r="3071">
          <cell r="A3071" t="str">
            <v>DESKTOP COMPUTER 2GB RAM 500GB HDD</v>
          </cell>
          <cell r="B3071">
            <v>1300000272</v>
          </cell>
        </row>
        <row r="3072">
          <cell r="A3072" t="str">
            <v>HALOGEN SETS 1000W</v>
          </cell>
          <cell r="B3072">
            <v>800000328</v>
          </cell>
        </row>
        <row r="3073">
          <cell r="A3073" t="str">
            <v>HIRING OF CONCRETE MIXER MACHINE</v>
          </cell>
          <cell r="B3073" t="str">
            <v/>
          </cell>
        </row>
        <row r="3074">
          <cell r="A3074" t="str">
            <v>BW @ SURYAGARDH JAGANTHI_MANGRAURA</v>
          </cell>
          <cell r="B3074" t="str">
            <v/>
          </cell>
        </row>
        <row r="3075">
          <cell r="A3075" t="str">
            <v>SAREE CLOTH</v>
          </cell>
          <cell r="B3075">
            <v>200002704</v>
          </cell>
        </row>
        <row r="3076">
          <cell r="A3076" t="str">
            <v>Tubewell@ Uchapur Rampur Kasiha (Failed)</v>
          </cell>
          <cell r="B3076" t="str">
            <v/>
          </cell>
        </row>
        <row r="3077">
          <cell r="A3077" t="str">
            <v>Tube well @ Fatuhabad Babaganj)</v>
          </cell>
          <cell r="B3077" t="str">
            <v/>
          </cell>
        </row>
        <row r="3078">
          <cell r="A3078" t="str">
            <v>WIRE ROPE</v>
          </cell>
          <cell r="B3078" t="str">
            <v/>
          </cell>
        </row>
        <row r="3079">
          <cell r="A3079" t="str">
            <v>Tubewell @ Pratapgarh Gramin &amp; Banbeerka</v>
          </cell>
          <cell r="B3079" t="str">
            <v/>
          </cell>
        </row>
        <row r="3080">
          <cell r="A3080" t="str">
            <v>DG SET 125 KVA</v>
          </cell>
          <cell r="B3080">
            <v>1400000184</v>
          </cell>
        </row>
        <row r="3081">
          <cell r="A3081" t="str">
            <v>TW @ Bahorikpur ( Babaganj )</v>
          </cell>
          <cell r="B3081" t="str">
            <v/>
          </cell>
        </row>
        <row r="3082">
          <cell r="A3082" t="str">
            <v>DIGITAL SIGNATURE PURCHASE</v>
          </cell>
          <cell r="B3082" t="str">
            <v/>
          </cell>
        </row>
        <row r="3083">
          <cell r="A3083" t="str">
            <v>Borewell in Gadiyan &amp; Sukulpur</v>
          </cell>
          <cell r="B3083" t="str">
            <v/>
          </cell>
        </row>
        <row r="3084">
          <cell r="A3084" t="str">
            <v>Pipeline @ MISHRPUR_KALAKANKAR</v>
          </cell>
          <cell r="B3084" t="str">
            <v/>
          </cell>
        </row>
        <row r="3085">
          <cell r="A3085" t="str">
            <v>DG SET SPARES</v>
          </cell>
          <cell r="B3085" t="str">
            <v/>
          </cell>
        </row>
        <row r="3086">
          <cell r="A3086" t="str">
            <v>PH @ Bahorikpur(Babaganj)</v>
          </cell>
          <cell r="B3086" t="str">
            <v/>
          </cell>
        </row>
        <row r="3087">
          <cell r="A3087" t="str">
            <v>TRANCHER CLUTCH PLATE REPARING CHARGE</v>
          </cell>
          <cell r="B3087" t="str">
            <v/>
          </cell>
        </row>
        <row r="3088">
          <cell r="A3088" t="str">
            <v>TW @ Pritampur ( Babaganj )</v>
          </cell>
          <cell r="B3088" t="str">
            <v/>
          </cell>
        </row>
        <row r="3089">
          <cell r="A3089" t="str">
            <v>ELECTRICAL RUBBER MAT 1MTR X 2MTR ISI</v>
          </cell>
          <cell r="B3089">
            <v>200007786</v>
          </cell>
        </row>
        <row r="3090">
          <cell r="A3090" t="str">
            <v>OP UNIT SPARE PART</v>
          </cell>
          <cell r="B3090" t="str">
            <v/>
          </cell>
        </row>
        <row r="3091">
          <cell r="A3091" t="str">
            <v>CAMPER SERVICE</v>
          </cell>
          <cell r="B3091" t="str">
            <v/>
          </cell>
        </row>
        <row r="3092">
          <cell r="A3092" t="str">
            <v>STAFF WELFARE(PM VISIT RAMPUR TALA)</v>
          </cell>
          <cell r="B3092" t="str">
            <v/>
          </cell>
        </row>
        <row r="3093">
          <cell r="A3093" t="str">
            <v>OP Unit @RamNagar B-Sadar</v>
          </cell>
          <cell r="B3093" t="str">
            <v/>
          </cell>
        </row>
        <row r="3094">
          <cell r="A3094" t="str">
            <v>Charges for Development of TW by 1 cusec</v>
          </cell>
          <cell r="B3094" t="str">
            <v/>
          </cell>
        </row>
        <row r="3095">
          <cell r="A3095" t="str">
            <v>LED TV 55"</v>
          </cell>
          <cell r="B3095">
            <v>1300001443</v>
          </cell>
        </row>
        <row r="3096">
          <cell r="A3096" t="str">
            <v>TW @ Kanava ( Babaganj )</v>
          </cell>
          <cell r="B3096" t="str">
            <v/>
          </cell>
        </row>
        <row r="3097">
          <cell r="A3097" t="str">
            <v>Tubewell @ Ishipur (Sadar)</v>
          </cell>
          <cell r="B3097" t="str">
            <v/>
          </cell>
        </row>
        <row r="3098">
          <cell r="A3098" t="str">
            <v>FHTC @ RamgarhKhas &amp; Hulasgarh(LALGANJ)</v>
          </cell>
          <cell r="B3098" t="str">
            <v/>
          </cell>
        </row>
        <row r="3099">
          <cell r="A3099" t="str">
            <v>FHTC @ Tarapur(LALGANJ)</v>
          </cell>
          <cell r="B3099" t="str">
            <v/>
          </cell>
        </row>
        <row r="3100">
          <cell r="A3100" t="str">
            <v>FHTC @RangardhRaela &amp; Sarayraju(LALGANJ)</v>
          </cell>
          <cell r="B3100" t="str">
            <v/>
          </cell>
        </row>
        <row r="3101">
          <cell r="A3101" t="str">
            <v>FOR TATA SKY INSTALLATION CHARGES</v>
          </cell>
          <cell r="B3101" t="str">
            <v/>
          </cell>
        </row>
        <row r="3102">
          <cell r="A3102" t="str">
            <v>PH @ Bhawanigarh(Sangipur)</v>
          </cell>
          <cell r="B3102" t="str">
            <v/>
          </cell>
        </row>
        <row r="3103">
          <cell r="A3103" t="str">
            <v>OP Unit @Naubasta &amp; Kushfara B-Sadar</v>
          </cell>
          <cell r="B3103" t="str">
            <v/>
          </cell>
        </row>
        <row r="3104">
          <cell r="A3104" t="str">
            <v>A3 PRINTER CANON MODEL 2625</v>
          </cell>
          <cell r="B3104">
            <v>1300001061</v>
          </cell>
        </row>
        <row r="3105">
          <cell r="A3105" t="str">
            <v>PRISM WITH TARGET PLATE</v>
          </cell>
          <cell r="B3105">
            <v>200021472</v>
          </cell>
        </row>
        <row r="3106">
          <cell r="A3106" t="str">
            <v>D G SET 62.5KVA</v>
          </cell>
          <cell r="B3106">
            <v>1400000037</v>
          </cell>
        </row>
        <row r="3107">
          <cell r="A3107" t="str">
            <v>PROCESSING FEE FOR ELECTRICTY</v>
          </cell>
          <cell r="B3107" t="str">
            <v/>
          </cell>
        </row>
        <row r="3108">
          <cell r="A3108" t="str">
            <v>ROAD &amp; TAX</v>
          </cell>
          <cell r="B3108" t="str">
            <v/>
          </cell>
        </row>
        <row r="3109">
          <cell r="A3109" t="str">
            <v>Tubewell @ Galgalii &amp; Tarapur Kandai</v>
          </cell>
          <cell r="B3109" t="str">
            <v/>
          </cell>
        </row>
        <row r="3110">
          <cell r="A3110" t="str">
            <v>DIGITAL POINT MICROMETER 0-25MM/0-1"</v>
          </cell>
          <cell r="B3110">
            <v>800002720</v>
          </cell>
        </row>
        <row r="3111">
          <cell r="A3111" t="str">
            <v>TW works@Manar &amp; Ranimau B-Kalakankar</v>
          </cell>
          <cell r="B3111" t="str">
            <v/>
          </cell>
        </row>
        <row r="3112">
          <cell r="A3112" t="str">
            <v>Tubewell at Basauli (Patti)</v>
          </cell>
          <cell r="B3112" t="str">
            <v/>
          </cell>
        </row>
        <row r="3113">
          <cell r="A3113" t="str">
            <v>METAULIC SWITCH BOARD</v>
          </cell>
          <cell r="B3113">
            <v>200000391</v>
          </cell>
        </row>
        <row r="3114">
          <cell r="A3114" t="str">
            <v>Pump House @ Purenarayanday (Sangipur)</v>
          </cell>
          <cell r="B3114" t="str">
            <v/>
          </cell>
        </row>
        <row r="3115">
          <cell r="A3115" t="str">
            <v>TW works@Chandapur&amp;Dayalpur B-Kalakankar</v>
          </cell>
          <cell r="B3115" t="str">
            <v/>
          </cell>
        </row>
        <row r="3116">
          <cell r="A3116" t="str">
            <v>NOZZLE AND KIT PUMP REAAPAIR</v>
          </cell>
          <cell r="B3116" t="str">
            <v/>
          </cell>
        </row>
        <row r="3117">
          <cell r="A3117" t="str">
            <v>Tube Well Development Work @ Nari</v>
          </cell>
          <cell r="B3117" t="str">
            <v/>
          </cell>
        </row>
        <row r="3118">
          <cell r="A3118" t="str">
            <v>Boundarywall @ Manar &amp;Ranimau (Kalakanka</v>
          </cell>
          <cell r="B3118" t="str">
            <v/>
          </cell>
        </row>
        <row r="3119">
          <cell r="A3119" t="str">
            <v>clutch plate</v>
          </cell>
          <cell r="B3119" t="str">
            <v/>
          </cell>
        </row>
        <row r="3120">
          <cell r="A3120" t="str">
            <v>NEW TYRE</v>
          </cell>
          <cell r="B3120" t="str">
            <v/>
          </cell>
        </row>
        <row r="3121">
          <cell r="A3121" t="str">
            <v>4G ROUTER SL N0-G0161220220752</v>
          </cell>
          <cell r="B3121" t="str">
            <v/>
          </cell>
        </row>
        <row r="3122">
          <cell r="A3122" t="str">
            <v>91/ REPAIR &amp; MAINTANANCE</v>
          </cell>
          <cell r="B3122" t="str">
            <v/>
          </cell>
        </row>
        <row r="3123">
          <cell r="A3123" t="str">
            <v>DINING TABLE 135CMX85CM</v>
          </cell>
          <cell r="B3123">
            <v>1300001171</v>
          </cell>
        </row>
        <row r="3124">
          <cell r="A3124" t="str">
            <v>TRANSPORT CHARGES FOR MS Slotted Pipe</v>
          </cell>
          <cell r="B3124" t="str">
            <v/>
          </cell>
        </row>
        <row r="3125">
          <cell r="A3125" t="str">
            <v>OP Unit @Narayanpur B-Rampur Samgramgarh</v>
          </cell>
          <cell r="B3125" t="str">
            <v/>
          </cell>
        </row>
        <row r="3126">
          <cell r="A3126" t="str">
            <v>Pipeline @ Sndchdrika&amp;KatkaManpur(Sndchn</v>
          </cell>
          <cell r="B3126" t="str">
            <v/>
          </cell>
        </row>
        <row r="3127">
          <cell r="A3127" t="str">
            <v>Variant Pipeline @ Makaipur (Sndw Blck)</v>
          </cell>
          <cell r="B3127" t="str">
            <v/>
          </cell>
        </row>
        <row r="3128">
          <cell r="A3128" t="str">
            <v>CHANGEOVER SWITCH 100AMP</v>
          </cell>
          <cell r="B3128">
            <v>800000425</v>
          </cell>
        </row>
        <row r="3129">
          <cell r="A3129" t="str">
            <v>Pipeline @ PURE JHAU_BABAGANJ</v>
          </cell>
          <cell r="B3129" t="str">
            <v/>
          </cell>
        </row>
        <row r="3130">
          <cell r="A3130" t="str">
            <v>OP Unit @Madhwapur B-Kalakankar</v>
          </cell>
          <cell r="B3130" t="str">
            <v/>
          </cell>
        </row>
        <row r="3131">
          <cell r="A3131" t="str">
            <v>1000082/ repair and maintanace</v>
          </cell>
          <cell r="B3131" t="str">
            <v/>
          </cell>
        </row>
        <row r="3132">
          <cell r="A3132" t="str">
            <v>OP Unit @Birbhadrapur B-Rampur Samgramg</v>
          </cell>
          <cell r="B3132" t="str">
            <v/>
          </cell>
        </row>
        <row r="3133">
          <cell r="A3133" t="str">
            <v>RO UF WATER PURIFIER 7LTR WHIRLPOOL</v>
          </cell>
          <cell r="B3133">
            <v>1300001261</v>
          </cell>
        </row>
        <row r="3134">
          <cell r="A3134" t="str">
            <v>OP Unit @Bharatpur B-Rampur Samgramgarh</v>
          </cell>
          <cell r="B3134" t="str">
            <v/>
          </cell>
        </row>
        <row r="3135">
          <cell r="A3135" t="str">
            <v>WELDING RECTIFIER 400AMPS,SARANG</v>
          </cell>
          <cell r="B3135">
            <v>1300000584</v>
          </cell>
        </row>
        <row r="3136">
          <cell r="A3136" t="str">
            <v>WELDING HOLDER FULL INSULATED</v>
          </cell>
          <cell r="B3136">
            <v>200000630</v>
          </cell>
        </row>
        <row r="3137">
          <cell r="A3137" t="str">
            <v>GRINDING MACHINES AG 7</v>
          </cell>
          <cell r="B3137">
            <v>200001558</v>
          </cell>
        </row>
        <row r="3138">
          <cell r="A3138" t="str">
            <v>PH@AaemnaJaatupur&amp;SamnaspurDaamno(Bihar)</v>
          </cell>
          <cell r="B3138" t="str">
            <v/>
          </cell>
        </row>
        <row r="3139">
          <cell r="A3139" t="str">
            <v>2000248/ REPAIR AND MAINTNANCE</v>
          </cell>
          <cell r="B3139" t="str">
            <v/>
          </cell>
        </row>
        <row r="3140">
          <cell r="A3140" t="str">
            <v>PH @ Burhepur (Bihar)</v>
          </cell>
          <cell r="B3140" t="str">
            <v/>
          </cell>
        </row>
        <row r="3141">
          <cell r="A3141" t="str">
            <v>BW @ Kherapurechemi &amp; Purebasantray (Ram</v>
          </cell>
          <cell r="B3141" t="str">
            <v/>
          </cell>
        </row>
        <row r="3142">
          <cell r="A3142" t="str">
            <v>3000303 / COMPRESSSOR FULL SERVICE</v>
          </cell>
          <cell r="B3142" t="str">
            <v/>
          </cell>
        </row>
        <row r="3143">
          <cell r="A3143" t="str">
            <v>Water sample Testing charges</v>
          </cell>
          <cell r="B3143" t="str">
            <v/>
          </cell>
        </row>
        <row r="3144">
          <cell r="A3144" t="str">
            <v>OP Unit @Kashipur Dibuki B-Bihar</v>
          </cell>
          <cell r="B3144" t="str">
            <v/>
          </cell>
        </row>
        <row r="3145">
          <cell r="A3145" t="str">
            <v>TW @ Aandharipur (Kalakankar)</v>
          </cell>
          <cell r="B3145" t="str">
            <v/>
          </cell>
        </row>
        <row r="3146">
          <cell r="A3146" t="str">
            <v>3000303/ COMPRESSSOR FULL SERVICE</v>
          </cell>
          <cell r="B3146" t="str">
            <v/>
          </cell>
        </row>
        <row r="3147">
          <cell r="A3147" t="str">
            <v>SPARES 5%</v>
          </cell>
          <cell r="B3147" t="str">
            <v/>
          </cell>
        </row>
        <row r="3148">
          <cell r="A3148" t="str">
            <v>Pipeine Works @ Pure Bharat (Sndw Blck)</v>
          </cell>
          <cell r="B3148" t="str">
            <v/>
          </cell>
        </row>
        <row r="3149">
          <cell r="A3149" t="str">
            <v>OP Unit @Kedaura Block-Rampur Samgramgar</v>
          </cell>
          <cell r="B3149" t="str">
            <v/>
          </cell>
        </row>
        <row r="3150">
          <cell r="A3150" t="str">
            <v>2001087/BIKE REPAIR</v>
          </cell>
          <cell r="B3150" t="str">
            <v/>
          </cell>
        </row>
        <row r="3151">
          <cell r="A3151" t="str">
            <v>HOSE PIPE</v>
          </cell>
          <cell r="B3151" t="str">
            <v/>
          </cell>
        </row>
        <row r="3152">
          <cell r="A3152" t="str">
            <v>Hydra clutch plate and PRPLER SHAFT work</v>
          </cell>
          <cell r="B3152" t="str">
            <v/>
          </cell>
        </row>
        <row r="3153">
          <cell r="A3153" t="str">
            <v>METER COST &amp; OTHER CHARG</v>
          </cell>
          <cell r="B3153" t="str">
            <v/>
          </cell>
        </row>
        <row r="3154">
          <cell r="A3154" t="str">
            <v>Tubewell @ Dilerganj (Kunda Blck)</v>
          </cell>
          <cell r="B3154" t="str">
            <v/>
          </cell>
        </row>
        <row r="3155">
          <cell r="A3155" t="str">
            <v>OP Unit @Umari Bujurg Block-Bihar</v>
          </cell>
          <cell r="B3155" t="str">
            <v/>
          </cell>
        </row>
        <row r="3156">
          <cell r="A3156" t="str">
            <v>TW @ Jajupur (Kalakankar)</v>
          </cell>
          <cell r="B3156" t="str">
            <v/>
          </cell>
        </row>
        <row r="3157">
          <cell r="A3157" t="str">
            <v>SECURITY CHARGES FOR ELECTRICITY</v>
          </cell>
          <cell r="B3157" t="str">
            <v/>
          </cell>
        </row>
        <row r="3158">
          <cell r="A3158" t="str">
            <v>G.I.SHEETS</v>
          </cell>
          <cell r="B3158">
            <v>200001325</v>
          </cell>
        </row>
        <row r="3159">
          <cell r="A3159" t="str">
            <v>G.I.SHEET 12 FT X 4 FTX.40MM THICKNESS</v>
          </cell>
          <cell r="B3159">
            <v>800004142</v>
          </cell>
        </row>
        <row r="3160">
          <cell r="A3160" t="str">
            <v>TW Dvlpmnt Work @ Bhadausi &amp; Rampur Pran</v>
          </cell>
          <cell r="B3160" t="str">
            <v/>
          </cell>
        </row>
        <row r="3161">
          <cell r="A3161" t="str">
            <v>TW Dev by 250 PSI Comp @ Sakra (Mang)</v>
          </cell>
          <cell r="B3161" t="str">
            <v/>
          </cell>
        </row>
        <row r="3162">
          <cell r="A3162" t="str">
            <v>TW @ Kakhriha &amp; Abdul wahid ganj (Kalaka</v>
          </cell>
          <cell r="B3162" t="str">
            <v/>
          </cell>
        </row>
        <row r="3163">
          <cell r="A3163" t="str">
            <v>TW Dev by 250 PSI Comp@ Bhatikurdh(Aasp)</v>
          </cell>
          <cell r="B3163" t="str">
            <v/>
          </cell>
        </row>
        <row r="3164">
          <cell r="A3164" t="str">
            <v>Compressor @ Umarpur&amp;Bani  (Patti)</v>
          </cell>
          <cell r="B3164" t="str">
            <v/>
          </cell>
        </row>
        <row r="3165">
          <cell r="A3165" t="str">
            <v>OP Units @ Chausa (Kunda)</v>
          </cell>
          <cell r="B3165" t="str">
            <v/>
          </cell>
        </row>
        <row r="3166">
          <cell r="A3166" t="str">
            <v>450 PSI Comnpressor@Sardeeh (Patti)</v>
          </cell>
          <cell r="B3166" t="str">
            <v/>
          </cell>
        </row>
        <row r="3167">
          <cell r="A3167" t="str">
            <v>TW Dev by 250 PSI Comp @ Dhedua (Aasp)</v>
          </cell>
          <cell r="B3167" t="str">
            <v/>
          </cell>
        </row>
        <row r="3168">
          <cell r="A3168" t="str">
            <v>OP Units @ Sahumai (Kunda)</v>
          </cell>
          <cell r="B3168" t="str">
            <v/>
          </cell>
        </row>
        <row r="3169">
          <cell r="A3169" t="str">
            <v>250 PSI Comnpressor@Para Hamidpur</v>
          </cell>
          <cell r="B3169" t="str">
            <v/>
          </cell>
        </row>
        <row r="3170">
          <cell r="A3170" t="str">
            <v>ALTERNATOR REPAIR</v>
          </cell>
          <cell r="B3170" t="str">
            <v/>
          </cell>
        </row>
        <row r="3171">
          <cell r="A3171" t="str">
            <v>Borewell in Kalayanpur</v>
          </cell>
          <cell r="B3171" t="str">
            <v/>
          </cell>
        </row>
        <row r="3172">
          <cell r="A3172" t="str">
            <v>TW Dev by 250 PSI Comp@ Beend (Aasp)</v>
          </cell>
          <cell r="B3172" t="str">
            <v/>
          </cell>
        </row>
        <row r="3173">
          <cell r="A3173" t="str">
            <v>TW @ Ashapur &amp; Chaubeypur (Sandwachandri</v>
          </cell>
          <cell r="B3173" t="str">
            <v/>
          </cell>
        </row>
        <row r="3174">
          <cell r="A3174" t="str">
            <v>Tube Well Development Work @ Gobari</v>
          </cell>
          <cell r="B3174" t="str">
            <v/>
          </cell>
        </row>
        <row r="3175">
          <cell r="A3175" t="str">
            <v>Tubewell @ Baburai Jahapur (Babaganji)</v>
          </cell>
          <cell r="B3175" t="str">
            <v/>
          </cell>
        </row>
        <row r="3176">
          <cell r="A3176" t="str">
            <v>TW Dev by 250PSI Comp @ Parvatpursuleman</v>
          </cell>
          <cell r="B3176" t="str">
            <v/>
          </cell>
        </row>
        <row r="3177">
          <cell r="A3177" t="str">
            <v>AGGREGATE 40MM</v>
          </cell>
          <cell r="B3177">
            <v>200017629</v>
          </cell>
        </row>
        <row r="3178">
          <cell r="A3178" t="str">
            <v>For Patti Stock Yard Road Dovelepment</v>
          </cell>
          <cell r="B3178" t="str">
            <v/>
          </cell>
        </row>
        <row r="3179">
          <cell r="A3179" t="str">
            <v>TW @ Bhawanigarh (Sangipur)</v>
          </cell>
          <cell r="B3179" t="str">
            <v/>
          </cell>
        </row>
        <row r="3180">
          <cell r="A3180" t="str">
            <v>PANTRY EXPENSES FOR PRATAPGARH OFFICE</v>
          </cell>
          <cell r="B3180" t="str">
            <v/>
          </cell>
        </row>
        <row r="3181">
          <cell r="A3181" t="str">
            <v>U PVC PIPE 2"</v>
          </cell>
          <cell r="B3181">
            <v>200005165</v>
          </cell>
        </row>
        <row r="3182">
          <cell r="A3182" t="str">
            <v>U PVC ELBOW 2"</v>
          </cell>
          <cell r="B3182">
            <v>200005182</v>
          </cell>
        </row>
        <row r="3183">
          <cell r="A3183" t="str">
            <v>UPVC SOLVENT</v>
          </cell>
          <cell r="B3183">
            <v>200012434</v>
          </cell>
        </row>
        <row r="3184">
          <cell r="A3184" t="str">
            <v>UPVC BALL VALUE-2"</v>
          </cell>
          <cell r="B3184">
            <v>200020658</v>
          </cell>
        </row>
        <row r="3185">
          <cell r="A3185" t="str">
            <v>U PVC REDUCER 2"X1"</v>
          </cell>
          <cell r="B3185">
            <v>200020661</v>
          </cell>
        </row>
        <row r="3186">
          <cell r="A3186" t="str">
            <v>TUBE</v>
          </cell>
          <cell r="B3186" t="str">
            <v/>
          </cell>
        </row>
        <row r="3187">
          <cell r="A3187" t="str">
            <v>Boundarywall @ Burhepur (Bihar)</v>
          </cell>
          <cell r="B3187" t="str">
            <v/>
          </cell>
        </row>
        <row r="3188">
          <cell r="A3188" t="str">
            <v>VEHICLE REGISTRATION</v>
          </cell>
          <cell r="B3188" t="str">
            <v/>
          </cell>
        </row>
        <row r="3189">
          <cell r="A3189" t="str">
            <v>TW @ Idilpur (Sangipur)</v>
          </cell>
          <cell r="B3189" t="str">
            <v/>
          </cell>
        </row>
        <row r="3190">
          <cell r="A3190" t="str">
            <v>CUPLOCK VERTICAL 1.0 MTR</v>
          </cell>
          <cell r="B3190">
            <v>800000821</v>
          </cell>
        </row>
        <row r="3191">
          <cell r="A3191" t="str">
            <v>CUPLOCK LEDGER 0.6 MTR</v>
          </cell>
          <cell r="B3191">
            <v>800001273</v>
          </cell>
        </row>
        <row r="3192">
          <cell r="A3192" t="str">
            <v>OP Units @ Keshavpura &amp; Rudauli (Kunda)</v>
          </cell>
          <cell r="B3192" t="str">
            <v/>
          </cell>
        </row>
        <row r="3193">
          <cell r="A3193" t="str">
            <v>1000136 / JCB 2nd full Servicing</v>
          </cell>
          <cell r="B3193" t="str">
            <v/>
          </cell>
        </row>
        <row r="3194">
          <cell r="A3194" t="str">
            <v>Manpower Supply for FHTCs works</v>
          </cell>
          <cell r="B3194" t="str">
            <v/>
          </cell>
        </row>
        <row r="3195">
          <cell r="A3195" t="str">
            <v>RCCB 63 AMP 4 POLE 300 MA</v>
          </cell>
          <cell r="B3195">
            <v>800002816</v>
          </cell>
        </row>
        <row r="3196">
          <cell r="A3196" t="str">
            <v>SHIFTING OF CUPLOCK LEDGERS</v>
          </cell>
          <cell r="B3196" t="str">
            <v/>
          </cell>
        </row>
        <row r="3197">
          <cell r="A3197" t="str">
            <v>TW @ Gauhani &amp; Pachkhara (Sandwachandrik</v>
          </cell>
          <cell r="B3197" t="str">
            <v/>
          </cell>
        </row>
        <row r="3198">
          <cell r="A3198" t="str">
            <v>NEW AIRTEL CONNECTION FOR OFFICE-II</v>
          </cell>
          <cell r="B3198" t="str">
            <v/>
          </cell>
        </row>
        <row r="3199">
          <cell r="A3199" t="str">
            <v>FOR SUN INDUSTRIES MATERIAL UNLOADING</v>
          </cell>
          <cell r="B3199" t="str">
            <v/>
          </cell>
        </row>
        <row r="3200">
          <cell r="A3200" t="str">
            <v>VariantPipeline @Burhepur,Block- Bihar</v>
          </cell>
          <cell r="B3200" t="str">
            <v/>
          </cell>
        </row>
        <row r="3201">
          <cell r="A3201" t="str">
            <v>SHIFTING OF SCAFFOLDING PIPES,CLAMPS,CUP</v>
          </cell>
          <cell r="B3201" t="str">
            <v/>
          </cell>
        </row>
        <row r="3202">
          <cell r="A3202" t="str">
            <v>2001092/1 st Servicing</v>
          </cell>
          <cell r="B3202" t="str">
            <v/>
          </cell>
        </row>
        <row r="3203">
          <cell r="A3203" t="str">
            <v>2001126/SERVICE</v>
          </cell>
          <cell r="B3203" t="str">
            <v/>
          </cell>
        </row>
        <row r="3204">
          <cell r="A3204" t="str">
            <v>TW Devlp by Compressor@Binaeka(Aspurdev</v>
          </cell>
          <cell r="B3204" t="str">
            <v/>
          </cell>
        </row>
        <row r="3205">
          <cell r="A3205" t="str">
            <v>TW @ Para Hamidpur (Sandwachandrik</v>
          </cell>
          <cell r="B3205" t="str">
            <v/>
          </cell>
        </row>
        <row r="3206">
          <cell r="A3206" t="str">
            <v>2001106/1 st Servicing</v>
          </cell>
          <cell r="B3206" t="str">
            <v/>
          </cell>
        </row>
        <row r="3207">
          <cell r="A3207" t="str">
            <v>TW @ Umarpur&amp;Bani -1&amp;2 (PATTI)</v>
          </cell>
          <cell r="B3207" t="str">
            <v/>
          </cell>
        </row>
        <row r="3208">
          <cell r="A3208" t="str">
            <v>CONCRETE MIXER MACHINE</v>
          </cell>
          <cell r="B3208" t="str">
            <v/>
          </cell>
        </row>
        <row r="3209">
          <cell r="A3209" t="str">
            <v>TM self motor work</v>
          </cell>
          <cell r="B3209" t="str">
            <v/>
          </cell>
        </row>
        <row r="3210">
          <cell r="A3210" t="str">
            <v>XSTREAM FIBER BILL PAYMENT FOR OFFICE</v>
          </cell>
          <cell r="B3210" t="str">
            <v/>
          </cell>
        </row>
        <row r="3211">
          <cell r="A3211" t="str">
            <v>JCB OD23L6929 ROAD TAX</v>
          </cell>
          <cell r="B3211" t="str">
            <v/>
          </cell>
        </row>
        <row r="3212">
          <cell r="A3212" t="str">
            <v>2001077/1 st Servicing</v>
          </cell>
          <cell r="B3212" t="str">
            <v/>
          </cell>
        </row>
        <row r="3213">
          <cell r="A3213" t="str">
            <v>TW @ Sarastpur-1&amp;2 (PATTI)</v>
          </cell>
          <cell r="B3213" t="str">
            <v/>
          </cell>
        </row>
        <row r="3214">
          <cell r="A3214" t="str">
            <v>TW works@Badshahpur,B-Sangipur</v>
          </cell>
          <cell r="B3214" t="str">
            <v/>
          </cell>
        </row>
        <row r="3215">
          <cell r="A3215" t="str">
            <v>TRX 23T HYDRA ROAD TAX</v>
          </cell>
          <cell r="B3215" t="str">
            <v/>
          </cell>
        </row>
        <row r="3216">
          <cell r="A3216" t="str">
            <v>TW @ Tardha ( Patti )</v>
          </cell>
          <cell r="B3216" t="str">
            <v/>
          </cell>
        </row>
        <row r="3217">
          <cell r="A3217" t="str">
            <v>2001170/SPARE</v>
          </cell>
          <cell r="B3217" t="str">
            <v/>
          </cell>
        </row>
        <row r="3218">
          <cell r="A3218" t="str">
            <v>Boundary Wall @Bhattikhurd(Aaspurdevsra)</v>
          </cell>
          <cell r="B3218" t="str">
            <v/>
          </cell>
        </row>
        <row r="3219">
          <cell r="A3219" t="str">
            <v>TRANSIT MIXER BR10GC 2873 ROAD TAX</v>
          </cell>
          <cell r="B3219" t="str">
            <v/>
          </cell>
        </row>
        <row r="3220">
          <cell r="A3220" t="str">
            <v>TW @ Beerpura Khurd &amp; Parsad ( Patti )</v>
          </cell>
          <cell r="B3220" t="str">
            <v/>
          </cell>
        </row>
        <row r="3221">
          <cell r="A3221" t="str">
            <v>DI TAIL PIECE 0.3M LENGTH - 100MM</v>
          </cell>
          <cell r="B3221">
            <v>200032929</v>
          </cell>
        </row>
        <row r="3222">
          <cell r="A3222" t="str">
            <v>Installation Charge</v>
          </cell>
          <cell r="B3222" t="str">
            <v/>
          </cell>
        </row>
        <row r="3223">
          <cell r="A3223" t="str">
            <v>2001074/1 st Servicing</v>
          </cell>
          <cell r="B3223" t="str">
            <v/>
          </cell>
        </row>
        <row r="3224">
          <cell r="A3224" t="str">
            <v>TRANSIT MIXER BR10GC 2906 ROAD TAX</v>
          </cell>
          <cell r="B3224" t="str">
            <v/>
          </cell>
        </row>
        <row r="3225">
          <cell r="A3225" t="str">
            <v>Tubewell Devlp work @ Bind (Aaspurdevsra</v>
          </cell>
          <cell r="B3225" t="str">
            <v/>
          </cell>
        </row>
        <row r="3226">
          <cell r="A3226" t="str">
            <v>TUBEWELL @DAFRA  B-ASPURDEVSRA</v>
          </cell>
          <cell r="B3226" t="str">
            <v/>
          </cell>
        </row>
        <row r="3227">
          <cell r="A3227" t="str">
            <v>Tubewell Devlp work @ Sakra (Aaspurdevsr</v>
          </cell>
          <cell r="B3227" t="str">
            <v/>
          </cell>
        </row>
        <row r="3228">
          <cell r="A3228" t="str">
            <v>2001107/BIKE SERVICE</v>
          </cell>
          <cell r="B3228" t="str">
            <v/>
          </cell>
        </row>
        <row r="3229">
          <cell r="A3229" t="str">
            <v>OFFICE EXPENCETURE FOR STAFF</v>
          </cell>
          <cell r="B3229" t="str">
            <v/>
          </cell>
        </row>
        <row r="3230">
          <cell r="A3230" t="str">
            <v>2001088/BIKE SERVICE</v>
          </cell>
          <cell r="B3230" t="str">
            <v/>
          </cell>
        </row>
        <row r="3231">
          <cell r="A3231" t="str">
            <v>2001126/BIKE SERVICE</v>
          </cell>
          <cell r="B3231" t="str">
            <v/>
          </cell>
        </row>
        <row r="3232">
          <cell r="A3232" t="str">
            <v>Tubewell Devlp work @Pravatpur&amp;Suleman</v>
          </cell>
          <cell r="B3232" t="str">
            <v/>
          </cell>
        </row>
        <row r="3233">
          <cell r="A3233" t="str">
            <v>Pipeliine @ Suryagarhjagannath (Mangraur</v>
          </cell>
          <cell r="B3233" t="str">
            <v/>
          </cell>
        </row>
        <row r="3234">
          <cell r="A3234" t="str">
            <v>TW WORKS@Bikara,B-Bihar</v>
          </cell>
          <cell r="B3234" t="str">
            <v/>
          </cell>
        </row>
        <row r="3235">
          <cell r="A3235" t="str">
            <v>DEPOSIT OF GAS CYLINDER</v>
          </cell>
          <cell r="B3235" t="str">
            <v/>
          </cell>
        </row>
        <row r="3236">
          <cell r="A3236" t="str">
            <v>Wireless Keyboard &amp; Mouse</v>
          </cell>
          <cell r="B3236" t="str">
            <v/>
          </cell>
        </row>
        <row r="3237">
          <cell r="A3237" t="str">
            <v>2000384/BIKE SERVICE</v>
          </cell>
          <cell r="B3237" t="str">
            <v/>
          </cell>
        </row>
        <row r="3238">
          <cell r="A3238" t="str">
            <v>TW WORKS@Burhepur,B-Bihar</v>
          </cell>
          <cell r="B3238" t="str">
            <v/>
          </cell>
        </row>
        <row r="3239">
          <cell r="A3239" t="str">
            <v>HYDRA SPARES @18%</v>
          </cell>
          <cell r="B3239" t="str">
            <v/>
          </cell>
        </row>
        <row r="3240">
          <cell r="A3240" t="str">
            <v>HYDRA TYRES @ 28%</v>
          </cell>
          <cell r="B3240" t="str">
            <v/>
          </cell>
        </row>
        <row r="3241">
          <cell r="A3241" t="str">
            <v>TW WORKS@Chhevaga,B-Bihar</v>
          </cell>
          <cell r="B3241" t="str">
            <v/>
          </cell>
        </row>
        <row r="3242">
          <cell r="A3242" t="str">
            <v>TW works @Umardiha,Block-Aaspurdevsra</v>
          </cell>
          <cell r="B3242" t="str">
            <v/>
          </cell>
        </row>
        <row r="3243">
          <cell r="A3243" t="str">
            <v>LPG GAS19 KG</v>
          </cell>
          <cell r="B3243" t="str">
            <v/>
          </cell>
        </row>
        <row r="3244">
          <cell r="A3244" t="str">
            <v>DRINKING WATER FOR PATTI STAFF SEPTEMBER</v>
          </cell>
          <cell r="B3244" t="str">
            <v/>
          </cell>
        </row>
        <row r="3245">
          <cell r="A3245" t="str">
            <v>TUBEWELL@UMARA PATTI ,B-BIHAR</v>
          </cell>
          <cell r="B3245" t="str">
            <v/>
          </cell>
        </row>
        <row r="3246">
          <cell r="A3246" t="str">
            <v>PH @ Bhikhampur &amp; Kopa(Aaspurdevsra)</v>
          </cell>
          <cell r="B3246" t="str">
            <v/>
          </cell>
        </row>
        <row r="3247">
          <cell r="A3247" t="str">
            <v>Tubewell @ Bithara (Bihar Blck)</v>
          </cell>
          <cell r="B3247" t="str">
            <v/>
          </cell>
        </row>
        <row r="3248">
          <cell r="A3248" t="str">
            <v>TW WORKS@Umari Bujurg,B-Bihar</v>
          </cell>
          <cell r="B3248" t="str">
            <v/>
          </cell>
        </row>
        <row r="3249">
          <cell r="A3249" t="str">
            <v>TW @ Dhanvaasa &amp; Kodrajeet -1&amp;2 (PATTI)</v>
          </cell>
          <cell r="B3249" t="str">
            <v/>
          </cell>
        </row>
        <row r="3250">
          <cell r="A3250" t="str">
            <v>TW Devlp by Compressor@ Bikampur &amp; Kopa</v>
          </cell>
          <cell r="B3250" t="str">
            <v/>
          </cell>
        </row>
        <row r="3251">
          <cell r="A3251" t="str">
            <v>SHIFTING OF SHUTTERING MATERIAL</v>
          </cell>
          <cell r="B3251" t="str">
            <v/>
          </cell>
        </row>
        <row r="3252">
          <cell r="A3252" t="str">
            <v>TW WORKS@Maharajpur,B-Bihar</v>
          </cell>
          <cell r="B3252" t="str">
            <v/>
          </cell>
        </row>
        <row r="3253">
          <cell r="A3253" t="str">
            <v>EX GUEST Accommodation</v>
          </cell>
          <cell r="B3253" t="str">
            <v/>
          </cell>
        </row>
        <row r="3254">
          <cell r="A3254" t="str">
            <v>TW @ Khemkaranpur  (PATTI)</v>
          </cell>
          <cell r="B3254" t="str">
            <v/>
          </cell>
        </row>
        <row r="3255">
          <cell r="A3255" t="str">
            <v>FOR CC CAMPS DERWA STOCK YARD</v>
          </cell>
          <cell r="B3255" t="str">
            <v/>
          </cell>
        </row>
        <row r="3256">
          <cell r="A3256" t="str">
            <v>TUBEWELL@KASHIPUR DIBUKI,B-BIHAR</v>
          </cell>
          <cell r="B3256" t="str">
            <v/>
          </cell>
        </row>
        <row r="3257">
          <cell r="A3257" t="str">
            <v>MEDICAL FEES RAJESH(HR)</v>
          </cell>
          <cell r="B3257" t="str">
            <v/>
          </cell>
        </row>
        <row r="3258">
          <cell r="A3258" t="str">
            <v>1.5 MTR VERTICALS</v>
          </cell>
          <cell r="B3258">
            <v>800000458</v>
          </cell>
        </row>
        <row r="3259">
          <cell r="A3259" t="str">
            <v>1 MTR VERTICAL</v>
          </cell>
          <cell r="B3259">
            <v>800000556</v>
          </cell>
        </row>
        <row r="3260">
          <cell r="A3260" t="str">
            <v>CUPLOCK LEDGER 1.15 MTR</v>
          </cell>
          <cell r="B3260">
            <v>800001972</v>
          </cell>
        </row>
        <row r="3261">
          <cell r="A3261" t="str">
            <v>Tube well at Rajapur Raeniya &amp; Nevada Ga</v>
          </cell>
          <cell r="B3261" t="str">
            <v/>
          </cell>
        </row>
        <row r="3262">
          <cell r="A3262" t="str">
            <v>2001088 /Ist Servicing</v>
          </cell>
          <cell r="B3262" t="str">
            <v/>
          </cell>
        </row>
        <row r="3263">
          <cell r="A3263" t="str">
            <v>TUBEWELL@RAMPUR BELA ,B-PATTI</v>
          </cell>
          <cell r="B3263" t="str">
            <v/>
          </cell>
        </row>
        <row r="3264">
          <cell r="A3264" t="str">
            <v>BLOWER FOR STAFF</v>
          </cell>
          <cell r="B3264" t="str">
            <v/>
          </cell>
        </row>
        <row r="3265">
          <cell r="A3265" t="str">
            <v>Pipeline @ Kasipur (Kalakankar)</v>
          </cell>
          <cell r="B3265" t="str">
            <v/>
          </cell>
        </row>
        <row r="3266">
          <cell r="A3266" t="str">
            <v>WOODEN COT 3FT X 6FT</v>
          </cell>
          <cell r="B3266">
            <v>1300000039</v>
          </cell>
        </row>
        <row r="3267">
          <cell r="A3267" t="str">
            <v>IRON ALMARAH</v>
          </cell>
          <cell r="B3267">
            <v>1300000505</v>
          </cell>
        </row>
        <row r="3268">
          <cell r="A3268" t="str">
            <v>2001010 /Ist Servicing</v>
          </cell>
          <cell r="B3268" t="str">
            <v/>
          </cell>
        </row>
        <row r="3269">
          <cell r="A3269" t="str">
            <v>TUBEWELL@RAICHANDRA PATTI &amp;ARILA,B-PATTI</v>
          </cell>
          <cell r="B3269" t="str">
            <v/>
          </cell>
        </row>
        <row r="3270">
          <cell r="A3270" t="str">
            <v>PRISM POLE WITH BUBBLE</v>
          </cell>
          <cell r="B3270">
            <v>200021473</v>
          </cell>
        </row>
        <row r="3271">
          <cell r="A3271" t="str">
            <v>BIPOD FOR TOTAL STATION</v>
          </cell>
          <cell r="B3271">
            <v>200021872</v>
          </cell>
        </row>
        <row r="3272">
          <cell r="A3272" t="str">
            <v>PH @ Sarayjagatsingh (Lalganj)</v>
          </cell>
          <cell r="B3272" t="str">
            <v/>
          </cell>
        </row>
        <row r="3273">
          <cell r="A3273" t="str">
            <v>GUEST MATERIAL FOR STAFF</v>
          </cell>
          <cell r="B3273" t="str">
            <v/>
          </cell>
        </row>
        <row r="3274">
          <cell r="A3274" t="str">
            <v>Drinking water FOR ALL PATTI SITE</v>
          </cell>
          <cell r="B3274" t="str">
            <v/>
          </cell>
        </row>
        <row r="3275">
          <cell r="A3275" t="str">
            <v>INSPECION OF 200MM &amp; 150MM PIPE</v>
          </cell>
          <cell r="B3275" t="str">
            <v/>
          </cell>
        </row>
        <row r="3276">
          <cell r="A3276" t="str">
            <v>TW WORKS@Mahadahan,B-PattiI</v>
          </cell>
          <cell r="B3276" t="str">
            <v/>
          </cell>
        </row>
        <row r="3277">
          <cell r="A3277" t="str">
            <v>TW WORKS@Kukuwar,B-Patti</v>
          </cell>
          <cell r="B3277" t="str">
            <v/>
          </cell>
        </row>
        <row r="3278">
          <cell r="A3278" t="str">
            <v>2001089/ Ist Servicing</v>
          </cell>
          <cell r="B3278" t="str">
            <v/>
          </cell>
        </row>
        <row r="3279">
          <cell r="A3279" t="str">
            <v>Pipeline @ Tardha (Patti)</v>
          </cell>
          <cell r="B3279" t="str">
            <v/>
          </cell>
        </row>
        <row r="3280">
          <cell r="A3280" t="str">
            <v>BRIEF CASE FOR STAFF</v>
          </cell>
          <cell r="B3280" t="str">
            <v/>
          </cell>
        </row>
        <row r="3281">
          <cell r="A3281" t="str">
            <v>TUBEWELL@KOHRAOV ,B-PATTI</v>
          </cell>
          <cell r="B3281" t="str">
            <v/>
          </cell>
        </row>
        <row r="3282">
          <cell r="A3282" t="str">
            <v>USB FOR OFFICE</v>
          </cell>
          <cell r="B3282" t="str">
            <v/>
          </cell>
        </row>
        <row r="3283">
          <cell r="A3283" t="str">
            <v>MATERIALS FOR GUEST HOUSE</v>
          </cell>
          <cell r="B3283" t="str">
            <v/>
          </cell>
        </row>
        <row r="3284">
          <cell r="A3284" t="str">
            <v>TW WORKS@Gogalapur &amp;Puredeojani,B-Patti</v>
          </cell>
          <cell r="B3284" t="str">
            <v/>
          </cell>
        </row>
        <row r="3285">
          <cell r="A3285" t="str">
            <v>Tubewell @ Shivrajpur (Sandw Blck)</v>
          </cell>
          <cell r="B3285" t="str">
            <v/>
          </cell>
        </row>
        <row r="3286">
          <cell r="A3286" t="str">
            <v>Printing Charges for store issue book</v>
          </cell>
          <cell r="B3286" t="str">
            <v/>
          </cell>
        </row>
        <row r="3287">
          <cell r="A3287" t="str">
            <v>PH @ Purechhattu_RAMPUR SANGRAMGARH_3.6</v>
          </cell>
          <cell r="B3287" t="str">
            <v/>
          </cell>
        </row>
        <row r="3288">
          <cell r="A3288" t="str">
            <v>TW works @Diha Balai-Fail,Block-Babaganj</v>
          </cell>
          <cell r="B3288" t="str">
            <v/>
          </cell>
        </row>
        <row r="3289">
          <cell r="A3289" t="str">
            <v>DINNER PROVIDED FOR JE</v>
          </cell>
          <cell r="B3289" t="str">
            <v/>
          </cell>
        </row>
        <row r="3290">
          <cell r="A3290" t="str">
            <v>PRINTING CHARGES OF RFI BOOKS</v>
          </cell>
          <cell r="B3290" t="str">
            <v/>
          </cell>
        </row>
        <row r="3291">
          <cell r="A3291" t="str">
            <v>HYDRA HIRING CHARGES</v>
          </cell>
          <cell r="B3291" t="str">
            <v/>
          </cell>
        </row>
        <row r="3292">
          <cell r="A3292" t="str">
            <v>MB BOOK FOR BILL SUBMITTED</v>
          </cell>
          <cell r="B3292" t="str">
            <v/>
          </cell>
        </row>
        <row r="3293">
          <cell r="A3293" t="str">
            <v>JCB SERVICE</v>
          </cell>
          <cell r="B3293" t="str">
            <v/>
          </cell>
        </row>
        <row r="3294">
          <cell r="A3294" t="str">
            <v>TW works @Chachamau,Block-Kalankar</v>
          </cell>
          <cell r="B3294" t="str">
            <v/>
          </cell>
        </row>
        <row r="3295">
          <cell r="A3295" t="str">
            <v>Tube well at Praanpur (Bababelkharnathdh</v>
          </cell>
          <cell r="B3295" t="str">
            <v/>
          </cell>
        </row>
        <row r="3296">
          <cell r="A3296" t="str">
            <v>TW @ Kuda ( Bihar )</v>
          </cell>
          <cell r="B3296" t="str">
            <v/>
          </cell>
        </row>
        <row r="3297">
          <cell r="A3297" t="str">
            <v>ESR up to PCC @ Banemau (Kunda)</v>
          </cell>
          <cell r="B3297" t="str">
            <v/>
          </cell>
        </row>
        <row r="3298">
          <cell r="A3298" t="str">
            <v>HIRING OF JCB &amp; TRACTOR</v>
          </cell>
          <cell r="B3298" t="str">
            <v/>
          </cell>
        </row>
        <row r="3299">
          <cell r="A3299" t="str">
            <v>TW @ Sarai Naahra ( Bihar )</v>
          </cell>
          <cell r="B3299" t="str">
            <v/>
          </cell>
        </row>
        <row r="3300">
          <cell r="A3300" t="str">
            <v>ESR up to PCC @ Jasauli (Kunda)</v>
          </cell>
          <cell r="B3300" t="str">
            <v/>
          </cell>
        </row>
        <row r="3301">
          <cell r="A3301" t="str">
            <v>INPECTION CHARGES</v>
          </cell>
          <cell r="B3301" t="str">
            <v/>
          </cell>
        </row>
        <row r="3302">
          <cell r="A3302" t="str">
            <v>VOLT METER</v>
          </cell>
          <cell r="B3302">
            <v>200000619</v>
          </cell>
        </row>
        <row r="3303">
          <cell r="A3303" t="str">
            <v>MCCB 63AMP BOX</v>
          </cell>
          <cell r="B3303">
            <v>200004509</v>
          </cell>
        </row>
        <row r="3304">
          <cell r="A3304" t="str">
            <v>MS BOLT M16 X 75 MM</v>
          </cell>
          <cell r="B3304">
            <v>200027954</v>
          </cell>
        </row>
        <row r="3305">
          <cell r="A3305" t="str">
            <v>UPVC PIPE 110 DIA</v>
          </cell>
          <cell r="B3305">
            <v>200033910</v>
          </cell>
        </row>
        <row r="3306">
          <cell r="A3306" t="str">
            <v>AMPERE METERDC 600A,50MV,2.5CL</v>
          </cell>
          <cell r="B3306">
            <v>400016253</v>
          </cell>
        </row>
        <row r="3307">
          <cell r="A3307" t="str">
            <v>MCCB 63AMP  2 POLE</v>
          </cell>
          <cell r="B3307">
            <v>800004530</v>
          </cell>
        </row>
        <row r="3308">
          <cell r="A3308" t="str">
            <v>Tubewell @ Dhedua (Aspdv Blck)</v>
          </cell>
          <cell r="B3308" t="str">
            <v/>
          </cell>
        </row>
        <row r="3309">
          <cell r="A3309" t="str">
            <v>SHIFTING OF 62.5 KVA DG SET &amp; 125 KVA DG</v>
          </cell>
          <cell r="B3309" t="str">
            <v/>
          </cell>
        </row>
        <row r="3310">
          <cell r="A3310" t="str">
            <v>2000430 / PICKUP NEW 4 NOS TYRES</v>
          </cell>
          <cell r="B3310" t="str">
            <v/>
          </cell>
        </row>
        <row r="3311">
          <cell r="A3311" t="str">
            <v>202 / hydra pressure pipe</v>
          </cell>
          <cell r="B3311" t="str">
            <v/>
          </cell>
        </row>
        <row r="3312">
          <cell r="A3312" t="str">
            <v>SHIFTING OF MS PIPES</v>
          </cell>
          <cell r="B3312" t="str">
            <v/>
          </cell>
        </row>
        <row r="3313">
          <cell r="A3313" t="str">
            <v>EX GUEST FOODING</v>
          </cell>
          <cell r="B3313" t="str">
            <v/>
          </cell>
        </row>
        <row r="3314">
          <cell r="A3314" t="str">
            <v>MENTANANCE</v>
          </cell>
          <cell r="B3314" t="str">
            <v/>
          </cell>
        </row>
        <row r="3315">
          <cell r="A3315" t="str">
            <v>SITC of Zinc Al Tank Revised Rate</v>
          </cell>
          <cell r="B3315" t="str">
            <v/>
          </cell>
        </row>
        <row r="3316">
          <cell r="A3316" t="str">
            <v>5000104 / hydraulic pressure pipe</v>
          </cell>
          <cell r="B3316" t="str">
            <v/>
          </cell>
        </row>
        <row r="3317">
          <cell r="A3317" t="str">
            <v>3000175/DG SERVICE</v>
          </cell>
          <cell r="B3317" t="str">
            <v/>
          </cell>
        </row>
        <row r="3318">
          <cell r="A3318" t="str">
            <v>MIXER GRINDER 800W USHA MAKE</v>
          </cell>
          <cell r="B3318">
            <v>1300000522</v>
          </cell>
        </row>
        <row r="3319">
          <cell r="A3319" t="str">
            <v>SHIFTING OF ESCORT DIGMAX BACKHOE LOADER</v>
          </cell>
          <cell r="B3319" t="str">
            <v/>
          </cell>
        </row>
        <row r="3320">
          <cell r="A3320" t="str">
            <v>TUBEWELL@BHAVRANPUR ,B-PATTI</v>
          </cell>
          <cell r="B3320" t="str">
            <v/>
          </cell>
        </row>
        <row r="3321">
          <cell r="A3321" t="str">
            <v>SPARES 18%</v>
          </cell>
          <cell r="B3321" t="str">
            <v/>
          </cell>
        </row>
        <row r="3322">
          <cell r="A3322" t="str">
            <v>TW @ Eethu (Kalakankar)</v>
          </cell>
          <cell r="B3322" t="str">
            <v/>
          </cell>
        </row>
        <row r="3323">
          <cell r="A3323" t="str">
            <v>Manpower Supply for the Month of Sept-23</v>
          </cell>
          <cell r="B3323" t="str">
            <v/>
          </cell>
        </row>
        <row r="3324">
          <cell r="A3324" t="str">
            <v>ELCB 63 AMPS WITH ENCLOSER</v>
          </cell>
          <cell r="B3324">
            <v>200000001</v>
          </cell>
        </row>
        <row r="3325">
          <cell r="A3325" t="str">
            <v>FOR FOODING EXPENCE OF STAFF</v>
          </cell>
          <cell r="B3325" t="str">
            <v/>
          </cell>
        </row>
        <row r="3326">
          <cell r="A3326" t="str">
            <v>TRANCHER SERVICE</v>
          </cell>
          <cell r="B3326" t="str">
            <v/>
          </cell>
        </row>
        <row r="3327">
          <cell r="A3327" t="str">
            <v>FLEX BOARD PRINTING &amp; BINDING</v>
          </cell>
          <cell r="B3327" t="str">
            <v/>
          </cell>
        </row>
        <row r="3328">
          <cell r="A3328" t="str">
            <v>Compressor@Mehwamohanpur&amp;Mohaddinaga(Kun</v>
          </cell>
          <cell r="B3328" t="str">
            <v/>
          </cell>
        </row>
        <row r="3329">
          <cell r="A3329" t="str">
            <v>TW @SandwaChandrika&amp;KatkaManpur(SandwaCh</v>
          </cell>
          <cell r="B3329" t="str">
            <v/>
          </cell>
        </row>
        <row r="3330">
          <cell r="A3330" t="str">
            <v>FOR EX GUST FOODING PURPOSE</v>
          </cell>
          <cell r="B3330" t="str">
            <v/>
          </cell>
        </row>
        <row r="3331">
          <cell r="A3331" t="str">
            <v>CONVEYOR ROLLER</v>
          </cell>
          <cell r="B3331" t="str">
            <v/>
          </cell>
        </row>
        <row r="3332">
          <cell r="A3332" t="str">
            <v>Compressor @ Puraeli Makhdumpur(Babagan</v>
          </cell>
          <cell r="B3332" t="str">
            <v/>
          </cell>
        </row>
        <row r="3333">
          <cell r="A3333" t="str">
            <v>FOR ED  (AJAY SIR</v>
          </cell>
          <cell r="B3333" t="str">
            <v/>
          </cell>
        </row>
        <row r="3334">
          <cell r="A3334" t="str">
            <v>BW @ PURE GAJAI_RAMPUR SANGRAMGARH</v>
          </cell>
          <cell r="B3334" t="str">
            <v/>
          </cell>
        </row>
        <row r="3335">
          <cell r="A3335" t="str">
            <v>Boundary Wall @ Chausa-1&amp;2 (Kunda)</v>
          </cell>
          <cell r="B3335" t="str">
            <v/>
          </cell>
        </row>
        <row r="3336">
          <cell r="A3336" t="str">
            <v>TRIP SHEET OF POWER TRAILER</v>
          </cell>
          <cell r="B3336" t="str">
            <v/>
          </cell>
        </row>
        <row r="3337">
          <cell r="A3337" t="str">
            <v>Compressor @ Janvamau (TW-1&amp;2) (Kalakaka</v>
          </cell>
          <cell r="B3337" t="str">
            <v/>
          </cell>
        </row>
        <row r="3338">
          <cell r="A3338" t="str">
            <v>HOTEL ROOM RENT CHARGES</v>
          </cell>
          <cell r="B3338" t="str">
            <v/>
          </cell>
        </row>
        <row r="3339">
          <cell r="A3339" t="str">
            <v>DI DOUBLE SOCKET BEND 200X90DEG K9</v>
          </cell>
          <cell r="B3339">
            <v>200032909</v>
          </cell>
        </row>
        <row r="3340">
          <cell r="A3340" t="str">
            <v>DI DOUBLE SOCKET BEND 250 X 90 DEGREE</v>
          </cell>
          <cell r="B3340">
            <v>200032912</v>
          </cell>
        </row>
        <row r="3341">
          <cell r="A3341" t="str">
            <v>DI DOUBLE SOCKET BEND 250 X 45 DEGREE</v>
          </cell>
          <cell r="B3341">
            <v>200032913</v>
          </cell>
        </row>
        <row r="3342">
          <cell r="A3342" t="str">
            <v>DI DOUBLE SOCKET BEND 250 X 22.5 DEGREE</v>
          </cell>
          <cell r="B3342">
            <v>200032914</v>
          </cell>
        </row>
        <row r="3343">
          <cell r="A3343" t="str">
            <v>DI DS TEE FLANGE BRANCH 200X200X80MM</v>
          </cell>
          <cell r="B3343">
            <v>200032915</v>
          </cell>
        </row>
        <row r="3344">
          <cell r="A3344" t="str">
            <v>DI DS TEE FLANGE BRANCH 250X250MMX80MM</v>
          </cell>
          <cell r="B3344">
            <v>200032917</v>
          </cell>
        </row>
        <row r="3345">
          <cell r="A3345" t="str">
            <v>DI DS TEE FLANGE BRANCH 250X250MMX100MM</v>
          </cell>
          <cell r="B3345">
            <v>200032918</v>
          </cell>
        </row>
        <row r="3346">
          <cell r="A3346" t="str">
            <v>DI DOUBLE SOCKET REDUCER 200MM X 150MM</v>
          </cell>
          <cell r="B3346">
            <v>200032921</v>
          </cell>
        </row>
        <row r="3347">
          <cell r="A3347" t="str">
            <v>DI DOUBLE SOCKET REDUCER 250MM X 100MM</v>
          </cell>
          <cell r="B3347">
            <v>200032923</v>
          </cell>
        </row>
        <row r="3348">
          <cell r="A3348" t="str">
            <v>DI DOUBLE SOCKET REDUCER 250MM X 150MM</v>
          </cell>
          <cell r="B3348">
            <v>200032924</v>
          </cell>
        </row>
        <row r="3349">
          <cell r="A3349" t="str">
            <v>DI DOUBLE SOCKET REDUCER 250MM X 200MM</v>
          </cell>
          <cell r="B3349">
            <v>200032925</v>
          </cell>
        </row>
        <row r="3350">
          <cell r="A3350" t="str">
            <v>DI FLANGED SOCKET 250MM</v>
          </cell>
          <cell r="B3350">
            <v>200032927</v>
          </cell>
        </row>
        <row r="3351">
          <cell r="A3351" t="str">
            <v>DI ALL SOCKET TEE 250MMX250MMX250MM</v>
          </cell>
          <cell r="B3351">
            <v>200032933</v>
          </cell>
        </row>
        <row r="3352">
          <cell r="A3352" t="str">
            <v>BW @ DIGAOSI_RAMPUR SANGRAMGARH</v>
          </cell>
          <cell r="B3352" t="str">
            <v/>
          </cell>
        </row>
        <row r="3353">
          <cell r="A3353" t="str">
            <v>Compressor @ Bharatpur (Rampursangramgar</v>
          </cell>
          <cell r="B3353" t="str">
            <v/>
          </cell>
        </row>
        <row r="3354">
          <cell r="A3354" t="str">
            <v>GREASE GUN 6KG JCB BRAND</v>
          </cell>
          <cell r="B3354" t="str">
            <v/>
          </cell>
        </row>
        <row r="3355">
          <cell r="A3355" t="str">
            <v>Labour Supply for FHTCs works</v>
          </cell>
          <cell r="B3355" t="str">
            <v/>
          </cell>
        </row>
        <row r="3356">
          <cell r="A3356" t="str">
            <v>TW @Chakamajhanipur&amp;Pragaspur(Bababelkar</v>
          </cell>
          <cell r="B3356" t="str">
            <v/>
          </cell>
        </row>
        <row r="3357">
          <cell r="A3357" t="str">
            <v>FOR GUEST HOUSE STAFF ACCOUMADATION</v>
          </cell>
          <cell r="B3357" t="str">
            <v/>
          </cell>
        </row>
        <row r="3358">
          <cell r="A3358" t="str">
            <v>BW @ Keshavpura &amp; Rudali (Kunda)</v>
          </cell>
          <cell r="B3358" t="str">
            <v/>
          </cell>
        </row>
        <row r="3359">
          <cell r="A3359" t="str">
            <v>Pump House @ Chausa (Kunda)</v>
          </cell>
          <cell r="B3359" t="str">
            <v/>
          </cell>
        </row>
        <row r="3360">
          <cell r="A3360" t="str">
            <v>NEW JCB SERVICE</v>
          </cell>
          <cell r="B3360" t="str">
            <v/>
          </cell>
        </row>
        <row r="3361">
          <cell r="A3361" t="str">
            <v>Compressor @ Dewapur (Lalganj)</v>
          </cell>
          <cell r="B3361" t="str">
            <v/>
          </cell>
        </row>
        <row r="3362">
          <cell r="A3362" t="str">
            <v>HAMMERING DRILL BIT 12MM</v>
          </cell>
          <cell r="B3362">
            <v>200004680</v>
          </cell>
        </row>
        <row r="3363">
          <cell r="A3363" t="str">
            <v>RCCB 25 AMP 2 POLE</v>
          </cell>
          <cell r="B3363">
            <v>200008015</v>
          </cell>
        </row>
        <row r="3364">
          <cell r="A3364" t="str">
            <v>FOR EX GUEST</v>
          </cell>
          <cell r="B3364" t="str">
            <v/>
          </cell>
        </row>
        <row r="3365">
          <cell r="A3365" t="str">
            <v>REBUTTONED HYDRA FRONT TYRE 11X20</v>
          </cell>
          <cell r="B3365">
            <v>400007792</v>
          </cell>
        </row>
        <row r="3366">
          <cell r="A3366" t="str">
            <v>HYDRA REAR TYRE 13X24</v>
          </cell>
          <cell r="B3366">
            <v>400007793</v>
          </cell>
        </row>
        <row r="3367">
          <cell r="A3367" t="str">
            <v>Charges for Development by 450 PSI Compr</v>
          </cell>
          <cell r="B3367" t="str">
            <v/>
          </cell>
        </row>
        <row r="3368">
          <cell r="A3368" t="str">
            <v>NEW JCB 1ST SERVICE</v>
          </cell>
          <cell r="B3368" t="str">
            <v/>
          </cell>
        </row>
        <row r="3369">
          <cell r="A3369" t="str">
            <v>Manpower Supply for June'22</v>
          </cell>
          <cell r="B3369" t="str">
            <v/>
          </cell>
        </row>
        <row r="3370">
          <cell r="A3370" t="str">
            <v>Manpower Supply for the Month of Jan</v>
          </cell>
          <cell r="B3370" t="str">
            <v/>
          </cell>
        </row>
        <row r="3371">
          <cell r="A3371" t="str">
            <v>TESTING CHARGES</v>
          </cell>
          <cell r="B3371" t="str">
            <v/>
          </cell>
        </row>
        <row r="3372">
          <cell r="A3372" t="str">
            <v>TRANCHER HOUSING LETH WORK</v>
          </cell>
          <cell r="B3372" t="str">
            <v/>
          </cell>
        </row>
        <row r="3373">
          <cell r="A3373" t="str">
            <v>GUEST HOUSE GROSSERY</v>
          </cell>
          <cell r="B3373" t="str">
            <v/>
          </cell>
        </row>
        <row r="3374">
          <cell r="A3374" t="str">
            <v>5 HP MOTOR DOL STARTER 3 PHASE(14-21A)</v>
          </cell>
          <cell r="B3374">
            <v>200028343</v>
          </cell>
        </row>
        <row r="3375">
          <cell r="A3375" t="str">
            <v>COMPRESSOR HEAD PIPE TREDING &amp; WELDING</v>
          </cell>
          <cell r="B3375" t="str">
            <v/>
          </cell>
        </row>
        <row r="3376">
          <cell r="A3376" t="str">
            <v>Rail channel for fabrication</v>
          </cell>
          <cell r="B3376" t="str">
            <v/>
          </cell>
        </row>
        <row r="3377">
          <cell r="A3377" t="str">
            <v>PLANT ERECTION , COMISSION AND OTHER WOR</v>
          </cell>
          <cell r="B3377" t="str">
            <v/>
          </cell>
        </row>
        <row r="3378">
          <cell r="A3378" t="str">
            <v>HIRING OF TRACK FOR MS PIPE SHIFTING</v>
          </cell>
          <cell r="B3378" t="str">
            <v/>
          </cell>
        </row>
        <row r="3379">
          <cell r="A3379" t="str">
            <v>Compressor @ Fatuhabad (Babaganj)</v>
          </cell>
          <cell r="B3379" t="str">
            <v/>
          </cell>
        </row>
        <row r="3380">
          <cell r="A3380" t="str">
            <v>TW @ Bramhauli  (Kalakankar)</v>
          </cell>
          <cell r="B3380" t="str">
            <v/>
          </cell>
        </row>
        <row r="3381">
          <cell r="A3381" t="str">
            <v>Erection VFD RTU INV Cable Pipe</v>
          </cell>
          <cell r="B3381" t="str">
            <v/>
          </cell>
        </row>
        <row r="3382">
          <cell r="A3382" t="str">
            <v>FOR CC CAM REPAIRING</v>
          </cell>
          <cell r="B3382" t="str">
            <v/>
          </cell>
        </row>
        <row r="3383">
          <cell r="A3383" t="str">
            <v>STEEL GURUMALA</v>
          </cell>
          <cell r="B3383">
            <v>200027875</v>
          </cell>
        </row>
        <row r="3384">
          <cell r="A3384" t="str">
            <v>Compressor @ Birbhadrapur(Rampursangramp</v>
          </cell>
          <cell r="B3384" t="str">
            <v/>
          </cell>
        </row>
        <row r="3385">
          <cell r="A3385" t="str">
            <v>BIKE NEW TYRES</v>
          </cell>
          <cell r="B3385" t="str">
            <v/>
          </cell>
        </row>
        <row r="3386">
          <cell r="A3386" t="str">
            <v>Manpower supply for July'22</v>
          </cell>
          <cell r="B3386" t="str">
            <v/>
          </cell>
        </row>
        <row r="3387">
          <cell r="A3387" t="str">
            <v>TW works at Aspurdevasara B-Aspurdevasa</v>
          </cell>
          <cell r="B3387" t="str">
            <v/>
          </cell>
        </row>
        <row r="3388">
          <cell r="A3388" t="str">
            <v>TW by 1'Cusec Oof Tube Wells Ahibaranpur</v>
          </cell>
          <cell r="B3388" t="str">
            <v/>
          </cell>
        </row>
        <row r="3389">
          <cell r="A3389" t="str">
            <v>DRINKING WATER FOR STAFF'MAY23</v>
          </cell>
          <cell r="B3389" t="str">
            <v/>
          </cell>
        </row>
        <row r="3390">
          <cell r="A3390" t="str">
            <v>OP Unit @ Kanava (Babaganj )</v>
          </cell>
          <cell r="B3390" t="str">
            <v/>
          </cell>
        </row>
        <row r="3391">
          <cell r="A3391" t="str">
            <v>TW @ BhawaniganjKota (Babaganj)</v>
          </cell>
          <cell r="B3391" t="str">
            <v/>
          </cell>
        </row>
        <row r="3392">
          <cell r="A3392" t="str">
            <v>Pipeline work @ Sarayjamuari (Mangraura</v>
          </cell>
          <cell r="B3392" t="str">
            <v/>
          </cell>
        </row>
        <row r="3393">
          <cell r="A3393" t="str">
            <v>OP Unit @Kakriha&amp;Abdulwahidganj(KalaKank</v>
          </cell>
          <cell r="B3393" t="str">
            <v/>
          </cell>
        </row>
        <row r="3394">
          <cell r="A3394" t="str">
            <v>ELECTRICAL MATERIALS FOR INVERTER SUETUP</v>
          </cell>
          <cell r="B3394" t="str">
            <v/>
          </cell>
        </row>
        <row r="3395">
          <cell r="A3395" t="str">
            <v>OP Unit @ Jajupur (Kalakankar)</v>
          </cell>
          <cell r="B3395" t="str">
            <v/>
          </cell>
        </row>
        <row r="3396">
          <cell r="A3396" t="str">
            <v>OP Unit @ Pritampur (Bababelkarnathdham)</v>
          </cell>
          <cell r="B3396" t="str">
            <v/>
          </cell>
        </row>
        <row r="3397">
          <cell r="A3397" t="str">
            <v>DRINKING  WATER 20 LTR -MAY'23</v>
          </cell>
          <cell r="B3397" t="str">
            <v/>
          </cell>
        </row>
        <row r="3398">
          <cell r="A3398" t="str">
            <v>OP Unit @ Bahorikpur (Babaganj )</v>
          </cell>
          <cell r="B3398" t="str">
            <v/>
          </cell>
        </row>
        <row r="3399">
          <cell r="A3399" t="str">
            <v>OP Unit @Barna</v>
          </cell>
          <cell r="B3399" t="str">
            <v/>
          </cell>
        </row>
        <row r="3400">
          <cell r="A3400" t="str">
            <v>2001189/BIKE SERVICE</v>
          </cell>
          <cell r="B3400" t="str">
            <v/>
          </cell>
        </row>
        <row r="3401">
          <cell r="A3401" t="str">
            <v>Manpower Supply for the Month of June-23</v>
          </cell>
          <cell r="B3401" t="str">
            <v/>
          </cell>
        </row>
        <row r="3402">
          <cell r="A3402" t="str">
            <v>TW @ Mandah&amp;Bojhi (Mangraura)</v>
          </cell>
          <cell r="B3402" t="str">
            <v/>
          </cell>
        </row>
        <row r="3403">
          <cell r="A3403" t="str">
            <v>Patti Stockyard Electrici Prower Connect</v>
          </cell>
          <cell r="B3403" t="str">
            <v/>
          </cell>
        </row>
        <row r="3404">
          <cell r="A3404" t="str">
            <v>Formation of Approach Road @ Derwa Yard</v>
          </cell>
          <cell r="B3404" t="str">
            <v/>
          </cell>
        </row>
        <row r="3405">
          <cell r="A3405" t="str">
            <v>BRASS SIEVE 90 MIC</v>
          </cell>
          <cell r="B3405">
            <v>200028451</v>
          </cell>
        </row>
        <row r="3406">
          <cell r="A3406" t="str">
            <v>ELECRICAL HOT PLATE 200MM</v>
          </cell>
          <cell r="B3406">
            <v>200033594</v>
          </cell>
        </row>
        <row r="3407">
          <cell r="A3407" t="str">
            <v>3000302  / 125 KVA DG SET 2ST Servicing</v>
          </cell>
          <cell r="B3407" t="str">
            <v/>
          </cell>
        </row>
        <row r="3408">
          <cell r="A3408" t="str">
            <v>LT 4CX10SQ.MM XLPE INS ARM ALU CABLE</v>
          </cell>
          <cell r="B3408">
            <v>800003920</v>
          </cell>
        </row>
        <row r="3409">
          <cell r="A3409" t="str">
            <v>2001077/bike repair</v>
          </cell>
          <cell r="B3409" t="str">
            <v/>
          </cell>
        </row>
        <row r="3410">
          <cell r="A3410" t="str">
            <v>Pump House@Parvatpur Suleman(Aaspurdevsr</v>
          </cell>
          <cell r="B3410" t="str">
            <v/>
          </cell>
        </row>
        <row r="3411">
          <cell r="A3411" t="str">
            <v>TW @ PurmaiSultanpur (Babaganj)</v>
          </cell>
          <cell r="B3411" t="str">
            <v/>
          </cell>
        </row>
        <row r="3412">
          <cell r="A3412" t="str">
            <v>TW @ Umari kotila ( Bihar )</v>
          </cell>
          <cell r="B3412" t="str">
            <v/>
          </cell>
        </row>
        <row r="3413">
          <cell r="A3413" t="str">
            <v>2001129/BIKE SERVICE</v>
          </cell>
          <cell r="B3413" t="str">
            <v/>
          </cell>
        </row>
        <row r="3414">
          <cell r="A3414" t="str">
            <v>TUBEWELL@SIYA ,B-BIHAR</v>
          </cell>
          <cell r="B3414" t="str">
            <v/>
          </cell>
        </row>
        <row r="3415">
          <cell r="A3415" t="str">
            <v>2001140/BIKE SERVICE</v>
          </cell>
          <cell r="B3415" t="str">
            <v/>
          </cell>
        </row>
        <row r="3416">
          <cell r="A3416" t="str">
            <v>GEAR OIL 90 &amp; BEARINGS</v>
          </cell>
          <cell r="B3416" t="str">
            <v/>
          </cell>
        </row>
        <row r="3417">
          <cell r="A3417" t="str">
            <v>2001106/BIKE SERVICE</v>
          </cell>
          <cell r="B3417" t="str">
            <v/>
          </cell>
        </row>
        <row r="3418">
          <cell r="A3418" t="str">
            <v>OP Unit @ Umarpur &amp; Bani  (Patti)</v>
          </cell>
          <cell r="B3418" t="str">
            <v/>
          </cell>
        </row>
        <row r="3419">
          <cell r="A3419" t="str">
            <v>TW @ Aaemna Jatupur &amp; Samnaspur damno(Bi</v>
          </cell>
          <cell r="B3419" t="str">
            <v/>
          </cell>
        </row>
        <row r="3420">
          <cell r="A3420" t="str">
            <v>BAR BENDING MACHINE (HEAVY DUTY)</v>
          </cell>
          <cell r="B3420">
            <v>1300000176</v>
          </cell>
        </row>
        <row r="3421">
          <cell r="A3421" t="str">
            <v>BAR CUTTING MACHINE</v>
          </cell>
          <cell r="B3421">
            <v>1300000177</v>
          </cell>
        </row>
        <row r="3422">
          <cell r="A3422" t="str">
            <v>OP Unit @ Parsani (Patti)</v>
          </cell>
          <cell r="B3422" t="str">
            <v/>
          </cell>
        </row>
        <row r="3423">
          <cell r="A3423" t="str">
            <v>OP Unit@Chakerhi&amp;NevadaKalan(Rmprsngrmga</v>
          </cell>
          <cell r="B3423" t="str">
            <v/>
          </cell>
        </row>
        <row r="3424">
          <cell r="A3424" t="str">
            <v>TW @ KamoliVeerbhanpur(Bihar)</v>
          </cell>
          <cell r="B3424" t="str">
            <v/>
          </cell>
        </row>
        <row r="3425">
          <cell r="A3425" t="str">
            <v>Tubewell @Gogaer B-Bihar</v>
          </cell>
          <cell r="B3425" t="str">
            <v/>
          </cell>
        </row>
        <row r="3426">
          <cell r="A3426" t="str">
            <v>OP Unit@Kanyaeyadullapur&amp;Harnahar(Rmprsn</v>
          </cell>
          <cell r="B3426" t="str">
            <v/>
          </cell>
        </row>
        <row r="3427">
          <cell r="A3427" t="str">
            <v>TUBEWELL@BARNA ,B-BIHAR</v>
          </cell>
          <cell r="B3427" t="str">
            <v/>
          </cell>
        </row>
        <row r="3428">
          <cell r="A3428" t="str">
            <v>TRANSPORTION CHARGE</v>
          </cell>
          <cell r="B3428" t="str">
            <v/>
          </cell>
        </row>
        <row r="3429">
          <cell r="A3429" t="str">
            <v>OP Unit @ Barasarai (Mangraura)</v>
          </cell>
          <cell r="B3429" t="str">
            <v/>
          </cell>
        </row>
        <row r="3430">
          <cell r="A3430" t="str">
            <v>DI TAIL PIECE 0.3M LENGTH - 200MMNO</v>
          </cell>
          <cell r="B3430">
            <v>200032931</v>
          </cell>
        </row>
        <row r="3431">
          <cell r="A3431" t="str">
            <v>TW @ Thane Gopapur ( Patti )</v>
          </cell>
          <cell r="B3431" t="str">
            <v/>
          </cell>
        </row>
        <row r="3432">
          <cell r="A3432" t="str">
            <v>TOTAL STATION</v>
          </cell>
          <cell r="B3432">
            <v>1300000257</v>
          </cell>
        </row>
        <row r="3433">
          <cell r="A3433" t="str">
            <v>DUMPY LEVEL / AUTO LEVEL</v>
          </cell>
          <cell r="B3433">
            <v>200002274</v>
          </cell>
        </row>
        <row r="3434">
          <cell r="A3434" t="str">
            <v>RTO CHARGES</v>
          </cell>
          <cell r="B3434" t="str">
            <v/>
          </cell>
        </row>
        <row r="3435">
          <cell r="A3435" t="str">
            <v>TW @ Marha ( Patti )</v>
          </cell>
          <cell r="B3435" t="str">
            <v/>
          </cell>
        </row>
        <row r="3436">
          <cell r="A3436" t="str">
            <v>GREASE TRANSPORT CHARGE</v>
          </cell>
          <cell r="B3436" t="str">
            <v/>
          </cell>
        </row>
        <row r="3437">
          <cell r="A3437" t="str">
            <v>TW @ Sardeeh ( Patti )</v>
          </cell>
          <cell r="B3437" t="str">
            <v/>
          </cell>
        </row>
        <row r="3438">
          <cell r="A3438" t="str">
            <v>2001144 / BIKE Servicing</v>
          </cell>
          <cell r="B3438" t="str">
            <v/>
          </cell>
        </row>
        <row r="3439">
          <cell r="A3439" t="str">
            <v>TYRE TRANSPOTATION CHARGE</v>
          </cell>
          <cell r="B3439" t="str">
            <v/>
          </cell>
        </row>
        <row r="3440">
          <cell r="A3440" t="str">
            <v>2000384 / BIKE REPAIR AND MAINTENACE WOR</v>
          </cell>
          <cell r="B3440" t="str">
            <v/>
          </cell>
        </row>
        <row r="3441">
          <cell r="A3441" t="str">
            <v>TW @ Parsani ( Patti )</v>
          </cell>
          <cell r="B3441" t="str">
            <v/>
          </cell>
        </row>
        <row r="3442">
          <cell r="A3442" t="str">
            <v>2001116/SPARES OF TRANCTOR TRANCH</v>
          </cell>
          <cell r="B3442" t="str">
            <v/>
          </cell>
        </row>
        <row r="3443">
          <cell r="A3443" t="str">
            <v>TW Works @ JAKHAMAI B-KUNDA</v>
          </cell>
          <cell r="B3443" t="str">
            <v/>
          </cell>
        </row>
        <row r="3444">
          <cell r="A3444" t="str">
            <v>TRANSPORT CHARGING</v>
          </cell>
          <cell r="B3444" t="str">
            <v/>
          </cell>
        </row>
        <row r="3445">
          <cell r="A3445" t="str">
            <v>2000548/BIKE REPAIRE 18%</v>
          </cell>
          <cell r="B3445" t="str">
            <v/>
          </cell>
        </row>
        <row r="3446">
          <cell r="A3446" t="str">
            <v>VEHICLE TRIP EXPENCES DETAILS</v>
          </cell>
          <cell r="B3446" t="str">
            <v/>
          </cell>
        </row>
        <row r="3447">
          <cell r="A3447" t="str">
            <v>2000548/BIKE REPAIRE</v>
          </cell>
          <cell r="B3447" t="str">
            <v/>
          </cell>
        </row>
        <row r="3448">
          <cell r="A3448" t="str">
            <v>TW @ Ranguali  (Lalganj</v>
          </cell>
          <cell r="B3448" t="str">
            <v/>
          </cell>
        </row>
        <row r="3449">
          <cell r="A3449" t="str">
            <v>1000082 / JCB NEW TUBE</v>
          </cell>
          <cell r="B3449" t="str">
            <v/>
          </cell>
        </row>
        <row r="3450">
          <cell r="A3450" t="str">
            <v>TOILET MATERIALS</v>
          </cell>
          <cell r="B3450" t="str">
            <v/>
          </cell>
        </row>
        <row r="3451">
          <cell r="A3451" t="str">
            <v>BATCHING PLANT FOUNDATION BOLTS</v>
          </cell>
          <cell r="B3451" t="str">
            <v/>
          </cell>
        </row>
        <row r="3452">
          <cell r="A3452" t="str">
            <v>TW @ Rangardh Raela &amp; Sarai raj (Lalganj</v>
          </cell>
          <cell r="B3452" t="str">
            <v/>
          </cell>
        </row>
        <row r="3453">
          <cell r="A3453" t="str">
            <v>TW @ Ram GarhKhas &amp; Hulasgarh(Lalganj</v>
          </cell>
          <cell r="B3453" t="str">
            <v/>
          </cell>
        </row>
        <row r="3454">
          <cell r="A3454" t="str">
            <v>DI DS TEE FLANGE BRANCH 200X200X150MM</v>
          </cell>
          <cell r="B3454">
            <v>200032916</v>
          </cell>
        </row>
        <row r="3455">
          <cell r="A3455" t="str">
            <v>DI DS TEE FLANGE BRANCH 250X250MMX150MM</v>
          </cell>
          <cell r="B3455">
            <v>200032919</v>
          </cell>
        </row>
        <row r="3456">
          <cell r="A3456" t="str">
            <v>LPG REFILLING</v>
          </cell>
          <cell r="B3456" t="str">
            <v/>
          </cell>
        </row>
        <row r="3457">
          <cell r="A3457" t="str">
            <v>TW @ Pure jodha (Rampursangramgarh)</v>
          </cell>
          <cell r="B3457" t="str">
            <v/>
          </cell>
        </row>
        <row r="3458">
          <cell r="A3458" t="str">
            <v>DRINKING WATER</v>
          </cell>
          <cell r="B3458" t="str">
            <v/>
          </cell>
        </row>
        <row r="3459">
          <cell r="A3459" t="str">
            <v>STAMP PURCHASE</v>
          </cell>
          <cell r="B3459" t="str">
            <v/>
          </cell>
        </row>
        <row r="3460">
          <cell r="A3460" t="str">
            <v>Tubewell @ Kalayanpur &amp; Purefhattesingh</v>
          </cell>
          <cell r="B3460" t="str">
            <v/>
          </cell>
        </row>
        <row r="3461">
          <cell r="A3461" t="str">
            <v>PRITING &amp; STATIONERY</v>
          </cell>
          <cell r="B3461" t="str">
            <v/>
          </cell>
        </row>
        <row r="3462">
          <cell r="A3462" t="str">
            <v>TW @ Dhigausi (Rampursangramgarh)</v>
          </cell>
          <cell r="B3462" t="str">
            <v/>
          </cell>
        </row>
        <row r="3463">
          <cell r="A3463" t="str">
            <v>TW @ Budhiyapur (Rampursangramgarh)</v>
          </cell>
          <cell r="B3463" t="str">
            <v/>
          </cell>
        </row>
        <row r="3464">
          <cell r="A3464" t="str">
            <v>TW @ Batauli (Rampursangramgarh)</v>
          </cell>
          <cell r="B3464" t="str">
            <v/>
          </cell>
        </row>
        <row r="3465">
          <cell r="A3465" t="str">
            <v>TW @ Alipur (Rampursangramgarh)</v>
          </cell>
          <cell r="B3465" t="str">
            <v/>
          </cell>
        </row>
        <row r="3466">
          <cell r="A3466" t="str">
            <v>HAMMERING DRILL BIT 10MM</v>
          </cell>
          <cell r="B3466">
            <v>200004681</v>
          </cell>
        </row>
        <row r="3467">
          <cell r="A3467" t="str">
            <v>Manpower Supply for the Month of Aug-23</v>
          </cell>
          <cell r="B3467" t="str">
            <v/>
          </cell>
        </row>
        <row r="3468">
          <cell r="A3468" t="str">
            <v>TRANSPORTING CHARG OF TRAILOR</v>
          </cell>
          <cell r="B3468" t="str">
            <v/>
          </cell>
        </row>
        <row r="3469">
          <cell r="A3469" t="str">
            <v>CARTAGE FOR A3 COLOUR PRINTER</v>
          </cell>
          <cell r="B3469" t="str">
            <v/>
          </cell>
        </row>
        <row r="3470">
          <cell r="A3470" t="str">
            <v>FOR STEEL TESTING</v>
          </cell>
          <cell r="B3470" t="str">
            <v/>
          </cell>
        </row>
        <row r="3471">
          <cell r="A3471" t="str">
            <v/>
          </cell>
          <cell r="B3471" t="str">
            <v/>
          </cell>
        </row>
      </sheetData>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dhra rani (ags)"/>
      <sheetName val="Recon Sheet"/>
      <sheetName val="Details"/>
      <sheetName val="madhura rani (hydro)"/>
      <sheetName val="restoration"/>
      <sheetName val="lackh"/>
    </sheetNames>
    <sheetDataSet>
      <sheetData sheetId="0" refreshError="1"/>
      <sheetData sheetId="1" refreshError="1"/>
      <sheetData sheetId="2"/>
      <sheetData sheetId="3" refreshError="1"/>
      <sheetData sheetId="4" refreshError="1"/>
      <sheetData sheetId="5"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0"/>
  <sheetViews>
    <sheetView tabSelected="1" view="pageBreakPreview" topLeftCell="A100" zoomScaleSheetLayoutView="100" workbookViewId="0">
      <selection activeCell="I109" sqref="I109"/>
    </sheetView>
  </sheetViews>
  <sheetFormatPr defaultRowHeight="15" x14ac:dyDescent="0.25"/>
  <cols>
    <col min="1" max="1" width="8.7109375" customWidth="1"/>
    <col min="2" max="2" width="53.42578125" customWidth="1"/>
    <col min="3" max="3" width="6.5703125" customWidth="1"/>
    <col min="4" max="4" width="13.7109375" style="291" bestFit="1" customWidth="1"/>
    <col min="5" max="5" width="15.85546875" style="291" customWidth="1"/>
    <col min="6" max="7" width="14.140625" style="291" customWidth="1"/>
    <col min="8" max="8" width="32.85546875" style="291" customWidth="1"/>
    <col min="9" max="9" width="12.28515625" style="292" customWidth="1"/>
    <col min="10" max="10" width="12" customWidth="1"/>
    <col min="11" max="11" width="12.5703125" style="293" hidden="1" customWidth="1"/>
    <col min="12" max="12" width="9.28515625" style="127" hidden="1" customWidth="1"/>
    <col min="13" max="13" width="11.140625" style="127" hidden="1" customWidth="1"/>
    <col min="14" max="14" width="7.5703125" style="294" hidden="1" customWidth="1"/>
    <col min="15" max="15" width="15.28515625" style="295" hidden="1" customWidth="1"/>
    <col min="16" max="16" width="12" hidden="1" customWidth="1"/>
    <col min="17" max="17" width="14" style="296" hidden="1" customWidth="1"/>
  </cols>
  <sheetData>
    <row r="1" spans="1:21" s="209" customFormat="1" ht="22.5" customHeight="1" x14ac:dyDescent="0.25">
      <c r="A1" s="202" t="s">
        <v>417</v>
      </c>
      <c r="B1" s="202"/>
      <c r="C1" s="202"/>
      <c r="D1" s="202"/>
      <c r="E1" s="202"/>
      <c r="F1" s="202"/>
      <c r="G1" s="202"/>
      <c r="H1" s="202"/>
      <c r="I1" s="202"/>
      <c r="J1" s="202"/>
      <c r="K1" s="203"/>
      <c r="L1" s="204"/>
      <c r="M1" s="204" t="s">
        <v>418</v>
      </c>
      <c r="N1" s="205"/>
      <c r="O1" s="206"/>
      <c r="P1" s="207"/>
      <c r="Q1" s="208"/>
      <c r="R1" s="207"/>
      <c r="S1" s="207"/>
    </row>
    <row r="2" spans="1:21" s="209" customFormat="1" ht="18.75" customHeight="1" x14ac:dyDescent="0.25">
      <c r="A2" s="210" t="s">
        <v>419</v>
      </c>
      <c r="B2" s="210"/>
      <c r="C2" s="210"/>
      <c r="D2" s="210"/>
      <c r="E2" s="210"/>
      <c r="F2" s="210"/>
      <c r="G2" s="210"/>
      <c r="H2" s="210"/>
      <c r="I2" s="210"/>
      <c r="J2" s="210"/>
      <c r="K2" s="211"/>
      <c r="L2" s="212"/>
      <c r="M2" s="212"/>
      <c r="N2" s="213"/>
      <c r="O2" s="214"/>
      <c r="P2" s="215"/>
      <c r="Q2" s="216"/>
      <c r="R2" s="215"/>
      <c r="S2" s="215"/>
    </row>
    <row r="3" spans="1:21" s="209" customFormat="1" ht="21.75" customHeight="1" x14ac:dyDescent="0.25">
      <c r="A3" s="210" t="s">
        <v>420</v>
      </c>
      <c r="B3" s="210"/>
      <c r="C3" s="210"/>
      <c r="D3" s="210"/>
      <c r="E3" s="210"/>
      <c r="F3" s="210"/>
      <c r="G3" s="210"/>
      <c r="H3" s="210"/>
      <c r="I3" s="210"/>
      <c r="J3" s="210"/>
      <c r="K3" s="217"/>
      <c r="L3" s="218"/>
      <c r="M3" s="212"/>
      <c r="N3" s="213"/>
      <c r="O3" s="214"/>
      <c r="P3" s="215"/>
      <c r="Q3" s="216"/>
      <c r="R3" s="215"/>
      <c r="S3" s="215"/>
    </row>
    <row r="4" spans="1:21" s="209" customFormat="1" ht="27.75" customHeight="1" x14ac:dyDescent="0.25">
      <c r="A4" s="219"/>
      <c r="B4" s="220" t="s">
        <v>421</v>
      </c>
      <c r="C4" s="219"/>
      <c r="D4" s="221" t="s">
        <v>422</v>
      </c>
      <c r="E4" s="219" t="s">
        <v>423</v>
      </c>
      <c r="F4" s="221" t="s">
        <v>424</v>
      </c>
      <c r="G4" s="222" t="s">
        <v>305</v>
      </c>
      <c r="H4" s="222"/>
      <c r="I4" s="222"/>
      <c r="J4" s="222"/>
      <c r="K4" s="223"/>
      <c r="L4" s="218"/>
      <c r="M4" s="212"/>
      <c r="N4" s="213"/>
      <c r="O4" s="214"/>
      <c r="P4" s="215"/>
      <c r="Q4" s="216"/>
      <c r="R4" s="215"/>
      <c r="S4" s="215"/>
    </row>
    <row r="5" spans="1:21" s="209" customFormat="1" ht="27.75" customHeight="1" x14ac:dyDescent="0.25">
      <c r="A5" s="219"/>
      <c r="B5" s="220" t="s">
        <v>425</v>
      </c>
      <c r="C5" s="224"/>
      <c r="D5" s="221" t="s">
        <v>426</v>
      </c>
      <c r="E5" s="224"/>
      <c r="F5" s="221" t="s">
        <v>427</v>
      </c>
      <c r="G5" s="222" t="s">
        <v>428</v>
      </c>
      <c r="H5" s="222"/>
      <c r="I5" s="222"/>
      <c r="J5" s="222"/>
      <c r="K5" s="223"/>
      <c r="L5" s="218"/>
      <c r="M5" s="212"/>
      <c r="N5" s="212"/>
      <c r="O5" s="214"/>
      <c r="P5" s="215"/>
      <c r="Q5" s="216"/>
      <c r="R5" s="215"/>
      <c r="S5" s="215"/>
    </row>
    <row r="6" spans="1:21" s="229" customFormat="1" ht="15" customHeight="1" x14ac:dyDescent="0.2">
      <c r="A6" s="225" t="s">
        <v>429</v>
      </c>
      <c r="B6" s="226" t="s">
        <v>430</v>
      </c>
      <c r="C6" s="226" t="s">
        <v>431</v>
      </c>
      <c r="D6" s="225" t="s">
        <v>432</v>
      </c>
      <c r="E6" s="225"/>
      <c r="F6" s="225"/>
      <c r="G6" s="225"/>
      <c r="H6" s="225"/>
      <c r="I6" s="227" t="s">
        <v>433</v>
      </c>
      <c r="J6" s="225" t="s">
        <v>11</v>
      </c>
      <c r="K6" s="228" t="s">
        <v>434</v>
      </c>
      <c r="L6" s="228"/>
      <c r="M6" s="228"/>
      <c r="N6" s="228"/>
      <c r="O6" s="228"/>
      <c r="Q6" s="230"/>
    </row>
    <row r="7" spans="1:21" s="229" customFormat="1" ht="42" customHeight="1" x14ac:dyDescent="0.2">
      <c r="A7" s="225"/>
      <c r="B7" s="226"/>
      <c r="C7" s="226"/>
      <c r="D7" s="225"/>
      <c r="E7" s="225"/>
      <c r="F7" s="225"/>
      <c r="G7" s="225"/>
      <c r="H7" s="225"/>
      <c r="I7" s="231"/>
      <c r="J7" s="225"/>
      <c r="K7" s="232" t="s">
        <v>19</v>
      </c>
      <c r="L7" s="233" t="s">
        <v>19</v>
      </c>
      <c r="M7" s="234" t="s">
        <v>19</v>
      </c>
      <c r="N7" s="235" t="s">
        <v>19</v>
      </c>
      <c r="O7" s="236" t="s">
        <v>435</v>
      </c>
      <c r="Q7" s="237" t="s">
        <v>436</v>
      </c>
    </row>
    <row r="8" spans="1:21" s="246" customFormat="1" x14ac:dyDescent="0.25">
      <c r="A8" s="238" t="s">
        <v>437</v>
      </c>
      <c r="B8" s="239" t="s">
        <v>438</v>
      </c>
      <c r="C8" s="239"/>
      <c r="D8" s="240"/>
      <c r="E8" s="240"/>
      <c r="F8" s="240"/>
      <c r="G8" s="240"/>
      <c r="H8" s="240"/>
      <c r="I8" s="241"/>
      <c r="J8" s="242"/>
      <c r="K8" s="243"/>
      <c r="L8" s="243"/>
      <c r="M8" s="242"/>
      <c r="N8" s="244"/>
      <c r="O8" s="245"/>
      <c r="Q8" s="247"/>
    </row>
    <row r="9" spans="1:21" s="256" customFormat="1" ht="14.25" x14ac:dyDescent="0.2">
      <c r="A9" s="248"/>
      <c r="B9" s="249" t="s">
        <v>439</v>
      </c>
      <c r="C9" s="249"/>
      <c r="D9" s="250"/>
      <c r="E9" s="250"/>
      <c r="F9" s="250"/>
      <c r="G9" s="250"/>
      <c r="H9" s="250"/>
      <c r="I9" s="251"/>
      <c r="J9" s="252"/>
      <c r="K9" s="253"/>
      <c r="L9" s="253"/>
      <c r="M9" s="252"/>
      <c r="N9" s="254"/>
      <c r="O9" s="255">
        <f t="shared" ref="O9:O17" si="0">SUM(K9:N9)</f>
        <v>0</v>
      </c>
      <c r="Q9" s="257">
        <f t="shared" ref="Q9:Q60" si="1">+O9-F9</f>
        <v>0</v>
      </c>
    </row>
    <row r="10" spans="1:21" s="267" customFormat="1" ht="53.25" customHeight="1" x14ac:dyDescent="0.2">
      <c r="A10" s="258">
        <v>1</v>
      </c>
      <c r="B10" s="259" t="s">
        <v>440</v>
      </c>
      <c r="C10" s="260" t="s">
        <v>441</v>
      </c>
      <c r="D10" s="261" t="s">
        <v>553</v>
      </c>
      <c r="E10" s="261"/>
      <c r="F10" s="261"/>
      <c r="G10" s="261"/>
      <c r="H10" s="261"/>
      <c r="I10" s="262">
        <v>35</v>
      </c>
      <c r="J10" s="263"/>
      <c r="K10" s="264"/>
      <c r="L10" s="264"/>
      <c r="M10" s="263"/>
      <c r="N10" s="265"/>
      <c r="O10" s="266">
        <f t="shared" si="0"/>
        <v>0</v>
      </c>
      <c r="P10" s="267">
        <f>+VLOOKUP(B10,'[7]m codes'!$A:$B,2,0)</f>
        <v>200030286</v>
      </c>
      <c r="Q10" s="263">
        <f t="shared" si="1"/>
        <v>0</v>
      </c>
    </row>
    <row r="11" spans="1:21" s="270" customFormat="1" ht="28.5" x14ac:dyDescent="0.2">
      <c r="A11" s="268">
        <f>+A10+1</f>
        <v>2</v>
      </c>
      <c r="B11" s="269" t="s">
        <v>442</v>
      </c>
      <c r="C11" s="260" t="s">
        <v>441</v>
      </c>
      <c r="D11" s="261"/>
      <c r="E11" s="261"/>
      <c r="F11" s="261"/>
      <c r="G11" s="261"/>
      <c r="H11" s="261"/>
      <c r="I11" s="262"/>
      <c r="J11" s="263"/>
      <c r="K11" s="264"/>
      <c r="L11" s="264"/>
      <c r="M11" s="263"/>
      <c r="N11" s="265"/>
      <c r="O11" s="255">
        <f t="shared" si="0"/>
        <v>0</v>
      </c>
      <c r="P11" s="270">
        <f>+VLOOKUP(B11,'[7]m codes'!$A:$B,2,0)</f>
        <v>200030287</v>
      </c>
      <c r="Q11" s="271">
        <f t="shared" si="1"/>
        <v>0</v>
      </c>
      <c r="U11" s="267"/>
    </row>
    <row r="12" spans="1:21" s="270" customFormat="1" ht="28.5" x14ac:dyDescent="0.2">
      <c r="A12" s="268">
        <f t="shared" ref="A12:A17" si="2">+A11+1</f>
        <v>3</v>
      </c>
      <c r="B12" s="269" t="s">
        <v>443</v>
      </c>
      <c r="C12" s="260" t="s">
        <v>441</v>
      </c>
      <c r="D12" s="261"/>
      <c r="E12" s="261"/>
      <c r="F12" s="261"/>
      <c r="G12" s="261"/>
      <c r="H12" s="261"/>
      <c r="I12" s="262"/>
      <c r="J12" s="263"/>
      <c r="K12" s="264"/>
      <c r="L12" s="264"/>
      <c r="M12" s="263"/>
      <c r="N12" s="265"/>
      <c r="O12" s="255">
        <f t="shared" si="0"/>
        <v>0</v>
      </c>
      <c r="P12" s="270">
        <f>+VLOOKUP(B12,'[7]m codes'!$A:$B,2,0)</f>
        <v>200030288</v>
      </c>
      <c r="Q12" s="271">
        <f t="shared" si="1"/>
        <v>0</v>
      </c>
      <c r="U12" s="267"/>
    </row>
    <row r="13" spans="1:21" s="270" customFormat="1" ht="28.5" x14ac:dyDescent="0.2">
      <c r="A13" s="268">
        <f t="shared" si="2"/>
        <v>4</v>
      </c>
      <c r="B13" s="269" t="s">
        <v>444</v>
      </c>
      <c r="C13" s="260" t="s">
        <v>441</v>
      </c>
      <c r="D13" s="261"/>
      <c r="E13" s="261"/>
      <c r="F13" s="261"/>
      <c r="G13" s="261"/>
      <c r="H13" s="261"/>
      <c r="I13" s="262"/>
      <c r="J13" s="263"/>
      <c r="K13" s="264"/>
      <c r="L13" s="264"/>
      <c r="M13" s="263"/>
      <c r="N13" s="265"/>
      <c r="O13" s="255">
        <f t="shared" si="0"/>
        <v>0</v>
      </c>
      <c r="P13" s="270">
        <f>+VLOOKUP(B13,'[7]m codes'!$A:$B,2,0)</f>
        <v>200030289</v>
      </c>
      <c r="Q13" s="271">
        <f t="shared" si="1"/>
        <v>0</v>
      </c>
      <c r="U13" s="267"/>
    </row>
    <row r="14" spans="1:21" s="270" customFormat="1" ht="28.5" x14ac:dyDescent="0.2">
      <c r="A14" s="268">
        <f t="shared" si="2"/>
        <v>5</v>
      </c>
      <c r="B14" s="269" t="s">
        <v>445</v>
      </c>
      <c r="C14" s="260" t="s">
        <v>441</v>
      </c>
      <c r="D14" s="261"/>
      <c r="E14" s="261"/>
      <c r="F14" s="261"/>
      <c r="G14" s="261"/>
      <c r="H14" s="261"/>
      <c r="I14" s="262"/>
      <c r="J14" s="263"/>
      <c r="K14" s="264"/>
      <c r="L14" s="264"/>
      <c r="M14" s="263"/>
      <c r="N14" s="265"/>
      <c r="O14" s="255">
        <f t="shared" si="0"/>
        <v>0</v>
      </c>
      <c r="P14" s="270">
        <f>+VLOOKUP(B14,'[7]m codes'!$A:$B,2,0)</f>
        <v>200032212</v>
      </c>
      <c r="Q14" s="271">
        <f t="shared" si="1"/>
        <v>0</v>
      </c>
      <c r="U14" s="267"/>
    </row>
    <row r="15" spans="1:21" s="270" customFormat="1" ht="28.5" x14ac:dyDescent="0.2">
      <c r="A15" s="268">
        <f t="shared" si="2"/>
        <v>6</v>
      </c>
      <c r="B15" s="269" t="s">
        <v>446</v>
      </c>
      <c r="C15" s="260" t="s">
        <v>441</v>
      </c>
      <c r="D15" s="261"/>
      <c r="E15" s="261"/>
      <c r="F15" s="261"/>
      <c r="G15" s="261"/>
      <c r="H15" s="261"/>
      <c r="I15" s="262"/>
      <c r="J15" s="263"/>
      <c r="K15" s="264"/>
      <c r="L15" s="264"/>
      <c r="M15" s="263"/>
      <c r="N15" s="265"/>
      <c r="O15" s="255">
        <f t="shared" si="0"/>
        <v>0</v>
      </c>
      <c r="P15" s="270">
        <f>+VLOOKUP(B15,'[7]m codes'!$A:$B,2,0)</f>
        <v>200030291</v>
      </c>
      <c r="Q15" s="271">
        <f t="shared" si="1"/>
        <v>0</v>
      </c>
      <c r="U15" s="267"/>
    </row>
    <row r="16" spans="1:21" s="270" customFormat="1" ht="28.5" x14ac:dyDescent="0.2">
      <c r="A16" s="268">
        <f t="shared" si="2"/>
        <v>7</v>
      </c>
      <c r="B16" s="269" t="s">
        <v>447</v>
      </c>
      <c r="C16" s="260" t="s">
        <v>441</v>
      </c>
      <c r="D16" s="261" t="s">
        <v>554</v>
      </c>
      <c r="E16" s="261"/>
      <c r="F16" s="261"/>
      <c r="G16" s="261"/>
      <c r="H16" s="261"/>
      <c r="I16" s="262">
        <v>2</v>
      </c>
      <c r="J16" s="263"/>
      <c r="K16" s="264"/>
      <c r="L16" s="264"/>
      <c r="M16" s="263"/>
      <c r="N16" s="265"/>
      <c r="O16" s="255">
        <f t="shared" si="0"/>
        <v>0</v>
      </c>
      <c r="P16" s="270">
        <f>+VLOOKUP(B16,'[7]m codes'!$A:$B,2,0)</f>
        <v>200030293</v>
      </c>
      <c r="Q16" s="271">
        <f t="shared" si="1"/>
        <v>0</v>
      </c>
      <c r="U16" s="267"/>
    </row>
    <row r="17" spans="1:21" s="270" customFormat="1" ht="14.25" x14ac:dyDescent="0.2">
      <c r="A17" s="268">
        <f t="shared" si="2"/>
        <v>8</v>
      </c>
      <c r="B17" s="269" t="s">
        <v>448</v>
      </c>
      <c r="C17" s="260" t="s">
        <v>441</v>
      </c>
      <c r="D17" s="261"/>
      <c r="E17" s="261"/>
      <c r="F17" s="261"/>
      <c r="G17" s="261"/>
      <c r="H17" s="261"/>
      <c r="I17" s="262"/>
      <c r="J17" s="263"/>
      <c r="K17" s="264"/>
      <c r="L17" s="264"/>
      <c r="M17" s="263"/>
      <c r="N17" s="265"/>
      <c r="O17" s="255">
        <f t="shared" si="0"/>
        <v>0</v>
      </c>
      <c r="P17" s="270">
        <f>+VLOOKUP(B17,'[7]m codes'!$A:$B,2,0)</f>
        <v>200030300</v>
      </c>
      <c r="Q17" s="257">
        <f t="shared" si="1"/>
        <v>0</v>
      </c>
      <c r="U17" s="267"/>
    </row>
    <row r="18" spans="1:21" x14ac:dyDescent="0.25">
      <c r="A18" s="248" t="s">
        <v>449</v>
      </c>
      <c r="B18" s="249" t="s">
        <v>25</v>
      </c>
      <c r="C18" s="249"/>
      <c r="D18" s="261"/>
      <c r="E18" s="261"/>
      <c r="F18" s="261"/>
      <c r="G18" s="261"/>
      <c r="H18" s="261"/>
      <c r="I18" s="262"/>
      <c r="J18" s="252"/>
      <c r="K18" s="253"/>
      <c r="L18" s="253"/>
      <c r="M18" s="252"/>
      <c r="N18" s="254"/>
      <c r="O18" s="272"/>
      <c r="Q18" s="257">
        <f t="shared" si="1"/>
        <v>0</v>
      </c>
    </row>
    <row r="19" spans="1:21" s="270" customFormat="1" ht="14.25" x14ac:dyDescent="0.2">
      <c r="A19" s="268">
        <v>1</v>
      </c>
      <c r="B19" s="269" t="s">
        <v>450</v>
      </c>
      <c r="C19" s="260" t="s">
        <v>441</v>
      </c>
      <c r="D19" s="261"/>
      <c r="E19" s="261"/>
      <c r="F19" s="261"/>
      <c r="G19" s="261"/>
      <c r="H19" s="261"/>
      <c r="I19" s="262"/>
      <c r="J19" s="263"/>
      <c r="K19" s="264"/>
      <c r="L19" s="264"/>
      <c r="M19" s="263"/>
      <c r="N19" s="265"/>
      <c r="O19" s="255">
        <f t="shared" ref="O19:O51" si="3">SUM(K19:N19)</f>
        <v>0</v>
      </c>
      <c r="P19" s="270">
        <f>+VLOOKUP(B19,'[7]m codes'!$A:$B,2,0)</f>
        <v>200032593</v>
      </c>
      <c r="Q19" s="257">
        <f t="shared" si="1"/>
        <v>0</v>
      </c>
    </row>
    <row r="20" spans="1:21" s="270" customFormat="1" ht="14.25" x14ac:dyDescent="0.2">
      <c r="A20" s="268">
        <f>+A19+1</f>
        <v>2</v>
      </c>
      <c r="B20" s="269" t="s">
        <v>451</v>
      </c>
      <c r="C20" s="260" t="s">
        <v>441</v>
      </c>
      <c r="D20" s="261"/>
      <c r="E20" s="261"/>
      <c r="F20" s="261"/>
      <c r="G20" s="261"/>
      <c r="H20" s="261"/>
      <c r="I20" s="262"/>
      <c r="J20" s="263"/>
      <c r="K20" s="264"/>
      <c r="L20" s="264"/>
      <c r="M20" s="263"/>
      <c r="N20" s="265"/>
      <c r="O20" s="255">
        <f t="shared" si="3"/>
        <v>0</v>
      </c>
      <c r="P20" s="270">
        <f>+VLOOKUP(B20,'[7]m codes'!$A:$B,2,0)</f>
        <v>200032575</v>
      </c>
      <c r="Q20" s="257">
        <f t="shared" si="1"/>
        <v>0</v>
      </c>
    </row>
    <row r="21" spans="1:21" s="270" customFormat="1" ht="14.25" x14ac:dyDescent="0.2">
      <c r="A21" s="268">
        <f t="shared" ref="A21:A51" si="4">+A20+1</f>
        <v>3</v>
      </c>
      <c r="B21" s="269" t="s">
        <v>452</v>
      </c>
      <c r="C21" s="260" t="s">
        <v>441</v>
      </c>
      <c r="D21" s="261"/>
      <c r="E21" s="261"/>
      <c r="F21" s="261"/>
      <c r="G21" s="261"/>
      <c r="H21" s="261"/>
      <c r="I21" s="262"/>
      <c r="J21" s="263"/>
      <c r="K21" s="264"/>
      <c r="L21" s="264"/>
      <c r="M21" s="263"/>
      <c r="N21" s="265"/>
      <c r="O21" s="255">
        <f t="shared" si="3"/>
        <v>0</v>
      </c>
      <c r="P21" s="270">
        <f>+VLOOKUP(B21,'[7]m codes'!$A:$B,2,0)</f>
        <v>200032202</v>
      </c>
      <c r="Q21" s="257">
        <f t="shared" si="1"/>
        <v>0</v>
      </c>
    </row>
    <row r="22" spans="1:21" s="270" customFormat="1" ht="14.25" x14ac:dyDescent="0.2">
      <c r="A22" s="268">
        <f t="shared" si="4"/>
        <v>4</v>
      </c>
      <c r="B22" s="269" t="s">
        <v>453</v>
      </c>
      <c r="C22" s="260" t="s">
        <v>441</v>
      </c>
      <c r="D22" s="261"/>
      <c r="E22" s="261"/>
      <c r="F22" s="261"/>
      <c r="G22" s="261"/>
      <c r="H22" s="261"/>
      <c r="I22" s="262"/>
      <c r="J22" s="263"/>
      <c r="K22" s="264"/>
      <c r="L22" s="264"/>
      <c r="M22" s="263"/>
      <c r="N22" s="265"/>
      <c r="O22" s="255">
        <f t="shared" si="3"/>
        <v>0</v>
      </c>
      <c r="P22" s="270">
        <f>+VLOOKUP(B22,'[7]m codes'!$A:$B,2,0)</f>
        <v>200032233</v>
      </c>
      <c r="Q22" s="257">
        <f t="shared" si="1"/>
        <v>0</v>
      </c>
    </row>
    <row r="23" spans="1:21" s="270" customFormat="1" ht="28.5" x14ac:dyDescent="0.2">
      <c r="A23" s="268">
        <f t="shared" si="4"/>
        <v>5</v>
      </c>
      <c r="B23" s="269" t="s">
        <v>454</v>
      </c>
      <c r="C23" s="260" t="s">
        <v>441</v>
      </c>
      <c r="D23" s="261"/>
      <c r="E23" s="261"/>
      <c r="F23" s="261"/>
      <c r="G23" s="261"/>
      <c r="H23" s="261"/>
      <c r="I23" s="262"/>
      <c r="J23" s="263"/>
      <c r="K23" s="264"/>
      <c r="L23" s="264"/>
      <c r="M23" s="263"/>
      <c r="N23" s="265"/>
      <c r="O23" s="255">
        <f t="shared" si="3"/>
        <v>0</v>
      </c>
      <c r="P23" s="270">
        <f>+VLOOKUP(B23,'[7]m codes'!$A:$B,2,0)</f>
        <v>200032203</v>
      </c>
      <c r="Q23" s="257">
        <f t="shared" si="1"/>
        <v>0</v>
      </c>
    </row>
    <row r="24" spans="1:21" s="270" customFormat="1" ht="14.25" x14ac:dyDescent="0.2">
      <c r="A24" s="268">
        <f t="shared" si="4"/>
        <v>6</v>
      </c>
      <c r="B24" s="269" t="s">
        <v>455</v>
      </c>
      <c r="C24" s="260" t="s">
        <v>441</v>
      </c>
      <c r="D24" s="261"/>
      <c r="E24" s="261"/>
      <c r="F24" s="261"/>
      <c r="G24" s="261"/>
      <c r="H24" s="261"/>
      <c r="I24" s="262"/>
      <c r="J24" s="263"/>
      <c r="K24" s="264"/>
      <c r="L24" s="264"/>
      <c r="M24" s="263"/>
      <c r="N24" s="265"/>
      <c r="O24" s="255">
        <f t="shared" si="3"/>
        <v>0</v>
      </c>
      <c r="P24" s="270">
        <f>+VLOOKUP(B24,'[7]m codes'!$A:$B,2,0)</f>
        <v>200032204</v>
      </c>
      <c r="Q24" s="257">
        <f t="shared" si="1"/>
        <v>0</v>
      </c>
    </row>
    <row r="25" spans="1:21" s="270" customFormat="1" ht="28.5" x14ac:dyDescent="0.2">
      <c r="A25" s="268">
        <f t="shared" si="4"/>
        <v>7</v>
      </c>
      <c r="B25" s="269" t="s">
        <v>456</v>
      </c>
      <c r="C25" s="260" t="s">
        <v>441</v>
      </c>
      <c r="D25" s="261"/>
      <c r="E25" s="261"/>
      <c r="F25" s="261"/>
      <c r="G25" s="261"/>
      <c r="H25" s="261"/>
      <c r="I25" s="262"/>
      <c r="J25" s="263"/>
      <c r="K25" s="264"/>
      <c r="L25" s="264"/>
      <c r="M25" s="263"/>
      <c r="N25" s="265"/>
      <c r="O25" s="255">
        <f t="shared" si="3"/>
        <v>0</v>
      </c>
      <c r="P25" s="270">
        <f>+VLOOKUP(B25,'[7]m codes'!$A:$B,2,0)</f>
        <v>200032234</v>
      </c>
      <c r="Q25" s="257">
        <f t="shared" si="1"/>
        <v>0</v>
      </c>
    </row>
    <row r="26" spans="1:21" s="270" customFormat="1" ht="28.5" x14ac:dyDescent="0.2">
      <c r="A26" s="268">
        <f t="shared" si="4"/>
        <v>8</v>
      </c>
      <c r="B26" s="269" t="s">
        <v>457</v>
      </c>
      <c r="C26" s="260" t="s">
        <v>441</v>
      </c>
      <c r="D26" s="261" t="s">
        <v>458</v>
      </c>
      <c r="E26" s="261"/>
      <c r="F26" s="261"/>
      <c r="G26" s="261"/>
      <c r="H26" s="261"/>
      <c r="I26" s="262">
        <v>2</v>
      </c>
      <c r="J26" s="263"/>
      <c r="K26" s="264"/>
      <c r="L26" s="264"/>
      <c r="M26" s="263"/>
      <c r="N26" s="265"/>
      <c r="O26" s="255">
        <f t="shared" si="3"/>
        <v>0</v>
      </c>
      <c r="P26" s="270">
        <f>+VLOOKUP(B26,'[7]m codes'!$A:$B,2,0)</f>
        <v>200032205</v>
      </c>
      <c r="Q26" s="257">
        <f t="shared" si="1"/>
        <v>0</v>
      </c>
    </row>
    <row r="27" spans="1:21" s="270" customFormat="1" ht="28.5" x14ac:dyDescent="0.2">
      <c r="A27" s="268">
        <f t="shared" si="4"/>
        <v>9</v>
      </c>
      <c r="B27" s="269" t="s">
        <v>459</v>
      </c>
      <c r="C27" s="260" t="s">
        <v>441</v>
      </c>
      <c r="D27" s="261"/>
      <c r="E27" s="261"/>
      <c r="F27" s="261"/>
      <c r="G27" s="261"/>
      <c r="H27" s="261"/>
      <c r="I27" s="262"/>
      <c r="J27" s="263"/>
      <c r="K27" s="264"/>
      <c r="L27" s="264"/>
      <c r="M27" s="263"/>
      <c r="N27" s="265"/>
      <c r="O27" s="255">
        <f t="shared" si="3"/>
        <v>0</v>
      </c>
      <c r="P27" s="270">
        <f>+VLOOKUP(B27,'[7]m codes'!$A:$B,2,0)</f>
        <v>200032206</v>
      </c>
      <c r="Q27" s="257">
        <f t="shared" si="1"/>
        <v>0</v>
      </c>
    </row>
    <row r="28" spans="1:21" s="270" customFormat="1" ht="28.5" x14ac:dyDescent="0.2">
      <c r="A28" s="268">
        <f t="shared" si="4"/>
        <v>10</v>
      </c>
      <c r="B28" s="269" t="s">
        <v>460</v>
      </c>
      <c r="C28" s="260" t="s">
        <v>441</v>
      </c>
      <c r="D28" s="261"/>
      <c r="E28" s="261"/>
      <c r="F28" s="261"/>
      <c r="G28" s="261"/>
      <c r="H28" s="261"/>
      <c r="I28" s="262"/>
      <c r="J28" s="263"/>
      <c r="K28" s="264"/>
      <c r="L28" s="264"/>
      <c r="M28" s="263"/>
      <c r="N28" s="265"/>
      <c r="O28" s="255">
        <f t="shared" si="3"/>
        <v>0</v>
      </c>
      <c r="P28" s="270">
        <f>+VLOOKUP(B28,'[7]m codes'!$A:$B,2,0)</f>
        <v>200032207</v>
      </c>
      <c r="Q28" s="257">
        <f t="shared" si="1"/>
        <v>0</v>
      </c>
    </row>
    <row r="29" spans="1:21" s="270" customFormat="1" ht="28.5" x14ac:dyDescent="0.2">
      <c r="A29" s="268">
        <f t="shared" si="4"/>
        <v>11</v>
      </c>
      <c r="B29" s="269" t="s">
        <v>461</v>
      </c>
      <c r="C29" s="260" t="s">
        <v>441</v>
      </c>
      <c r="D29" s="261"/>
      <c r="E29" s="261"/>
      <c r="F29" s="261"/>
      <c r="G29" s="261"/>
      <c r="H29" s="261"/>
      <c r="I29" s="262"/>
      <c r="J29" s="263"/>
      <c r="K29" s="264"/>
      <c r="L29" s="264"/>
      <c r="M29" s="263"/>
      <c r="N29" s="265"/>
      <c r="O29" s="255">
        <f t="shared" si="3"/>
        <v>0</v>
      </c>
      <c r="P29" s="270">
        <f>+VLOOKUP(B29,'[7]m codes'!$A:$B,2,0)</f>
        <v>200032235</v>
      </c>
      <c r="Q29" s="257">
        <f t="shared" si="1"/>
        <v>0</v>
      </c>
    </row>
    <row r="30" spans="1:21" s="270" customFormat="1" ht="28.5" x14ac:dyDescent="0.2">
      <c r="A30" s="268">
        <f t="shared" si="4"/>
        <v>12</v>
      </c>
      <c r="B30" s="269" t="s">
        <v>462</v>
      </c>
      <c r="C30" s="260" t="s">
        <v>441</v>
      </c>
      <c r="D30" s="261"/>
      <c r="E30" s="261"/>
      <c r="F30" s="261"/>
      <c r="G30" s="261"/>
      <c r="H30" s="261"/>
      <c r="I30" s="262"/>
      <c r="J30" s="263"/>
      <c r="K30" s="264"/>
      <c r="L30" s="264"/>
      <c r="M30" s="263"/>
      <c r="N30" s="265"/>
      <c r="O30" s="255">
        <f t="shared" si="3"/>
        <v>0</v>
      </c>
      <c r="P30" s="270">
        <f>+VLOOKUP(B30,'[7]m codes'!$A:$B,2,0)</f>
        <v>200032208</v>
      </c>
      <c r="Q30" s="257">
        <f t="shared" si="1"/>
        <v>0</v>
      </c>
    </row>
    <row r="31" spans="1:21" s="270" customFormat="1" ht="28.5" x14ac:dyDescent="0.2">
      <c r="A31" s="268">
        <f t="shared" si="4"/>
        <v>13</v>
      </c>
      <c r="B31" s="269" t="s">
        <v>463</v>
      </c>
      <c r="C31" s="260" t="s">
        <v>441</v>
      </c>
      <c r="D31" s="261"/>
      <c r="E31" s="261"/>
      <c r="F31" s="261"/>
      <c r="G31" s="261"/>
      <c r="H31" s="261"/>
      <c r="I31" s="262"/>
      <c r="J31" s="263"/>
      <c r="K31" s="264"/>
      <c r="L31" s="264"/>
      <c r="M31" s="263"/>
      <c r="N31" s="265"/>
      <c r="O31" s="255">
        <f t="shared" si="3"/>
        <v>0</v>
      </c>
      <c r="P31" s="270">
        <f>+VLOOKUP(B31,'[7]m codes'!$A:$B,2,0)</f>
        <v>200032209</v>
      </c>
      <c r="Q31" s="257">
        <f t="shared" si="1"/>
        <v>0</v>
      </c>
    </row>
    <row r="32" spans="1:21" s="270" customFormat="1" ht="28.5" x14ac:dyDescent="0.2">
      <c r="A32" s="268">
        <f t="shared" si="4"/>
        <v>14</v>
      </c>
      <c r="B32" s="269" t="s">
        <v>464</v>
      </c>
      <c r="C32" s="260" t="s">
        <v>441</v>
      </c>
      <c r="D32" s="261"/>
      <c r="E32" s="261"/>
      <c r="F32" s="261"/>
      <c r="G32" s="261"/>
      <c r="H32" s="261"/>
      <c r="I32" s="262"/>
      <c r="J32" s="263"/>
      <c r="K32" s="264"/>
      <c r="L32" s="264"/>
      <c r="M32" s="263"/>
      <c r="N32" s="265"/>
      <c r="O32" s="255">
        <f t="shared" si="3"/>
        <v>0</v>
      </c>
      <c r="P32" s="270">
        <f>+VLOOKUP(B32,'[7]m codes'!$A:$B,2,0)</f>
        <v>200032210</v>
      </c>
      <c r="Q32" s="257">
        <f t="shared" si="1"/>
        <v>0</v>
      </c>
    </row>
    <row r="33" spans="1:17" s="270" customFormat="1" ht="28.5" x14ac:dyDescent="0.2">
      <c r="A33" s="268">
        <f t="shared" si="4"/>
        <v>15</v>
      </c>
      <c r="B33" s="269" t="s">
        <v>465</v>
      </c>
      <c r="C33" s="260" t="s">
        <v>441</v>
      </c>
      <c r="D33" s="261"/>
      <c r="E33" s="261"/>
      <c r="F33" s="261"/>
      <c r="G33" s="261"/>
      <c r="H33" s="261"/>
      <c r="I33" s="262"/>
      <c r="J33" s="263"/>
      <c r="K33" s="264"/>
      <c r="L33" s="264"/>
      <c r="M33" s="263"/>
      <c r="N33" s="265"/>
      <c r="O33" s="255">
        <f t="shared" si="3"/>
        <v>0</v>
      </c>
      <c r="P33" s="270">
        <f>+VLOOKUP(B33,'[7]m codes'!$A:$B,2,0)</f>
        <v>200032211</v>
      </c>
      <c r="Q33" s="257">
        <f t="shared" si="1"/>
        <v>0</v>
      </c>
    </row>
    <row r="34" spans="1:17" s="270" customFormat="1" ht="14.25" x14ac:dyDescent="0.2">
      <c r="A34" s="268">
        <f t="shared" si="4"/>
        <v>16</v>
      </c>
      <c r="B34" s="269" t="s">
        <v>466</v>
      </c>
      <c r="C34" s="260" t="s">
        <v>441</v>
      </c>
      <c r="D34" s="261"/>
      <c r="E34" s="261"/>
      <c r="F34" s="261"/>
      <c r="G34" s="261"/>
      <c r="H34" s="261"/>
      <c r="I34" s="262"/>
      <c r="J34" s="263"/>
      <c r="K34" s="264"/>
      <c r="L34" s="264"/>
      <c r="M34" s="263"/>
      <c r="N34" s="265"/>
      <c r="O34" s="255">
        <f t="shared" si="3"/>
        <v>0</v>
      </c>
      <c r="P34" s="270">
        <f>+VLOOKUP(B34,'[7]m codes'!$A:$B,2,0)</f>
        <v>200032236</v>
      </c>
      <c r="Q34" s="257">
        <f t="shared" si="1"/>
        <v>0</v>
      </c>
    </row>
    <row r="35" spans="1:17" s="270" customFormat="1" ht="28.5" x14ac:dyDescent="0.2">
      <c r="A35" s="268">
        <f t="shared" si="4"/>
        <v>17</v>
      </c>
      <c r="B35" s="269" t="s">
        <v>467</v>
      </c>
      <c r="C35" s="260" t="s">
        <v>441</v>
      </c>
      <c r="D35" s="261"/>
      <c r="E35" s="261"/>
      <c r="F35" s="261"/>
      <c r="G35" s="261"/>
      <c r="H35" s="261"/>
      <c r="I35" s="262"/>
      <c r="J35" s="263"/>
      <c r="K35" s="264"/>
      <c r="L35" s="264"/>
      <c r="M35" s="263"/>
      <c r="N35" s="265"/>
      <c r="O35" s="255">
        <f t="shared" si="3"/>
        <v>0</v>
      </c>
      <c r="P35" s="270">
        <f>+VLOOKUP(B35,'[7]m codes'!$A:$B,2,0)</f>
        <v>200032213</v>
      </c>
      <c r="Q35" s="271">
        <f t="shared" si="1"/>
        <v>0</v>
      </c>
    </row>
    <row r="36" spans="1:17" s="270" customFormat="1" ht="28.5" x14ac:dyDescent="0.2">
      <c r="A36" s="268">
        <f t="shared" si="4"/>
        <v>18</v>
      </c>
      <c r="B36" s="269" t="s">
        <v>468</v>
      </c>
      <c r="C36" s="260" t="s">
        <v>441</v>
      </c>
      <c r="D36" s="261"/>
      <c r="E36" s="261"/>
      <c r="F36" s="261"/>
      <c r="G36" s="261"/>
      <c r="H36" s="261"/>
      <c r="I36" s="262"/>
      <c r="J36" s="263"/>
      <c r="K36" s="264"/>
      <c r="L36" s="264"/>
      <c r="M36" s="263"/>
      <c r="N36" s="265"/>
      <c r="O36" s="255">
        <f t="shared" si="3"/>
        <v>0</v>
      </c>
      <c r="P36" s="270">
        <f>+VLOOKUP(B36,'[7]m codes'!$A:$B,2,0)</f>
        <v>200032214</v>
      </c>
      <c r="Q36" s="257">
        <f t="shared" si="1"/>
        <v>0</v>
      </c>
    </row>
    <row r="37" spans="1:17" s="270" customFormat="1" ht="28.5" x14ac:dyDescent="0.2">
      <c r="A37" s="268">
        <f t="shared" si="4"/>
        <v>19</v>
      </c>
      <c r="B37" s="269" t="s">
        <v>469</v>
      </c>
      <c r="C37" s="260" t="s">
        <v>441</v>
      </c>
      <c r="D37" s="261"/>
      <c r="E37" s="261"/>
      <c r="F37" s="261"/>
      <c r="G37" s="261"/>
      <c r="H37" s="261"/>
      <c r="I37" s="262"/>
      <c r="J37" s="263"/>
      <c r="K37" s="264"/>
      <c r="L37" s="264"/>
      <c r="M37" s="263"/>
      <c r="N37" s="265"/>
      <c r="O37" s="255">
        <f t="shared" si="3"/>
        <v>0</v>
      </c>
      <c r="P37" s="270">
        <f>+VLOOKUP(B37,'[7]m codes'!$A:$B,2,0)</f>
        <v>200032215</v>
      </c>
      <c r="Q37" s="257">
        <f t="shared" si="1"/>
        <v>0</v>
      </c>
    </row>
    <row r="38" spans="1:17" s="270" customFormat="1" ht="14.25" x14ac:dyDescent="0.2">
      <c r="A38" s="268">
        <f t="shared" si="4"/>
        <v>20</v>
      </c>
      <c r="B38" s="269" t="s">
        <v>470</v>
      </c>
      <c r="C38" s="260" t="s">
        <v>441</v>
      </c>
      <c r="D38" s="261"/>
      <c r="E38" s="261"/>
      <c r="F38" s="261"/>
      <c r="G38" s="261"/>
      <c r="H38" s="261"/>
      <c r="I38" s="262"/>
      <c r="J38" s="263"/>
      <c r="K38" s="264"/>
      <c r="L38" s="264"/>
      <c r="M38" s="263"/>
      <c r="N38" s="265"/>
      <c r="O38" s="255">
        <f t="shared" si="3"/>
        <v>0</v>
      </c>
      <c r="P38" s="270">
        <f>+VLOOKUP(B38,'[7]m codes'!$A:$B,2,0)</f>
        <v>200032216</v>
      </c>
      <c r="Q38" s="257">
        <f t="shared" si="1"/>
        <v>0</v>
      </c>
    </row>
    <row r="39" spans="1:17" s="270" customFormat="1" ht="14.25" x14ac:dyDescent="0.2">
      <c r="A39" s="268">
        <f t="shared" si="4"/>
        <v>21</v>
      </c>
      <c r="B39" s="269" t="s">
        <v>471</v>
      </c>
      <c r="C39" s="260" t="s">
        <v>441</v>
      </c>
      <c r="D39" s="261"/>
      <c r="E39" s="261"/>
      <c r="F39" s="261"/>
      <c r="G39" s="261"/>
      <c r="H39" s="261"/>
      <c r="I39" s="262"/>
      <c r="J39" s="263"/>
      <c r="K39" s="264"/>
      <c r="L39" s="264"/>
      <c r="M39" s="263"/>
      <c r="N39" s="265"/>
      <c r="O39" s="255">
        <f t="shared" si="3"/>
        <v>0</v>
      </c>
      <c r="P39" s="270">
        <f>+VLOOKUP(B39,'[7]m codes'!$A:$B,2,0)</f>
        <v>200030290</v>
      </c>
      <c r="Q39" s="257">
        <f t="shared" si="1"/>
        <v>0</v>
      </c>
    </row>
    <row r="40" spans="1:17" s="270" customFormat="1" ht="28.5" x14ac:dyDescent="0.2">
      <c r="A40" s="268">
        <f t="shared" si="4"/>
        <v>22</v>
      </c>
      <c r="B40" s="269" t="s">
        <v>472</v>
      </c>
      <c r="C40" s="260" t="s">
        <v>441</v>
      </c>
      <c r="D40" s="261"/>
      <c r="E40" s="261"/>
      <c r="F40" s="261"/>
      <c r="G40" s="261"/>
      <c r="H40" s="261"/>
      <c r="I40" s="262"/>
      <c r="J40" s="263"/>
      <c r="K40" s="264"/>
      <c r="L40" s="264"/>
      <c r="M40" s="263"/>
      <c r="N40" s="265"/>
      <c r="O40" s="255">
        <f t="shared" si="3"/>
        <v>0</v>
      </c>
      <c r="P40" s="270">
        <f>+VLOOKUP(B40,'[7]m codes'!$A:$B,2,0)</f>
        <v>200032237</v>
      </c>
      <c r="Q40" s="257">
        <f t="shared" si="1"/>
        <v>0</v>
      </c>
    </row>
    <row r="41" spans="1:17" s="270" customFormat="1" ht="28.5" x14ac:dyDescent="0.2">
      <c r="A41" s="268">
        <f t="shared" si="4"/>
        <v>23</v>
      </c>
      <c r="B41" s="269" t="s">
        <v>473</v>
      </c>
      <c r="C41" s="260" t="s">
        <v>441</v>
      </c>
      <c r="D41" s="261" t="s">
        <v>474</v>
      </c>
      <c r="E41" s="261"/>
      <c r="F41" s="261"/>
      <c r="G41" s="261"/>
      <c r="H41" s="261"/>
      <c r="I41" s="262">
        <v>2</v>
      </c>
      <c r="J41" s="263"/>
      <c r="K41" s="264"/>
      <c r="L41" s="264"/>
      <c r="M41" s="263"/>
      <c r="N41" s="265"/>
      <c r="O41" s="255">
        <f t="shared" si="3"/>
        <v>0</v>
      </c>
      <c r="P41" s="270">
        <f>+VLOOKUP(B41,'[7]m codes'!$A:$B,2,0)</f>
        <v>200032217</v>
      </c>
      <c r="Q41" s="257">
        <f t="shared" si="1"/>
        <v>0</v>
      </c>
    </row>
    <row r="42" spans="1:17" s="270" customFormat="1" ht="28.5" x14ac:dyDescent="0.2">
      <c r="A42" s="268">
        <f t="shared" si="4"/>
        <v>24</v>
      </c>
      <c r="B42" s="269" t="s">
        <v>475</v>
      </c>
      <c r="C42" s="260" t="s">
        <v>441</v>
      </c>
      <c r="D42" s="261"/>
      <c r="E42" s="261"/>
      <c r="F42" s="261"/>
      <c r="G42" s="261"/>
      <c r="H42" s="261"/>
      <c r="I42" s="262"/>
      <c r="J42" s="263"/>
      <c r="K42" s="264"/>
      <c r="L42" s="264"/>
      <c r="M42" s="263"/>
      <c r="N42" s="265"/>
      <c r="O42" s="255">
        <f t="shared" si="3"/>
        <v>0</v>
      </c>
      <c r="P42" s="270">
        <f>+VLOOKUP(B42,'[7]m codes'!$A:$B,2,0)</f>
        <v>200032218</v>
      </c>
      <c r="Q42" s="257">
        <f t="shared" si="1"/>
        <v>0</v>
      </c>
    </row>
    <row r="43" spans="1:17" s="270" customFormat="1" ht="28.5" x14ac:dyDescent="0.2">
      <c r="A43" s="268">
        <f t="shared" si="4"/>
        <v>25</v>
      </c>
      <c r="B43" s="269" t="s">
        <v>476</v>
      </c>
      <c r="C43" s="260" t="s">
        <v>441</v>
      </c>
      <c r="D43" s="261"/>
      <c r="E43" s="261"/>
      <c r="F43" s="261"/>
      <c r="G43" s="261"/>
      <c r="H43" s="261"/>
      <c r="I43" s="262"/>
      <c r="J43" s="263"/>
      <c r="K43" s="264"/>
      <c r="L43" s="264"/>
      <c r="M43" s="263"/>
      <c r="N43" s="265"/>
      <c r="O43" s="255">
        <f t="shared" si="3"/>
        <v>0</v>
      </c>
      <c r="P43" s="270">
        <f>+VLOOKUP(B43,'[7]m codes'!$A:$B,2,0)</f>
        <v>200032219</v>
      </c>
      <c r="Q43" s="257">
        <f t="shared" si="1"/>
        <v>0</v>
      </c>
    </row>
    <row r="44" spans="1:17" s="270" customFormat="1" ht="28.5" x14ac:dyDescent="0.2">
      <c r="A44" s="268">
        <f t="shared" si="4"/>
        <v>26</v>
      </c>
      <c r="B44" s="269" t="s">
        <v>477</v>
      </c>
      <c r="C44" s="260" t="s">
        <v>441</v>
      </c>
      <c r="D44" s="261"/>
      <c r="E44" s="261"/>
      <c r="F44" s="261"/>
      <c r="G44" s="261"/>
      <c r="H44" s="261"/>
      <c r="I44" s="262"/>
      <c r="J44" s="263"/>
      <c r="K44" s="264"/>
      <c r="L44" s="264"/>
      <c r="M44" s="263"/>
      <c r="N44" s="265"/>
      <c r="O44" s="255">
        <f t="shared" si="3"/>
        <v>0</v>
      </c>
      <c r="P44" s="270">
        <f>+VLOOKUP(B44,'[7]m codes'!$A:$B,2,0)</f>
        <v>200030292</v>
      </c>
      <c r="Q44" s="257">
        <f t="shared" si="1"/>
        <v>0</v>
      </c>
    </row>
    <row r="45" spans="1:17" s="270" customFormat="1" ht="28.5" x14ac:dyDescent="0.2">
      <c r="A45" s="268">
        <f t="shared" si="4"/>
        <v>27</v>
      </c>
      <c r="B45" s="269" t="s">
        <v>478</v>
      </c>
      <c r="C45" s="260" t="s">
        <v>441</v>
      </c>
      <c r="D45" s="261"/>
      <c r="E45" s="261"/>
      <c r="F45" s="261"/>
      <c r="G45" s="261"/>
      <c r="H45" s="261"/>
      <c r="I45" s="262"/>
      <c r="J45" s="263"/>
      <c r="K45" s="264"/>
      <c r="L45" s="264"/>
      <c r="M45" s="263"/>
      <c r="N45" s="265"/>
      <c r="O45" s="255">
        <f t="shared" si="3"/>
        <v>0</v>
      </c>
      <c r="P45" s="270">
        <f>+VLOOKUP(B45,'[7]m codes'!$A:$B,2,0)</f>
        <v>200032220</v>
      </c>
      <c r="Q45" s="257">
        <f t="shared" si="1"/>
        <v>0</v>
      </c>
    </row>
    <row r="46" spans="1:17" s="270" customFormat="1" ht="28.5" x14ac:dyDescent="0.2">
      <c r="A46" s="268">
        <f t="shared" si="4"/>
        <v>28</v>
      </c>
      <c r="B46" s="269" t="s">
        <v>479</v>
      </c>
      <c r="C46" s="260" t="s">
        <v>441</v>
      </c>
      <c r="D46" s="261"/>
      <c r="E46" s="261"/>
      <c r="F46" s="261"/>
      <c r="G46" s="261"/>
      <c r="H46" s="261"/>
      <c r="I46" s="262"/>
      <c r="J46" s="263"/>
      <c r="K46" s="264"/>
      <c r="L46" s="264"/>
      <c r="M46" s="263"/>
      <c r="N46" s="265"/>
      <c r="O46" s="255">
        <f t="shared" si="3"/>
        <v>0</v>
      </c>
      <c r="P46" s="270">
        <f>+VLOOKUP(B46,'[7]m codes'!$A:$B,2,0)</f>
        <v>200032222</v>
      </c>
      <c r="Q46" s="257">
        <f t="shared" si="1"/>
        <v>0</v>
      </c>
    </row>
    <row r="47" spans="1:17" s="270" customFormat="1" ht="14.25" x14ac:dyDescent="0.2">
      <c r="A47" s="268">
        <f t="shared" si="4"/>
        <v>29</v>
      </c>
      <c r="B47" s="269" t="s">
        <v>480</v>
      </c>
      <c r="C47" s="260" t="s">
        <v>441</v>
      </c>
      <c r="D47" s="261"/>
      <c r="E47" s="261"/>
      <c r="F47" s="261"/>
      <c r="G47" s="261"/>
      <c r="H47" s="261"/>
      <c r="I47" s="262"/>
      <c r="J47" s="263"/>
      <c r="K47" s="264"/>
      <c r="L47" s="264"/>
      <c r="M47" s="263"/>
      <c r="N47" s="265"/>
      <c r="O47" s="255">
        <f t="shared" si="3"/>
        <v>0</v>
      </c>
      <c r="P47" s="270">
        <f>+VLOOKUP(B47,'[7]m codes'!$A:$B,2,0)</f>
        <v>200030297</v>
      </c>
      <c r="Q47" s="257">
        <f t="shared" si="1"/>
        <v>0</v>
      </c>
    </row>
    <row r="48" spans="1:17" s="270" customFormat="1" ht="14.25" x14ac:dyDescent="0.2">
      <c r="A48" s="268">
        <f t="shared" si="4"/>
        <v>30</v>
      </c>
      <c r="B48" s="269" t="s">
        <v>481</v>
      </c>
      <c r="C48" s="260" t="s">
        <v>441</v>
      </c>
      <c r="D48" s="261"/>
      <c r="E48" s="261"/>
      <c r="F48" s="261"/>
      <c r="G48" s="261"/>
      <c r="H48" s="261"/>
      <c r="I48" s="262"/>
      <c r="J48" s="263"/>
      <c r="K48" s="264"/>
      <c r="L48" s="264"/>
      <c r="M48" s="263"/>
      <c r="N48" s="265"/>
      <c r="O48" s="255">
        <f t="shared" si="3"/>
        <v>0</v>
      </c>
      <c r="P48" s="270">
        <f>+VLOOKUP(B48,'[7]m codes'!$A:$B,2,0)</f>
        <v>200030298</v>
      </c>
      <c r="Q48" s="257">
        <f t="shared" si="1"/>
        <v>0</v>
      </c>
    </row>
    <row r="49" spans="1:17" s="270" customFormat="1" ht="28.5" x14ac:dyDescent="0.2">
      <c r="A49" s="268">
        <f t="shared" si="4"/>
        <v>31</v>
      </c>
      <c r="B49" s="269" t="s">
        <v>482</v>
      </c>
      <c r="C49" s="260" t="s">
        <v>441</v>
      </c>
      <c r="D49" s="261"/>
      <c r="E49" s="261"/>
      <c r="F49" s="261"/>
      <c r="G49" s="261"/>
      <c r="H49" s="261"/>
      <c r="I49" s="262"/>
      <c r="J49" s="263"/>
      <c r="K49" s="264"/>
      <c r="L49" s="264"/>
      <c r="M49" s="263"/>
      <c r="N49" s="265"/>
      <c r="O49" s="255">
        <f t="shared" si="3"/>
        <v>0</v>
      </c>
      <c r="P49" s="270">
        <f>+VLOOKUP(B49,'[7]m codes'!$A:$B,2,0)</f>
        <v>200032223</v>
      </c>
      <c r="Q49" s="257">
        <f t="shared" si="1"/>
        <v>0</v>
      </c>
    </row>
    <row r="50" spans="1:17" s="270" customFormat="1" ht="28.5" x14ac:dyDescent="0.2">
      <c r="A50" s="268">
        <f t="shared" si="4"/>
        <v>32</v>
      </c>
      <c r="B50" s="269" t="s">
        <v>483</v>
      </c>
      <c r="C50" s="260" t="s">
        <v>441</v>
      </c>
      <c r="D50" s="261"/>
      <c r="E50" s="261"/>
      <c r="F50" s="261"/>
      <c r="G50" s="261"/>
      <c r="H50" s="261"/>
      <c r="I50" s="262"/>
      <c r="J50" s="263"/>
      <c r="K50" s="264"/>
      <c r="L50" s="264"/>
      <c r="M50" s="263"/>
      <c r="N50" s="265"/>
      <c r="O50" s="255">
        <f t="shared" si="3"/>
        <v>0</v>
      </c>
      <c r="P50" s="270">
        <f>+VLOOKUP(B50,'[7]m codes'!$A:$B,2,0)</f>
        <v>200032225</v>
      </c>
      <c r="Q50" s="257">
        <f t="shared" si="1"/>
        <v>0</v>
      </c>
    </row>
    <row r="51" spans="1:17" s="270" customFormat="1" ht="28.5" x14ac:dyDescent="0.2">
      <c r="A51" s="268">
        <f t="shared" si="4"/>
        <v>33</v>
      </c>
      <c r="B51" s="269" t="s">
        <v>484</v>
      </c>
      <c r="C51" s="260" t="s">
        <v>441</v>
      </c>
      <c r="D51" s="261"/>
      <c r="E51" s="261"/>
      <c r="F51" s="261"/>
      <c r="G51" s="261"/>
      <c r="H51" s="261"/>
      <c r="I51" s="262"/>
      <c r="J51" s="263"/>
      <c r="K51" s="264"/>
      <c r="L51" s="264"/>
      <c r="M51" s="263"/>
      <c r="N51" s="265"/>
      <c r="O51" s="255">
        <f t="shared" si="3"/>
        <v>0</v>
      </c>
      <c r="P51" s="270">
        <f>+VLOOKUP(B51,'[7]m codes'!$A:$B,2,0)</f>
        <v>200032228</v>
      </c>
      <c r="Q51" s="257">
        <f t="shared" si="1"/>
        <v>0</v>
      </c>
    </row>
    <row r="52" spans="1:17" x14ac:dyDescent="0.25">
      <c r="A52" s="248" t="s">
        <v>485</v>
      </c>
      <c r="B52" s="249" t="s">
        <v>486</v>
      </c>
      <c r="C52" s="249"/>
      <c r="D52" s="261"/>
      <c r="E52" s="261"/>
      <c r="F52" s="261"/>
      <c r="G52" s="261"/>
      <c r="H52" s="261"/>
      <c r="I52" s="262"/>
      <c r="J52" s="252"/>
      <c r="K52" s="253"/>
      <c r="L52" s="253"/>
      <c r="M52" s="252"/>
      <c r="N52" s="254"/>
      <c r="O52" s="272"/>
      <c r="P52" s="270"/>
      <c r="Q52" s="257">
        <f t="shared" si="1"/>
        <v>0</v>
      </c>
    </row>
    <row r="53" spans="1:17" s="270" customFormat="1" ht="14.25" x14ac:dyDescent="0.2">
      <c r="A53" s="268">
        <v>1</v>
      </c>
      <c r="B53" s="269" t="s">
        <v>487</v>
      </c>
      <c r="C53" s="260" t="s">
        <v>441</v>
      </c>
      <c r="D53" s="261"/>
      <c r="E53" s="261"/>
      <c r="F53" s="261"/>
      <c r="G53" s="261"/>
      <c r="H53" s="261"/>
      <c r="I53" s="262"/>
      <c r="J53" s="263"/>
      <c r="K53" s="264"/>
      <c r="L53" s="264"/>
      <c r="M53" s="263"/>
      <c r="N53" s="265"/>
      <c r="O53" s="255">
        <f t="shared" ref="O53:O60" si="5">SUM(K53:N53)</f>
        <v>0</v>
      </c>
      <c r="P53" s="270">
        <f>+VLOOKUP(B53,'[7]m codes'!$A:$B,2,0)</f>
        <v>200030301</v>
      </c>
      <c r="Q53" s="257">
        <f t="shared" si="1"/>
        <v>0</v>
      </c>
    </row>
    <row r="54" spans="1:17" s="270" customFormat="1" ht="14.25" x14ac:dyDescent="0.2">
      <c r="A54" s="268">
        <f>+A53+1</f>
        <v>2</v>
      </c>
      <c r="B54" s="269" t="s">
        <v>488</v>
      </c>
      <c r="C54" s="260" t="s">
        <v>441</v>
      </c>
      <c r="D54" s="261"/>
      <c r="E54" s="261"/>
      <c r="F54" s="261"/>
      <c r="G54" s="261"/>
      <c r="H54" s="261"/>
      <c r="I54" s="262"/>
      <c r="J54" s="263"/>
      <c r="K54" s="264"/>
      <c r="L54" s="264"/>
      <c r="M54" s="263"/>
      <c r="N54" s="265"/>
      <c r="O54" s="255">
        <f t="shared" si="5"/>
        <v>0</v>
      </c>
      <c r="P54" s="270">
        <f>+VLOOKUP(B54,'[7]m codes'!$A:$B,2,0)</f>
        <v>200030302</v>
      </c>
      <c r="Q54" s="257">
        <f t="shared" si="1"/>
        <v>0</v>
      </c>
    </row>
    <row r="55" spans="1:17" s="270" customFormat="1" ht="14.25" x14ac:dyDescent="0.2">
      <c r="A55" s="268">
        <f t="shared" ref="A55:A60" si="6">+A54+1</f>
        <v>3</v>
      </c>
      <c r="B55" s="269" t="s">
        <v>489</v>
      </c>
      <c r="C55" s="260" t="s">
        <v>441</v>
      </c>
      <c r="D55" s="261"/>
      <c r="E55" s="261"/>
      <c r="F55" s="261"/>
      <c r="G55" s="261"/>
      <c r="H55" s="261"/>
      <c r="I55" s="262"/>
      <c r="J55" s="263"/>
      <c r="K55" s="264"/>
      <c r="L55" s="264"/>
      <c r="M55" s="263"/>
      <c r="N55" s="265"/>
      <c r="O55" s="255">
        <f t="shared" si="5"/>
        <v>0</v>
      </c>
      <c r="P55" s="270">
        <f>+VLOOKUP(B55,'[7]m codes'!$A:$B,2,0)</f>
        <v>200030303</v>
      </c>
      <c r="Q55" s="257">
        <f t="shared" si="1"/>
        <v>0</v>
      </c>
    </row>
    <row r="56" spans="1:17" s="270" customFormat="1" ht="14.25" x14ac:dyDescent="0.2">
      <c r="A56" s="268">
        <f t="shared" si="6"/>
        <v>4</v>
      </c>
      <c r="B56" s="269" t="s">
        <v>490</v>
      </c>
      <c r="C56" s="260" t="s">
        <v>441</v>
      </c>
      <c r="D56" s="261"/>
      <c r="E56" s="261"/>
      <c r="F56" s="261"/>
      <c r="G56" s="261"/>
      <c r="H56" s="261"/>
      <c r="I56" s="262"/>
      <c r="J56" s="263"/>
      <c r="K56" s="264"/>
      <c r="L56" s="264"/>
      <c r="M56" s="263"/>
      <c r="N56" s="265"/>
      <c r="O56" s="255">
        <f t="shared" si="5"/>
        <v>0</v>
      </c>
      <c r="P56" s="270">
        <f>+VLOOKUP(B56,'[7]m codes'!$A:$B,2,0)</f>
        <v>200030304</v>
      </c>
      <c r="Q56" s="257">
        <f t="shared" si="1"/>
        <v>0</v>
      </c>
    </row>
    <row r="57" spans="1:17" s="270" customFormat="1" ht="28.5" x14ac:dyDescent="0.2">
      <c r="A57" s="268">
        <f t="shared" si="6"/>
        <v>5</v>
      </c>
      <c r="B57" s="269" t="s">
        <v>491</v>
      </c>
      <c r="C57" s="260" t="s">
        <v>441</v>
      </c>
      <c r="D57" s="261"/>
      <c r="E57" s="261"/>
      <c r="F57" s="261"/>
      <c r="G57" s="261"/>
      <c r="H57" s="261"/>
      <c r="I57" s="262"/>
      <c r="J57" s="263"/>
      <c r="K57" s="264"/>
      <c r="L57" s="264"/>
      <c r="M57" s="263"/>
      <c r="N57" s="265"/>
      <c r="O57" s="255">
        <f t="shared" si="5"/>
        <v>0</v>
      </c>
      <c r="P57" s="270">
        <f>+VLOOKUP(B57,'[7]m codes'!$A:$B,2,0)</f>
        <v>200032584</v>
      </c>
      <c r="Q57" s="257">
        <f t="shared" si="1"/>
        <v>0</v>
      </c>
    </row>
    <row r="58" spans="1:17" s="270" customFormat="1" ht="14.25" x14ac:dyDescent="0.2">
      <c r="A58" s="268">
        <f t="shared" si="6"/>
        <v>6</v>
      </c>
      <c r="B58" s="269" t="s">
        <v>492</v>
      </c>
      <c r="C58" s="260" t="s">
        <v>441</v>
      </c>
      <c r="D58" s="261"/>
      <c r="E58" s="261"/>
      <c r="F58" s="261"/>
      <c r="G58" s="261"/>
      <c r="H58" s="261"/>
      <c r="I58" s="262"/>
      <c r="J58" s="263"/>
      <c r="K58" s="264"/>
      <c r="L58" s="264"/>
      <c r="M58" s="263"/>
      <c r="N58" s="265"/>
      <c r="O58" s="255">
        <f t="shared" si="5"/>
        <v>0</v>
      </c>
      <c r="P58" s="270">
        <f>+VLOOKUP(B58,'[7]m codes'!$A:$B,2,0)</f>
        <v>200030305</v>
      </c>
      <c r="Q58" s="257">
        <f t="shared" si="1"/>
        <v>0</v>
      </c>
    </row>
    <row r="59" spans="1:17" s="270" customFormat="1" ht="14.25" x14ac:dyDescent="0.2">
      <c r="A59" s="268">
        <f t="shared" si="6"/>
        <v>7</v>
      </c>
      <c r="B59" s="269" t="s">
        <v>493</v>
      </c>
      <c r="C59" s="260" t="s">
        <v>441</v>
      </c>
      <c r="D59" s="261"/>
      <c r="E59" s="261"/>
      <c r="F59" s="261"/>
      <c r="G59" s="261"/>
      <c r="H59" s="261"/>
      <c r="I59" s="262"/>
      <c r="J59" s="263"/>
      <c r="K59" s="264"/>
      <c r="L59" s="264"/>
      <c r="M59" s="263"/>
      <c r="N59" s="265"/>
      <c r="O59" s="255">
        <f t="shared" si="5"/>
        <v>0</v>
      </c>
      <c r="P59" s="270">
        <f>+VLOOKUP(B59,'[7]m codes'!$A:$B,2,0)</f>
        <v>200030306</v>
      </c>
      <c r="Q59" s="257">
        <f t="shared" si="1"/>
        <v>0</v>
      </c>
    </row>
    <row r="60" spans="1:17" s="270" customFormat="1" ht="14.25" x14ac:dyDescent="0.2">
      <c r="A60" s="268">
        <f t="shared" si="6"/>
        <v>8</v>
      </c>
      <c r="B60" s="269" t="s">
        <v>494</v>
      </c>
      <c r="C60" s="260" t="s">
        <v>441</v>
      </c>
      <c r="D60" s="261"/>
      <c r="E60" s="261"/>
      <c r="F60" s="261"/>
      <c r="G60" s="261"/>
      <c r="H60" s="261"/>
      <c r="I60" s="262"/>
      <c r="J60" s="263"/>
      <c r="K60" s="264"/>
      <c r="L60" s="264"/>
      <c r="M60" s="263"/>
      <c r="N60" s="265"/>
      <c r="O60" s="255">
        <f t="shared" si="5"/>
        <v>0</v>
      </c>
      <c r="P60" s="270">
        <f>+VLOOKUP(B60,'[7]m codes'!$A:$B,2,0)</f>
        <v>200030308</v>
      </c>
      <c r="Q60" s="257">
        <f t="shared" si="1"/>
        <v>0</v>
      </c>
    </row>
    <row r="61" spans="1:17" x14ac:dyDescent="0.25">
      <c r="A61" s="248" t="s">
        <v>495</v>
      </c>
      <c r="B61" s="249" t="s">
        <v>496</v>
      </c>
      <c r="C61" s="249"/>
      <c r="D61" s="261"/>
      <c r="E61" s="261"/>
      <c r="F61" s="261"/>
      <c r="G61" s="261"/>
      <c r="H61" s="261"/>
      <c r="I61" s="262"/>
      <c r="J61" s="252"/>
      <c r="K61" s="253"/>
      <c r="L61" s="253"/>
      <c r="M61" s="252"/>
      <c r="N61" s="254"/>
      <c r="O61" s="272"/>
      <c r="Q61" s="247"/>
    </row>
    <row r="62" spans="1:17" s="270" customFormat="1" ht="28.5" x14ac:dyDescent="0.2">
      <c r="A62" s="268">
        <v>1</v>
      </c>
      <c r="B62" s="269" t="s">
        <v>497</v>
      </c>
      <c r="C62" s="260" t="s">
        <v>441</v>
      </c>
      <c r="D62" s="261"/>
      <c r="E62" s="261"/>
      <c r="F62" s="261"/>
      <c r="G62" s="261"/>
      <c r="H62" s="261"/>
      <c r="I62" s="262"/>
      <c r="J62" s="263"/>
      <c r="K62" s="264"/>
      <c r="L62" s="264"/>
      <c r="M62" s="263"/>
      <c r="N62" s="265"/>
      <c r="O62" s="255">
        <f t="shared" ref="O62:O89" si="7">SUM(K62:N62)</f>
        <v>0</v>
      </c>
      <c r="P62" s="270">
        <f>+VLOOKUP(B62,'[7]m codes'!$A:$B,2,0)</f>
        <v>200030309</v>
      </c>
      <c r="Q62" s="257">
        <f t="shared" ref="Q62:Q89" si="8">+O62-F62</f>
        <v>0</v>
      </c>
    </row>
    <row r="63" spans="1:17" s="270" customFormat="1" ht="28.5" x14ac:dyDescent="0.2">
      <c r="A63" s="268">
        <f>+A62+1</f>
        <v>2</v>
      </c>
      <c r="B63" s="269" t="s">
        <v>498</v>
      </c>
      <c r="C63" s="260" t="s">
        <v>441</v>
      </c>
      <c r="D63" s="261"/>
      <c r="E63" s="261"/>
      <c r="F63" s="261"/>
      <c r="G63" s="261"/>
      <c r="H63" s="261"/>
      <c r="I63" s="262"/>
      <c r="J63" s="263"/>
      <c r="K63" s="264"/>
      <c r="L63" s="264"/>
      <c r="M63" s="263"/>
      <c r="N63" s="265"/>
      <c r="O63" s="255">
        <f t="shared" si="7"/>
        <v>0</v>
      </c>
      <c r="P63" s="270">
        <f>+VLOOKUP(B63,'[7]m codes'!$A:$B,2,0)</f>
        <v>200030311</v>
      </c>
      <c r="Q63" s="271">
        <f t="shared" si="8"/>
        <v>0</v>
      </c>
    </row>
    <row r="64" spans="1:17" s="270" customFormat="1" ht="28.5" x14ac:dyDescent="0.2">
      <c r="A64" s="268">
        <f t="shared" ref="A64:A89" si="9">+A63+1</f>
        <v>3</v>
      </c>
      <c r="B64" s="269" t="s">
        <v>499</v>
      </c>
      <c r="C64" s="260" t="s">
        <v>441</v>
      </c>
      <c r="D64" s="261"/>
      <c r="E64" s="261"/>
      <c r="F64" s="261"/>
      <c r="G64" s="261"/>
      <c r="H64" s="261"/>
      <c r="I64" s="262"/>
      <c r="J64" s="263"/>
      <c r="K64" s="264"/>
      <c r="L64" s="264"/>
      <c r="M64" s="263"/>
      <c r="N64" s="265"/>
      <c r="O64" s="255">
        <f t="shared" si="7"/>
        <v>0</v>
      </c>
      <c r="P64" s="270">
        <f>+VLOOKUP(B64,'[7]m codes'!$A:$B,2,0)</f>
        <v>200030310</v>
      </c>
      <c r="Q64" s="257">
        <f t="shared" si="8"/>
        <v>0</v>
      </c>
    </row>
    <row r="65" spans="1:17" s="270" customFormat="1" ht="28.5" x14ac:dyDescent="0.2">
      <c r="A65" s="268">
        <f t="shared" si="9"/>
        <v>4</v>
      </c>
      <c r="B65" s="269" t="s">
        <v>500</v>
      </c>
      <c r="C65" s="260" t="s">
        <v>441</v>
      </c>
      <c r="D65" s="261"/>
      <c r="E65" s="261"/>
      <c r="F65" s="261"/>
      <c r="G65" s="261"/>
      <c r="H65" s="261"/>
      <c r="I65" s="262"/>
      <c r="J65" s="263"/>
      <c r="K65" s="264"/>
      <c r="L65" s="264"/>
      <c r="M65" s="263"/>
      <c r="N65" s="265"/>
      <c r="O65" s="255">
        <f t="shared" si="7"/>
        <v>0</v>
      </c>
      <c r="P65" s="270">
        <f>+VLOOKUP(B65,'[7]m codes'!$A:$B,2,0)</f>
        <v>200030314</v>
      </c>
      <c r="Q65" s="257">
        <f t="shared" si="8"/>
        <v>0</v>
      </c>
    </row>
    <row r="66" spans="1:17" s="270" customFormat="1" ht="28.5" x14ac:dyDescent="0.2">
      <c r="A66" s="268">
        <f t="shared" si="9"/>
        <v>5</v>
      </c>
      <c r="B66" s="269" t="s">
        <v>501</v>
      </c>
      <c r="C66" s="260" t="s">
        <v>441</v>
      </c>
      <c r="D66" s="261"/>
      <c r="E66" s="261"/>
      <c r="F66" s="261"/>
      <c r="G66" s="261"/>
      <c r="H66" s="261"/>
      <c r="I66" s="262"/>
      <c r="J66" s="263"/>
      <c r="K66" s="264"/>
      <c r="L66" s="264"/>
      <c r="M66" s="263"/>
      <c r="N66" s="265"/>
      <c r="O66" s="255">
        <f t="shared" si="7"/>
        <v>0</v>
      </c>
      <c r="P66" s="270">
        <f>+VLOOKUP(B66,'[7]m codes'!$A:$B,2,0)</f>
        <v>200030312</v>
      </c>
      <c r="Q66" s="257">
        <f t="shared" si="8"/>
        <v>0</v>
      </c>
    </row>
    <row r="67" spans="1:17" s="270" customFormat="1" ht="28.5" x14ac:dyDescent="0.2">
      <c r="A67" s="268">
        <f t="shared" si="9"/>
        <v>6</v>
      </c>
      <c r="B67" s="269" t="s">
        <v>502</v>
      </c>
      <c r="C67" s="260" t="s">
        <v>441</v>
      </c>
      <c r="D67" s="261"/>
      <c r="E67" s="261"/>
      <c r="F67" s="261"/>
      <c r="G67" s="261"/>
      <c r="H67" s="261"/>
      <c r="I67" s="262"/>
      <c r="J67" s="263"/>
      <c r="K67" s="264"/>
      <c r="L67" s="264"/>
      <c r="M67" s="263"/>
      <c r="N67" s="265"/>
      <c r="O67" s="255">
        <f t="shared" si="7"/>
        <v>0</v>
      </c>
      <c r="P67" s="270">
        <f>+VLOOKUP(B67,'[7]m codes'!$A:$B,2,0)</f>
        <v>200030313</v>
      </c>
      <c r="Q67" s="257">
        <f t="shared" si="8"/>
        <v>0</v>
      </c>
    </row>
    <row r="68" spans="1:17" s="270" customFormat="1" ht="14.25" x14ac:dyDescent="0.2">
      <c r="A68" s="268">
        <f t="shared" si="9"/>
        <v>7</v>
      </c>
      <c r="B68" s="269" t="s">
        <v>503</v>
      </c>
      <c r="C68" s="260" t="s">
        <v>441</v>
      </c>
      <c r="D68" s="261"/>
      <c r="E68" s="261"/>
      <c r="F68" s="261"/>
      <c r="G68" s="261"/>
      <c r="H68" s="261"/>
      <c r="I68" s="262"/>
      <c r="J68" s="263"/>
      <c r="K68" s="264"/>
      <c r="L68" s="264"/>
      <c r="M68" s="263"/>
      <c r="N68" s="265"/>
      <c r="O68" s="255">
        <f t="shared" si="7"/>
        <v>0</v>
      </c>
      <c r="P68" s="270">
        <f>+VLOOKUP(B68,'[7]m codes'!$A:$B,2,0)</f>
        <v>200032241</v>
      </c>
      <c r="Q68" s="257">
        <f t="shared" si="8"/>
        <v>0</v>
      </c>
    </row>
    <row r="69" spans="1:17" s="270" customFormat="1" ht="14.25" x14ac:dyDescent="0.2">
      <c r="A69" s="268">
        <f t="shared" si="9"/>
        <v>8</v>
      </c>
      <c r="B69" s="269" t="s">
        <v>504</v>
      </c>
      <c r="C69" s="260" t="s">
        <v>441</v>
      </c>
      <c r="D69" s="261"/>
      <c r="E69" s="261"/>
      <c r="F69" s="261"/>
      <c r="G69" s="261"/>
      <c r="H69" s="261"/>
      <c r="I69" s="262"/>
      <c r="J69" s="263"/>
      <c r="K69" s="264"/>
      <c r="L69" s="264"/>
      <c r="M69" s="263"/>
      <c r="N69" s="265"/>
      <c r="O69" s="255">
        <f t="shared" si="7"/>
        <v>0</v>
      </c>
      <c r="P69" s="270">
        <f>+VLOOKUP(B69,'[7]m codes'!$A:$B,2,0)</f>
        <v>200032239</v>
      </c>
      <c r="Q69" s="257">
        <f t="shared" si="8"/>
        <v>0</v>
      </c>
    </row>
    <row r="70" spans="1:17" s="270" customFormat="1" ht="14.25" x14ac:dyDescent="0.2">
      <c r="A70" s="268">
        <f t="shared" si="9"/>
        <v>9</v>
      </c>
      <c r="B70" s="269" t="s">
        <v>505</v>
      </c>
      <c r="C70" s="260" t="s">
        <v>441</v>
      </c>
      <c r="D70" s="261"/>
      <c r="E70" s="261"/>
      <c r="F70" s="261"/>
      <c r="G70" s="261"/>
      <c r="H70" s="261"/>
      <c r="I70" s="262"/>
      <c r="J70" s="263"/>
      <c r="K70" s="264"/>
      <c r="L70" s="264"/>
      <c r="M70" s="263"/>
      <c r="N70" s="265"/>
      <c r="O70" s="255">
        <f t="shared" si="7"/>
        <v>0</v>
      </c>
      <c r="P70" s="270">
        <f>+VLOOKUP(B70,'[7]m codes'!$A:$B,2,0)</f>
        <v>200032240</v>
      </c>
      <c r="Q70" s="257">
        <f t="shared" si="8"/>
        <v>0</v>
      </c>
    </row>
    <row r="71" spans="1:17" s="270" customFormat="1" ht="14.25" x14ac:dyDescent="0.2">
      <c r="A71" s="268">
        <f t="shared" si="9"/>
        <v>10</v>
      </c>
      <c r="B71" s="269" t="s">
        <v>506</v>
      </c>
      <c r="C71" s="260" t="s">
        <v>441</v>
      </c>
      <c r="D71" s="261"/>
      <c r="E71" s="261"/>
      <c r="F71" s="261"/>
      <c r="G71" s="261"/>
      <c r="H71" s="261"/>
      <c r="I71" s="262"/>
      <c r="J71" s="263"/>
      <c r="K71" s="264"/>
      <c r="L71" s="264"/>
      <c r="M71" s="263"/>
      <c r="N71" s="265"/>
      <c r="O71" s="255">
        <f t="shared" si="7"/>
        <v>0</v>
      </c>
      <c r="P71" s="270">
        <f>+VLOOKUP(B71,'[7]m codes'!$A:$B,2,0)</f>
        <v>200032242</v>
      </c>
      <c r="Q71" s="257">
        <f t="shared" si="8"/>
        <v>0</v>
      </c>
    </row>
    <row r="72" spans="1:17" s="270" customFormat="1" ht="14.25" x14ac:dyDescent="0.2">
      <c r="A72" s="268">
        <f t="shared" si="9"/>
        <v>11</v>
      </c>
      <c r="B72" s="269" t="s">
        <v>507</v>
      </c>
      <c r="C72" s="260" t="s">
        <v>441</v>
      </c>
      <c r="D72" s="261"/>
      <c r="E72" s="261"/>
      <c r="F72" s="261"/>
      <c r="G72" s="261"/>
      <c r="H72" s="261"/>
      <c r="I72" s="262"/>
      <c r="J72" s="263"/>
      <c r="K72" s="264"/>
      <c r="L72" s="264"/>
      <c r="M72" s="263"/>
      <c r="N72" s="265"/>
      <c r="O72" s="255">
        <f t="shared" si="7"/>
        <v>0</v>
      </c>
      <c r="P72" s="270">
        <f>+VLOOKUP(B72,'[7]m codes'!$A:$B,2,0)</f>
        <v>200030320</v>
      </c>
      <c r="Q72" s="257">
        <f t="shared" si="8"/>
        <v>0</v>
      </c>
    </row>
    <row r="73" spans="1:17" s="270" customFormat="1" ht="14.25" x14ac:dyDescent="0.2">
      <c r="A73" s="268">
        <f t="shared" si="9"/>
        <v>12</v>
      </c>
      <c r="B73" s="269" t="s">
        <v>508</v>
      </c>
      <c r="C73" s="260" t="s">
        <v>441</v>
      </c>
      <c r="D73" s="261"/>
      <c r="E73" s="261"/>
      <c r="F73" s="261"/>
      <c r="G73" s="261"/>
      <c r="H73" s="261"/>
      <c r="I73" s="262"/>
      <c r="J73" s="263"/>
      <c r="K73" s="264"/>
      <c r="L73" s="264"/>
      <c r="M73" s="263"/>
      <c r="N73" s="265"/>
      <c r="O73" s="255">
        <f t="shared" si="7"/>
        <v>0</v>
      </c>
      <c r="P73" s="270">
        <f>+VLOOKUP(B73,'[7]m codes'!$A:$B,2,0)</f>
        <v>200032243</v>
      </c>
      <c r="Q73" s="257">
        <f t="shared" si="8"/>
        <v>0</v>
      </c>
    </row>
    <row r="74" spans="1:17" s="270" customFormat="1" ht="14.25" x14ac:dyDescent="0.2">
      <c r="A74" s="268">
        <f t="shared" si="9"/>
        <v>13</v>
      </c>
      <c r="B74" s="269" t="s">
        <v>509</v>
      </c>
      <c r="C74" s="260" t="s">
        <v>441</v>
      </c>
      <c r="D74" s="261"/>
      <c r="E74" s="261"/>
      <c r="F74" s="261"/>
      <c r="G74" s="261"/>
      <c r="H74" s="261"/>
      <c r="I74" s="262"/>
      <c r="J74" s="263"/>
      <c r="K74" s="264"/>
      <c r="L74" s="264"/>
      <c r="M74" s="263"/>
      <c r="N74" s="265"/>
      <c r="O74" s="255">
        <f t="shared" si="7"/>
        <v>0</v>
      </c>
      <c r="P74" s="270">
        <f>+VLOOKUP(B74,'[7]m codes'!$A:$B,2,0)</f>
        <v>200030317</v>
      </c>
      <c r="Q74" s="257">
        <f t="shared" si="8"/>
        <v>0</v>
      </c>
    </row>
    <row r="75" spans="1:17" s="270" customFormat="1" ht="28.5" x14ac:dyDescent="0.2">
      <c r="A75" s="268">
        <f t="shared" si="9"/>
        <v>14</v>
      </c>
      <c r="B75" s="269" t="s">
        <v>510</v>
      </c>
      <c r="C75" s="260" t="s">
        <v>441</v>
      </c>
      <c r="D75" s="261"/>
      <c r="E75" s="261"/>
      <c r="F75" s="261"/>
      <c r="G75" s="261"/>
      <c r="H75" s="261"/>
      <c r="I75" s="262"/>
      <c r="J75" s="263"/>
      <c r="K75" s="264"/>
      <c r="L75" s="264"/>
      <c r="M75" s="263"/>
      <c r="N75" s="265"/>
      <c r="O75" s="255">
        <f t="shared" si="7"/>
        <v>0</v>
      </c>
      <c r="P75" s="270">
        <f>+VLOOKUP(B75,'[7]m codes'!$A:$B,2,0)</f>
        <v>200030315</v>
      </c>
      <c r="Q75" s="257">
        <f t="shared" si="8"/>
        <v>0</v>
      </c>
    </row>
    <row r="76" spans="1:17" s="270" customFormat="1" ht="28.5" x14ac:dyDescent="0.2">
      <c r="A76" s="268">
        <f t="shared" si="9"/>
        <v>15</v>
      </c>
      <c r="B76" s="269" t="s">
        <v>511</v>
      </c>
      <c r="C76" s="260" t="s">
        <v>441</v>
      </c>
      <c r="D76" s="261"/>
      <c r="E76" s="261"/>
      <c r="F76" s="261"/>
      <c r="G76" s="261"/>
      <c r="H76" s="261"/>
      <c r="I76" s="262"/>
      <c r="J76" s="263"/>
      <c r="K76" s="264"/>
      <c r="L76" s="264"/>
      <c r="M76" s="263"/>
      <c r="N76" s="265"/>
      <c r="O76" s="255">
        <f t="shared" si="7"/>
        <v>0</v>
      </c>
      <c r="P76" s="270">
        <f>+VLOOKUP(B76,'[7]m codes'!$A:$B,2,0)</f>
        <v>200030316</v>
      </c>
      <c r="Q76" s="257">
        <f t="shared" si="8"/>
        <v>0</v>
      </c>
    </row>
    <row r="77" spans="1:17" s="270" customFormat="1" ht="14.25" x14ac:dyDescent="0.2">
      <c r="A77" s="268">
        <f t="shared" si="9"/>
        <v>16</v>
      </c>
      <c r="B77" s="269" t="s">
        <v>512</v>
      </c>
      <c r="C77" s="260" t="s">
        <v>441</v>
      </c>
      <c r="D77" s="261"/>
      <c r="E77" s="261"/>
      <c r="F77" s="261"/>
      <c r="G77" s="261"/>
      <c r="H77" s="261"/>
      <c r="I77" s="262"/>
      <c r="J77" s="263"/>
      <c r="K77" s="264"/>
      <c r="L77" s="264"/>
      <c r="M77" s="263"/>
      <c r="N77" s="265"/>
      <c r="O77" s="255">
        <f t="shared" si="7"/>
        <v>0</v>
      </c>
      <c r="P77" s="270">
        <f>+VLOOKUP(B77,'[7]m codes'!$A:$B,2,0)</f>
        <v>200032247</v>
      </c>
      <c r="Q77" s="257">
        <f t="shared" si="8"/>
        <v>0</v>
      </c>
    </row>
    <row r="78" spans="1:17" s="270" customFormat="1" ht="14.25" x14ac:dyDescent="0.2">
      <c r="A78" s="268">
        <f t="shared" si="9"/>
        <v>17</v>
      </c>
      <c r="B78" s="269" t="s">
        <v>513</v>
      </c>
      <c r="C78" s="260" t="s">
        <v>441</v>
      </c>
      <c r="D78" s="261"/>
      <c r="E78" s="261"/>
      <c r="F78" s="261"/>
      <c r="G78" s="261"/>
      <c r="H78" s="261"/>
      <c r="I78" s="262"/>
      <c r="J78" s="263"/>
      <c r="K78" s="264"/>
      <c r="L78" s="264"/>
      <c r="M78" s="263"/>
      <c r="N78" s="265"/>
      <c r="O78" s="255">
        <f t="shared" si="7"/>
        <v>0</v>
      </c>
      <c r="P78" s="270">
        <f>+VLOOKUP(B78,'[7]m codes'!$A:$B,2,0)</f>
        <v>200032246</v>
      </c>
      <c r="Q78" s="257">
        <f t="shared" si="8"/>
        <v>0</v>
      </c>
    </row>
    <row r="79" spans="1:17" s="270" customFormat="1" ht="14.25" x14ac:dyDescent="0.2">
      <c r="A79" s="268">
        <f t="shared" si="9"/>
        <v>18</v>
      </c>
      <c r="B79" s="269" t="s">
        <v>514</v>
      </c>
      <c r="C79" s="260" t="s">
        <v>441</v>
      </c>
      <c r="D79" s="261"/>
      <c r="E79" s="261"/>
      <c r="F79" s="261"/>
      <c r="G79" s="261"/>
      <c r="H79" s="261"/>
      <c r="I79" s="262"/>
      <c r="J79" s="263"/>
      <c r="K79" s="264"/>
      <c r="L79" s="264"/>
      <c r="M79" s="263"/>
      <c r="N79" s="265"/>
      <c r="O79" s="255">
        <f t="shared" si="7"/>
        <v>0</v>
      </c>
      <c r="P79" s="270">
        <f>+VLOOKUP(B79,'[7]m codes'!$A:$B,2,0)</f>
        <v>200032245</v>
      </c>
      <c r="Q79" s="257">
        <f t="shared" si="8"/>
        <v>0</v>
      </c>
    </row>
    <row r="80" spans="1:17" s="270" customFormat="1" ht="28.5" x14ac:dyDescent="0.2">
      <c r="A80" s="268">
        <f t="shared" si="9"/>
        <v>19</v>
      </c>
      <c r="B80" s="269" t="s">
        <v>515</v>
      </c>
      <c r="C80" s="260" t="s">
        <v>441</v>
      </c>
      <c r="D80" s="261"/>
      <c r="E80" s="261"/>
      <c r="F80" s="261"/>
      <c r="G80" s="261"/>
      <c r="H80" s="261"/>
      <c r="I80" s="262"/>
      <c r="J80" s="263"/>
      <c r="K80" s="264"/>
      <c r="L80" s="264"/>
      <c r="M80" s="263"/>
      <c r="N80" s="265"/>
      <c r="O80" s="255">
        <f t="shared" si="7"/>
        <v>0</v>
      </c>
      <c r="P80" s="270">
        <f>+VLOOKUP(B80,'[7]m codes'!$A:$B,2,0)</f>
        <v>200030319</v>
      </c>
      <c r="Q80" s="257">
        <f t="shared" si="8"/>
        <v>0</v>
      </c>
    </row>
    <row r="81" spans="1:17" s="270" customFormat="1" ht="14.25" x14ac:dyDescent="0.2">
      <c r="A81" s="268">
        <f t="shared" si="9"/>
        <v>20</v>
      </c>
      <c r="B81" s="269" t="s">
        <v>516</v>
      </c>
      <c r="C81" s="260" t="s">
        <v>441</v>
      </c>
      <c r="D81" s="261"/>
      <c r="E81" s="261"/>
      <c r="F81" s="261"/>
      <c r="G81" s="261"/>
      <c r="H81" s="261"/>
      <c r="I81" s="262"/>
      <c r="J81" s="263"/>
      <c r="K81" s="264"/>
      <c r="L81" s="264"/>
      <c r="M81" s="263"/>
      <c r="N81" s="265"/>
      <c r="O81" s="255">
        <f t="shared" si="7"/>
        <v>0</v>
      </c>
      <c r="P81" s="270">
        <f>+VLOOKUP(B81,'[7]m codes'!$A:$B,2,0)</f>
        <v>200032244</v>
      </c>
      <c r="Q81" s="257">
        <f t="shared" si="8"/>
        <v>0</v>
      </c>
    </row>
    <row r="82" spans="1:17" s="270" customFormat="1" ht="28.5" x14ac:dyDescent="0.2">
      <c r="A82" s="268">
        <f t="shared" si="9"/>
        <v>21</v>
      </c>
      <c r="B82" s="269" t="s">
        <v>517</v>
      </c>
      <c r="C82" s="260" t="s">
        <v>441</v>
      </c>
      <c r="D82" s="261" t="s">
        <v>555</v>
      </c>
      <c r="E82" s="261"/>
      <c r="F82" s="261"/>
      <c r="G82" s="261"/>
      <c r="H82" s="261"/>
      <c r="I82" s="262">
        <v>2</v>
      </c>
      <c r="J82" s="263"/>
      <c r="K82" s="264"/>
      <c r="L82" s="264"/>
      <c r="M82" s="263"/>
      <c r="N82" s="265"/>
      <c r="O82" s="255">
        <f t="shared" si="7"/>
        <v>0</v>
      </c>
      <c r="P82" s="270">
        <f>+VLOOKUP(B82,'[7]m codes'!$A:$B,2,0)</f>
        <v>200030318</v>
      </c>
      <c r="Q82" s="257">
        <f t="shared" si="8"/>
        <v>0</v>
      </c>
    </row>
    <row r="83" spans="1:17" s="270" customFormat="1" ht="14.25" x14ac:dyDescent="0.2">
      <c r="A83" s="268">
        <f t="shared" si="9"/>
        <v>22</v>
      </c>
      <c r="B83" s="269" t="s">
        <v>518</v>
      </c>
      <c r="C83" s="260" t="s">
        <v>441</v>
      </c>
      <c r="D83" s="261"/>
      <c r="E83" s="261"/>
      <c r="F83" s="261"/>
      <c r="G83" s="261"/>
      <c r="H83" s="261"/>
      <c r="I83" s="262"/>
      <c r="J83" s="263"/>
      <c r="K83" s="264"/>
      <c r="L83" s="264"/>
      <c r="M83" s="263"/>
      <c r="N83" s="265"/>
      <c r="O83" s="255">
        <f t="shared" si="7"/>
        <v>0</v>
      </c>
      <c r="P83" s="270">
        <f>+VLOOKUP(B83,'[7]m codes'!$A:$B,2,0)</f>
        <v>200032249</v>
      </c>
      <c r="Q83" s="257">
        <f t="shared" si="8"/>
        <v>0</v>
      </c>
    </row>
    <row r="84" spans="1:17" s="270" customFormat="1" ht="28.5" x14ac:dyDescent="0.2">
      <c r="A84" s="268">
        <f t="shared" si="9"/>
        <v>23</v>
      </c>
      <c r="B84" s="269" t="s">
        <v>519</v>
      </c>
      <c r="C84" s="260" t="s">
        <v>441</v>
      </c>
      <c r="D84" s="261"/>
      <c r="E84" s="261"/>
      <c r="F84" s="261"/>
      <c r="G84" s="261"/>
      <c r="H84" s="261"/>
      <c r="I84" s="262"/>
      <c r="J84" s="263"/>
      <c r="K84" s="264"/>
      <c r="L84" s="264"/>
      <c r="M84" s="263"/>
      <c r="N84" s="265"/>
      <c r="O84" s="255">
        <f t="shared" si="7"/>
        <v>0</v>
      </c>
      <c r="P84" s="270">
        <f>+VLOOKUP(B84,'[7]m codes'!$A:$B,2,0)</f>
        <v>200030326</v>
      </c>
      <c r="Q84" s="257">
        <f t="shared" si="8"/>
        <v>0</v>
      </c>
    </row>
    <row r="85" spans="1:17" s="270" customFormat="1" ht="14.25" x14ac:dyDescent="0.2">
      <c r="A85" s="268">
        <f t="shared" si="9"/>
        <v>24</v>
      </c>
      <c r="B85" s="269" t="s">
        <v>520</v>
      </c>
      <c r="C85" s="260" t="s">
        <v>441</v>
      </c>
      <c r="D85" s="261"/>
      <c r="E85" s="261"/>
      <c r="F85" s="261"/>
      <c r="G85" s="261"/>
      <c r="H85" s="261"/>
      <c r="I85" s="262"/>
      <c r="J85" s="263"/>
      <c r="K85" s="264"/>
      <c r="L85" s="264"/>
      <c r="M85" s="263"/>
      <c r="N85" s="265"/>
      <c r="O85" s="255">
        <f t="shared" si="7"/>
        <v>0</v>
      </c>
      <c r="P85" s="270">
        <f>+VLOOKUP(B85,'[7]m codes'!$A:$B,2,0)</f>
        <v>200032248</v>
      </c>
      <c r="Q85" s="257">
        <f t="shared" si="8"/>
        <v>0</v>
      </c>
    </row>
    <row r="86" spans="1:17" s="270" customFormat="1" ht="28.5" x14ac:dyDescent="0.2">
      <c r="A86" s="268">
        <f t="shared" si="9"/>
        <v>25</v>
      </c>
      <c r="B86" s="269" t="s">
        <v>521</v>
      </c>
      <c r="C86" s="260" t="s">
        <v>441</v>
      </c>
      <c r="D86" s="261"/>
      <c r="E86" s="261"/>
      <c r="F86" s="261"/>
      <c r="G86" s="261"/>
      <c r="H86" s="261"/>
      <c r="I86" s="262"/>
      <c r="J86" s="263"/>
      <c r="K86" s="264"/>
      <c r="L86" s="264"/>
      <c r="M86" s="263"/>
      <c r="N86" s="265"/>
      <c r="O86" s="255">
        <f t="shared" si="7"/>
        <v>0</v>
      </c>
      <c r="P86" s="270">
        <f>+VLOOKUP(B86,'[7]m codes'!$A:$B,2,0)</f>
        <v>200030325</v>
      </c>
      <c r="Q86" s="257">
        <f t="shared" si="8"/>
        <v>0</v>
      </c>
    </row>
    <row r="87" spans="1:17" s="270" customFormat="1" ht="28.5" x14ac:dyDescent="0.2">
      <c r="A87" s="268">
        <f t="shared" si="9"/>
        <v>26</v>
      </c>
      <c r="B87" s="269" t="s">
        <v>522</v>
      </c>
      <c r="C87" s="260" t="s">
        <v>441</v>
      </c>
      <c r="D87" s="261"/>
      <c r="E87" s="261"/>
      <c r="F87" s="261"/>
      <c r="G87" s="261"/>
      <c r="H87" s="261"/>
      <c r="I87" s="262"/>
      <c r="J87" s="263"/>
      <c r="K87" s="264"/>
      <c r="L87" s="264"/>
      <c r="M87" s="263"/>
      <c r="N87" s="265"/>
      <c r="O87" s="255">
        <f t="shared" si="7"/>
        <v>0</v>
      </c>
      <c r="P87" s="270">
        <f>+VLOOKUP(B87,'[7]m codes'!$A:$B,2,0)</f>
        <v>200030328</v>
      </c>
      <c r="Q87" s="257">
        <f t="shared" si="8"/>
        <v>0</v>
      </c>
    </row>
    <row r="88" spans="1:17" s="270" customFormat="1" ht="28.5" x14ac:dyDescent="0.2">
      <c r="A88" s="268">
        <f t="shared" si="9"/>
        <v>27</v>
      </c>
      <c r="B88" s="269" t="s">
        <v>523</v>
      </c>
      <c r="C88" s="260" t="s">
        <v>441</v>
      </c>
      <c r="D88" s="261"/>
      <c r="E88" s="261"/>
      <c r="F88" s="261"/>
      <c r="G88" s="261"/>
      <c r="H88" s="261"/>
      <c r="I88" s="262"/>
      <c r="J88" s="263"/>
      <c r="K88" s="264"/>
      <c r="L88" s="264"/>
      <c r="M88" s="263"/>
      <c r="N88" s="265"/>
      <c r="O88" s="255">
        <f t="shared" si="7"/>
        <v>0</v>
      </c>
      <c r="P88" s="270">
        <f>+VLOOKUP(B88,'[7]m codes'!$A:$B,2,0)</f>
        <v>200030327</v>
      </c>
      <c r="Q88" s="257">
        <f t="shared" si="8"/>
        <v>0</v>
      </c>
    </row>
    <row r="89" spans="1:17" s="270" customFormat="1" ht="14.25" x14ac:dyDescent="0.2">
      <c r="A89" s="268">
        <f t="shared" si="9"/>
        <v>28</v>
      </c>
      <c r="B89" s="269" t="s">
        <v>524</v>
      </c>
      <c r="C89" s="260" t="s">
        <v>441</v>
      </c>
      <c r="D89" s="261"/>
      <c r="E89" s="261"/>
      <c r="F89" s="261"/>
      <c r="G89" s="261"/>
      <c r="H89" s="261"/>
      <c r="I89" s="262"/>
      <c r="J89" s="263"/>
      <c r="K89" s="264"/>
      <c r="L89" s="264"/>
      <c r="M89" s="263"/>
      <c r="N89" s="265"/>
      <c r="O89" s="255">
        <f t="shared" si="7"/>
        <v>0</v>
      </c>
      <c r="P89" s="270">
        <f>+VLOOKUP(B89,'[7]m codes'!$A:$B,2,0)</f>
        <v>200034192</v>
      </c>
      <c r="Q89" s="257">
        <f t="shared" si="8"/>
        <v>0</v>
      </c>
    </row>
    <row r="90" spans="1:17" x14ac:dyDescent="0.25">
      <c r="A90" s="248" t="s">
        <v>525</v>
      </c>
      <c r="B90" s="249" t="s">
        <v>526</v>
      </c>
      <c r="C90" s="249"/>
      <c r="D90" s="261"/>
      <c r="E90" s="261"/>
      <c r="F90" s="261"/>
      <c r="G90" s="261"/>
      <c r="H90" s="261"/>
      <c r="I90" s="262"/>
      <c r="J90" s="252"/>
      <c r="K90" s="253"/>
      <c r="L90" s="253"/>
      <c r="M90" s="252"/>
      <c r="N90" s="254"/>
      <c r="O90" s="272"/>
      <c r="Q90" s="247"/>
    </row>
    <row r="91" spans="1:17" s="270" customFormat="1" ht="14.25" x14ac:dyDescent="0.2">
      <c r="A91" s="268">
        <v>1</v>
      </c>
      <c r="B91" s="269" t="s">
        <v>527</v>
      </c>
      <c r="C91" s="260" t="s">
        <v>441</v>
      </c>
      <c r="D91" s="261"/>
      <c r="E91" s="261"/>
      <c r="F91" s="261"/>
      <c r="G91" s="261"/>
      <c r="H91" s="261"/>
      <c r="I91" s="262"/>
      <c r="J91" s="263"/>
      <c r="K91" s="264"/>
      <c r="L91" s="264"/>
      <c r="M91" s="263"/>
      <c r="N91" s="265"/>
      <c r="O91" s="255">
        <f t="shared" ref="O91:O98" si="10">SUM(K91:N91)</f>
        <v>0</v>
      </c>
      <c r="P91" s="270">
        <f>+VLOOKUP(B91,'[7]m codes'!$A:$B,2,0)</f>
        <v>200032193</v>
      </c>
      <c r="Q91" s="257">
        <f t="shared" ref="Q91:Q98" si="11">+O91-F91</f>
        <v>0</v>
      </c>
    </row>
    <row r="92" spans="1:17" s="270" customFormat="1" ht="14.25" x14ac:dyDescent="0.2">
      <c r="A92" s="268">
        <f>+A91+1</f>
        <v>2</v>
      </c>
      <c r="B92" s="269" t="s">
        <v>528</v>
      </c>
      <c r="C92" s="260" t="s">
        <v>441</v>
      </c>
      <c r="D92" s="261"/>
      <c r="E92" s="261"/>
      <c r="F92" s="261"/>
      <c r="G92" s="261"/>
      <c r="H92" s="261"/>
      <c r="I92" s="262"/>
      <c r="J92" s="263"/>
      <c r="K92" s="264"/>
      <c r="L92" s="264"/>
      <c r="M92" s="263"/>
      <c r="N92" s="265"/>
      <c r="O92" s="255">
        <f t="shared" si="10"/>
        <v>0</v>
      </c>
      <c r="P92" s="270">
        <f>+VLOOKUP(B92,'[7]m codes'!$A:$B,2,0)</f>
        <v>200032195</v>
      </c>
      <c r="Q92" s="257">
        <f t="shared" si="11"/>
        <v>0</v>
      </c>
    </row>
    <row r="93" spans="1:17" s="270" customFormat="1" ht="14.25" x14ac:dyDescent="0.2">
      <c r="A93" s="268">
        <f t="shared" ref="A93:A98" si="12">+A92+1</f>
        <v>3</v>
      </c>
      <c r="B93" s="269" t="s">
        <v>529</v>
      </c>
      <c r="C93" s="260" t="s">
        <v>441</v>
      </c>
      <c r="D93" s="261"/>
      <c r="E93" s="261"/>
      <c r="F93" s="261"/>
      <c r="G93" s="261"/>
      <c r="H93" s="261"/>
      <c r="I93" s="262"/>
      <c r="J93" s="263"/>
      <c r="K93" s="264"/>
      <c r="L93" s="264"/>
      <c r="M93" s="263"/>
      <c r="N93" s="265"/>
      <c r="O93" s="255">
        <f t="shared" si="10"/>
        <v>0</v>
      </c>
      <c r="P93" s="270">
        <f>+VLOOKUP(B93,'[7]m codes'!$A:$B,2,0)</f>
        <v>200032196</v>
      </c>
      <c r="Q93" s="257">
        <f t="shared" si="11"/>
        <v>0</v>
      </c>
    </row>
    <row r="94" spans="1:17" s="270" customFormat="1" ht="14.25" x14ac:dyDescent="0.2">
      <c r="A94" s="268">
        <f t="shared" si="12"/>
        <v>4</v>
      </c>
      <c r="B94" s="269" t="s">
        <v>530</v>
      </c>
      <c r="C94" s="260" t="s">
        <v>441</v>
      </c>
      <c r="D94" s="261"/>
      <c r="E94" s="261"/>
      <c r="F94" s="261"/>
      <c r="G94" s="261"/>
      <c r="H94" s="261"/>
      <c r="I94" s="262"/>
      <c r="J94" s="263"/>
      <c r="K94" s="264"/>
      <c r="L94" s="264"/>
      <c r="M94" s="263"/>
      <c r="N94" s="265"/>
      <c r="O94" s="255">
        <f t="shared" si="10"/>
        <v>0</v>
      </c>
      <c r="P94" s="270">
        <f>+VLOOKUP(B94,'[7]m codes'!$A:$B,2,0)</f>
        <v>200032194</v>
      </c>
      <c r="Q94" s="257">
        <f t="shared" si="11"/>
        <v>0</v>
      </c>
    </row>
    <row r="95" spans="1:17" s="270" customFormat="1" ht="28.5" x14ac:dyDescent="0.2">
      <c r="A95" s="268">
        <f t="shared" si="12"/>
        <v>5</v>
      </c>
      <c r="B95" s="269" t="s">
        <v>531</v>
      </c>
      <c r="C95" s="260" t="s">
        <v>441</v>
      </c>
      <c r="D95" s="261"/>
      <c r="E95" s="261"/>
      <c r="F95" s="261"/>
      <c r="G95" s="261"/>
      <c r="H95" s="261"/>
      <c r="I95" s="262"/>
      <c r="J95" s="263"/>
      <c r="K95" s="264"/>
      <c r="L95" s="264"/>
      <c r="M95" s="263"/>
      <c r="N95" s="265"/>
      <c r="O95" s="255">
        <f t="shared" si="10"/>
        <v>0</v>
      </c>
      <c r="P95" s="270">
        <f>+VLOOKUP(B95,'[7]m codes'!$A:$B,2,0)</f>
        <v>200030270</v>
      </c>
      <c r="Q95" s="257">
        <f t="shared" si="11"/>
        <v>0</v>
      </c>
    </row>
    <row r="96" spans="1:17" s="270" customFormat="1" ht="14.25" x14ac:dyDescent="0.2">
      <c r="A96" s="268">
        <f t="shared" si="12"/>
        <v>6</v>
      </c>
      <c r="B96" s="269" t="s">
        <v>532</v>
      </c>
      <c r="C96" s="260" t="s">
        <v>441</v>
      </c>
      <c r="D96" s="261"/>
      <c r="E96" s="261"/>
      <c r="F96" s="261"/>
      <c r="G96" s="261"/>
      <c r="H96" s="261"/>
      <c r="I96" s="262"/>
      <c r="J96" s="263"/>
      <c r="K96" s="264"/>
      <c r="L96" s="264"/>
      <c r="M96" s="263"/>
      <c r="N96" s="265"/>
      <c r="O96" s="255">
        <f t="shared" si="10"/>
        <v>0</v>
      </c>
      <c r="P96" s="270">
        <f>+VLOOKUP(B96,'[7]m codes'!$A:$B,2,0)</f>
        <v>200032197</v>
      </c>
      <c r="Q96" s="257">
        <f t="shared" si="11"/>
        <v>0</v>
      </c>
    </row>
    <row r="97" spans="1:17" s="270" customFormat="1" ht="28.5" x14ac:dyDescent="0.2">
      <c r="A97" s="268">
        <f t="shared" si="12"/>
        <v>7</v>
      </c>
      <c r="B97" s="269" t="s">
        <v>533</v>
      </c>
      <c r="C97" s="260" t="s">
        <v>441</v>
      </c>
      <c r="D97" s="261"/>
      <c r="E97" s="261"/>
      <c r="F97" s="261"/>
      <c r="G97" s="261"/>
      <c r="H97" s="261"/>
      <c r="I97" s="262"/>
      <c r="J97" s="263"/>
      <c r="K97" s="264"/>
      <c r="L97" s="264"/>
      <c r="M97" s="263"/>
      <c r="N97" s="265"/>
      <c r="O97" s="255">
        <f t="shared" si="10"/>
        <v>0</v>
      </c>
      <c r="P97" s="270">
        <f>+VLOOKUP(B97,'[7]m codes'!$A:$B,2,0)</f>
        <v>200030275</v>
      </c>
      <c r="Q97" s="257">
        <f t="shared" si="11"/>
        <v>0</v>
      </c>
    </row>
    <row r="98" spans="1:17" s="270" customFormat="1" ht="28.5" x14ac:dyDescent="0.2">
      <c r="A98" s="268">
        <f t="shared" si="12"/>
        <v>8</v>
      </c>
      <c r="B98" s="269" t="s">
        <v>534</v>
      </c>
      <c r="C98" s="260" t="s">
        <v>441</v>
      </c>
      <c r="D98" s="261"/>
      <c r="E98" s="261"/>
      <c r="F98" s="261"/>
      <c r="G98" s="261"/>
      <c r="H98" s="261"/>
      <c r="I98" s="262"/>
      <c r="J98" s="263"/>
      <c r="K98" s="264"/>
      <c r="L98" s="264"/>
      <c r="M98" s="263"/>
      <c r="N98" s="265"/>
      <c r="O98" s="255">
        <f t="shared" si="10"/>
        <v>0</v>
      </c>
      <c r="P98" s="270">
        <f>+VLOOKUP(B98,'[7]m codes'!$A:$B,2,0)</f>
        <v>200030276</v>
      </c>
      <c r="Q98" s="257">
        <f t="shared" si="11"/>
        <v>0</v>
      </c>
    </row>
    <row r="99" spans="1:17" x14ac:dyDescent="0.25">
      <c r="A99" s="248" t="s">
        <v>535</v>
      </c>
      <c r="B99" s="249" t="s">
        <v>536</v>
      </c>
      <c r="C99" s="249"/>
      <c r="D99" s="261"/>
      <c r="E99" s="261"/>
      <c r="F99" s="261"/>
      <c r="G99" s="261"/>
      <c r="H99" s="261"/>
      <c r="I99" s="262"/>
      <c r="J99" s="252"/>
      <c r="K99" s="253"/>
      <c r="L99" s="253"/>
      <c r="M99" s="252"/>
      <c r="N99" s="254"/>
      <c r="O99" s="272"/>
      <c r="Q99" s="247"/>
    </row>
    <row r="100" spans="1:17" s="270" customFormat="1" ht="14.25" x14ac:dyDescent="0.2">
      <c r="A100" s="268">
        <v>1</v>
      </c>
      <c r="B100" s="269" t="s">
        <v>537</v>
      </c>
      <c r="C100" s="260" t="s">
        <v>441</v>
      </c>
      <c r="D100" s="261"/>
      <c r="E100" s="261"/>
      <c r="F100" s="261"/>
      <c r="G100" s="261"/>
      <c r="H100" s="261"/>
      <c r="I100" s="262"/>
      <c r="J100" s="263"/>
      <c r="K100" s="264"/>
      <c r="L100" s="264"/>
      <c r="M100" s="263"/>
      <c r="N100" s="265"/>
      <c r="O100" s="255">
        <f t="shared" ref="O100:O106" si="13">SUM(K100:N100)</f>
        <v>0</v>
      </c>
      <c r="P100" s="270">
        <f>+VLOOKUP(B100,'[7]m codes'!$A:$B,2,0)</f>
        <v>200030266</v>
      </c>
      <c r="Q100" s="257">
        <f t="shared" ref="Q100:Q106" si="14">+O100-F100</f>
        <v>0</v>
      </c>
    </row>
    <row r="101" spans="1:17" s="270" customFormat="1" ht="14.25" x14ac:dyDescent="0.2">
      <c r="A101" s="268">
        <f>+A100+1</f>
        <v>2</v>
      </c>
      <c r="B101" s="269" t="s">
        <v>538</v>
      </c>
      <c r="C101" s="260" t="s">
        <v>441</v>
      </c>
      <c r="D101" s="261"/>
      <c r="E101" s="261"/>
      <c r="F101" s="261"/>
      <c r="G101" s="261"/>
      <c r="H101" s="261"/>
      <c r="I101" s="262"/>
      <c r="J101" s="263"/>
      <c r="K101" s="264"/>
      <c r="L101" s="264"/>
      <c r="M101" s="263"/>
      <c r="N101" s="265"/>
      <c r="O101" s="255">
        <f t="shared" si="13"/>
        <v>0</v>
      </c>
      <c r="P101" s="270">
        <f>+VLOOKUP(B101,'[7]m codes'!$A:$B,2,0)</f>
        <v>200030267</v>
      </c>
      <c r="Q101" s="257">
        <f t="shared" si="14"/>
        <v>0</v>
      </c>
    </row>
    <row r="102" spans="1:17" s="270" customFormat="1" ht="14.25" x14ac:dyDescent="0.2">
      <c r="A102" s="268">
        <f t="shared" ref="A102:A106" si="15">+A101+1</f>
        <v>3</v>
      </c>
      <c r="B102" s="269" t="s">
        <v>539</v>
      </c>
      <c r="C102" s="260" t="s">
        <v>441</v>
      </c>
      <c r="D102" s="261"/>
      <c r="E102" s="261"/>
      <c r="F102" s="261"/>
      <c r="G102" s="261"/>
      <c r="H102" s="261"/>
      <c r="I102" s="262"/>
      <c r="J102" s="263"/>
      <c r="K102" s="264"/>
      <c r="L102" s="264"/>
      <c r="M102" s="263"/>
      <c r="N102" s="265"/>
      <c r="O102" s="255">
        <f t="shared" si="13"/>
        <v>0</v>
      </c>
      <c r="P102" s="270">
        <f>+VLOOKUP(B102,'[7]m codes'!$A:$B,2,0)</f>
        <v>200030268</v>
      </c>
      <c r="Q102" s="257">
        <f t="shared" si="14"/>
        <v>0</v>
      </c>
    </row>
    <row r="103" spans="1:17" s="270" customFormat="1" ht="28.5" x14ac:dyDescent="0.2">
      <c r="A103" s="268">
        <f t="shared" si="15"/>
        <v>4</v>
      </c>
      <c r="B103" s="269" t="s">
        <v>540</v>
      </c>
      <c r="C103" s="260" t="s">
        <v>441</v>
      </c>
      <c r="D103" s="261"/>
      <c r="E103" s="261"/>
      <c r="F103" s="261"/>
      <c r="G103" s="261"/>
      <c r="H103" s="261"/>
      <c r="I103" s="262"/>
      <c r="J103" s="263"/>
      <c r="K103" s="264"/>
      <c r="L103" s="264"/>
      <c r="M103" s="263"/>
      <c r="N103" s="265"/>
      <c r="O103" s="255">
        <f t="shared" si="13"/>
        <v>0</v>
      </c>
      <c r="P103" s="270">
        <f>+VLOOKUP(B103,'[7]m codes'!$A:$B,2,0)</f>
        <v>200030269</v>
      </c>
      <c r="Q103" s="257">
        <f t="shared" si="14"/>
        <v>0</v>
      </c>
    </row>
    <row r="104" spans="1:17" s="270" customFormat="1" ht="28.5" x14ac:dyDescent="0.2">
      <c r="A104" s="268">
        <f t="shared" si="15"/>
        <v>5</v>
      </c>
      <c r="B104" s="269" t="s">
        <v>541</v>
      </c>
      <c r="C104" s="260" t="s">
        <v>441</v>
      </c>
      <c r="D104" s="261"/>
      <c r="E104" s="261"/>
      <c r="F104" s="261"/>
      <c r="G104" s="261"/>
      <c r="H104" s="261"/>
      <c r="I104" s="262"/>
      <c r="J104" s="263"/>
      <c r="K104" s="264"/>
      <c r="L104" s="264"/>
      <c r="M104" s="263"/>
      <c r="N104" s="265"/>
      <c r="O104" s="255">
        <f t="shared" si="13"/>
        <v>0</v>
      </c>
      <c r="P104" s="270">
        <f>+VLOOKUP(B104,'[7]m codes'!$A:$B,2,0)</f>
        <v>200030271</v>
      </c>
      <c r="Q104" s="257">
        <f t="shared" si="14"/>
        <v>0</v>
      </c>
    </row>
    <row r="105" spans="1:17" s="270" customFormat="1" ht="28.5" x14ac:dyDescent="0.2">
      <c r="A105" s="268">
        <f t="shared" si="15"/>
        <v>6</v>
      </c>
      <c r="B105" s="269" t="s">
        <v>542</v>
      </c>
      <c r="C105" s="260" t="s">
        <v>441</v>
      </c>
      <c r="D105" s="261"/>
      <c r="E105" s="261"/>
      <c r="F105" s="261"/>
      <c r="G105" s="261"/>
      <c r="H105" s="261"/>
      <c r="I105" s="262"/>
      <c r="J105" s="263"/>
      <c r="K105" s="264"/>
      <c r="L105" s="264"/>
      <c r="M105" s="263"/>
      <c r="N105" s="265"/>
      <c r="O105" s="255">
        <f t="shared" si="13"/>
        <v>0</v>
      </c>
      <c r="P105" s="270">
        <f>+VLOOKUP(B105,'[7]m codes'!$A:$B,2,0)</f>
        <v>200030272</v>
      </c>
      <c r="Q105" s="257">
        <f t="shared" si="14"/>
        <v>0</v>
      </c>
    </row>
    <row r="106" spans="1:17" s="270" customFormat="1" ht="28.5" x14ac:dyDescent="0.2">
      <c r="A106" s="268">
        <f t="shared" si="15"/>
        <v>7</v>
      </c>
      <c r="B106" s="269" t="s">
        <v>543</v>
      </c>
      <c r="C106" s="260" t="s">
        <v>441</v>
      </c>
      <c r="D106" s="261"/>
      <c r="E106" s="261"/>
      <c r="F106" s="261"/>
      <c r="G106" s="261"/>
      <c r="H106" s="261"/>
      <c r="I106" s="262"/>
      <c r="J106" s="263"/>
      <c r="K106" s="264"/>
      <c r="L106" s="264"/>
      <c r="M106" s="263"/>
      <c r="N106" s="265"/>
      <c r="O106" s="255">
        <f t="shared" si="13"/>
        <v>0</v>
      </c>
      <c r="P106" s="270">
        <f>+VLOOKUP(B106,'[7]m codes'!$A:$B,2,0)</f>
        <v>200030274</v>
      </c>
      <c r="Q106" s="257">
        <f t="shared" si="14"/>
        <v>0</v>
      </c>
    </row>
    <row r="107" spans="1:17" ht="20.25" customHeight="1" x14ac:dyDescent="0.25">
      <c r="A107" s="248" t="s">
        <v>544</v>
      </c>
      <c r="B107" s="249" t="s">
        <v>545</v>
      </c>
      <c r="C107" s="249"/>
      <c r="D107" s="261"/>
      <c r="E107" s="261"/>
      <c r="F107" s="261"/>
      <c r="G107" s="261"/>
      <c r="H107" s="261"/>
      <c r="I107" s="262"/>
      <c r="J107" s="252"/>
      <c r="K107" s="253"/>
      <c r="L107" s="253"/>
      <c r="M107" s="252"/>
      <c r="N107" s="254"/>
      <c r="O107" s="272"/>
      <c r="Q107" s="247"/>
    </row>
    <row r="108" spans="1:17" s="274" customFormat="1" ht="119.25" customHeight="1" x14ac:dyDescent="0.2">
      <c r="A108" s="273">
        <v>1</v>
      </c>
      <c r="B108" s="269" t="s">
        <v>546</v>
      </c>
      <c r="C108" s="260" t="s">
        <v>441</v>
      </c>
      <c r="D108" s="298">
        <v>1.7517614415815599E+121</v>
      </c>
      <c r="E108" s="297"/>
      <c r="F108" s="297"/>
      <c r="G108" s="297"/>
      <c r="H108" s="297"/>
      <c r="I108" s="262">
        <v>42</v>
      </c>
      <c r="J108" s="263"/>
      <c r="K108" s="264"/>
      <c r="L108" s="264"/>
      <c r="M108" s="263"/>
      <c r="N108" s="265"/>
      <c r="O108" s="266">
        <f>SUM(K108:N108)</f>
        <v>0</v>
      </c>
      <c r="P108" s="274">
        <f>+VLOOKUP(B108,'[7]m codes'!$A:$B,2,0)</f>
        <v>200030277</v>
      </c>
      <c r="Q108" s="257">
        <f>+O108-F108</f>
        <v>0</v>
      </c>
    </row>
    <row r="109" spans="1:17" s="270" customFormat="1" ht="14.25" x14ac:dyDescent="0.2">
      <c r="A109" s="268">
        <f>+A108+1</f>
        <v>2</v>
      </c>
      <c r="B109" s="269" t="s">
        <v>547</v>
      </c>
      <c r="C109" s="260" t="s">
        <v>441</v>
      </c>
      <c r="D109" s="261"/>
      <c r="E109" s="261"/>
      <c r="F109" s="261"/>
      <c r="G109" s="261"/>
      <c r="H109" s="261"/>
      <c r="I109" s="262"/>
      <c r="J109" s="263"/>
      <c r="K109" s="264"/>
      <c r="L109" s="264"/>
      <c r="M109" s="263"/>
      <c r="N109" s="265"/>
      <c r="O109" s="255">
        <f>SUM(K109:N109)</f>
        <v>0</v>
      </c>
      <c r="P109" s="270">
        <f>+VLOOKUP(B109,'[7]m codes'!$A:$B,2,0)</f>
        <v>200030278</v>
      </c>
      <c r="Q109" s="257">
        <f>+O109-F109</f>
        <v>0</v>
      </c>
    </row>
    <row r="110" spans="1:17" s="270" customFormat="1" ht="14.25" x14ac:dyDescent="0.2">
      <c r="A110" s="268">
        <f t="shared" ref="A110:A112" si="16">+A109+1</f>
        <v>3</v>
      </c>
      <c r="B110" s="269" t="s">
        <v>548</v>
      </c>
      <c r="C110" s="260" t="s">
        <v>441</v>
      </c>
      <c r="D110" s="261"/>
      <c r="E110" s="261"/>
      <c r="F110" s="261"/>
      <c r="G110" s="261"/>
      <c r="H110" s="261"/>
      <c r="I110" s="262"/>
      <c r="J110" s="263"/>
      <c r="K110" s="264"/>
      <c r="L110" s="264"/>
      <c r="M110" s="263"/>
      <c r="N110" s="265"/>
      <c r="O110" s="255">
        <f>SUM(K110:N110)</f>
        <v>0</v>
      </c>
      <c r="P110" s="270">
        <f>+VLOOKUP(B110,'[7]m codes'!$A:$B,2,0)</f>
        <v>200030279</v>
      </c>
      <c r="Q110" s="257">
        <f>+O110-F110</f>
        <v>0</v>
      </c>
    </row>
    <row r="111" spans="1:17" s="270" customFormat="1" ht="14.25" x14ac:dyDescent="0.2">
      <c r="A111" s="268">
        <f t="shared" si="16"/>
        <v>4</v>
      </c>
      <c r="B111" s="269" t="s">
        <v>549</v>
      </c>
      <c r="C111" s="260" t="s">
        <v>441</v>
      </c>
      <c r="D111" s="261"/>
      <c r="E111" s="261"/>
      <c r="F111" s="261"/>
      <c r="G111" s="261"/>
      <c r="H111" s="261"/>
      <c r="I111" s="262"/>
      <c r="J111" s="263"/>
      <c r="K111" s="264"/>
      <c r="L111" s="264"/>
      <c r="M111" s="263"/>
      <c r="N111" s="265"/>
      <c r="O111" s="255">
        <f>SUM(K111:N111)</f>
        <v>0</v>
      </c>
      <c r="P111" s="270">
        <f>+VLOOKUP(B111,'[7]m codes'!$A:$B,2,0)</f>
        <v>200030280</v>
      </c>
      <c r="Q111" s="257">
        <f>+O111-F111</f>
        <v>0</v>
      </c>
    </row>
    <row r="112" spans="1:17" s="270" customFormat="1" ht="14.25" x14ac:dyDescent="0.2">
      <c r="A112" s="268">
        <f t="shared" si="16"/>
        <v>5</v>
      </c>
      <c r="B112" s="269" t="s">
        <v>550</v>
      </c>
      <c r="C112" s="260" t="s">
        <v>441</v>
      </c>
      <c r="D112" s="261"/>
      <c r="E112" s="261"/>
      <c r="F112" s="261"/>
      <c r="G112" s="261"/>
      <c r="H112" s="261"/>
      <c r="I112" s="262"/>
      <c r="J112" s="263"/>
      <c r="K112" s="264"/>
      <c r="L112" s="264"/>
      <c r="M112" s="263"/>
      <c r="N112" s="265"/>
      <c r="O112" s="255">
        <f>SUM(K112:N112)</f>
        <v>0</v>
      </c>
      <c r="P112" s="270">
        <f>+VLOOKUP(B112,'[7]m codes'!$A:$B,2,0)</f>
        <v>200030282</v>
      </c>
      <c r="Q112" s="257">
        <f>+O112-F112</f>
        <v>0</v>
      </c>
    </row>
    <row r="113" spans="1:17" x14ac:dyDescent="0.25">
      <c r="A113" s="275"/>
      <c r="B113" s="276"/>
      <c r="C113" s="276"/>
      <c r="D113" s="275"/>
      <c r="E113" s="275"/>
      <c r="F113" s="275"/>
      <c r="G113" s="275"/>
      <c r="H113" s="275"/>
      <c r="I113" s="277"/>
      <c r="J113" s="276"/>
      <c r="K113" s="278"/>
      <c r="L113" s="279"/>
      <c r="M113" s="279"/>
      <c r="N113" s="280"/>
      <c r="O113" s="276"/>
      <c r="Q113" s="281"/>
    </row>
    <row r="114" spans="1:17" x14ac:dyDescent="0.25">
      <c r="A114" s="275"/>
      <c r="B114" s="276"/>
      <c r="C114" s="276"/>
      <c r="D114" s="275"/>
      <c r="E114" s="275"/>
      <c r="F114" s="275"/>
      <c r="G114" s="275"/>
      <c r="H114" s="275"/>
      <c r="I114" s="277"/>
      <c r="J114" s="276"/>
      <c r="K114" s="278"/>
      <c r="L114" s="279"/>
      <c r="M114" s="279"/>
      <c r="N114" s="280"/>
      <c r="O114" s="276"/>
      <c r="Q114" s="281"/>
    </row>
    <row r="115" spans="1:17" x14ac:dyDescent="0.25">
      <c r="A115" s="275"/>
      <c r="B115" s="276"/>
      <c r="C115" s="276"/>
      <c r="D115" s="275"/>
      <c r="E115" s="275"/>
      <c r="F115" s="275"/>
      <c r="G115" s="275"/>
      <c r="H115" s="275"/>
      <c r="I115" s="277"/>
      <c r="J115" s="276"/>
      <c r="K115" s="278"/>
      <c r="L115" s="279"/>
      <c r="M115" s="279"/>
      <c r="N115" s="280"/>
      <c r="O115" s="276"/>
      <c r="Q115" s="281"/>
    </row>
    <row r="116" spans="1:17" s="287" customFormat="1" ht="14.25" x14ac:dyDescent="0.25">
      <c r="A116" s="282" t="s">
        <v>551</v>
      </c>
      <c r="B116" s="282"/>
      <c r="C116" s="282"/>
      <c r="D116" s="282"/>
      <c r="E116" s="282"/>
      <c r="F116" s="282"/>
      <c r="G116" s="282"/>
      <c r="H116" s="282"/>
      <c r="I116" s="282"/>
      <c r="J116" s="282"/>
      <c r="K116" s="283"/>
      <c r="L116" s="284"/>
      <c r="M116" s="284"/>
      <c r="N116" s="285"/>
      <c r="O116" s="286"/>
      <c r="Q116" s="288"/>
    </row>
    <row r="119" spans="1:17" x14ac:dyDescent="0.25">
      <c r="B119" s="289"/>
      <c r="D119"/>
      <c r="E119"/>
      <c r="F119"/>
      <c r="G119"/>
      <c r="H119"/>
      <c r="I119"/>
      <c r="K119"/>
      <c r="L119"/>
      <c r="M119"/>
      <c r="N119"/>
      <c r="O119"/>
      <c r="Q119"/>
    </row>
    <row r="120" spans="1:17" ht="15.75" x14ac:dyDescent="0.25">
      <c r="B120" s="290" t="s">
        <v>552</v>
      </c>
      <c r="D120"/>
      <c r="E120"/>
      <c r="F120"/>
      <c r="G120"/>
      <c r="H120"/>
      <c r="I120"/>
      <c r="K120"/>
      <c r="L120"/>
      <c r="M120"/>
      <c r="N120"/>
      <c r="O120"/>
      <c r="Q120"/>
    </row>
    <row r="121" spans="1:17" x14ac:dyDescent="0.25">
      <c r="B121" s="289"/>
      <c r="D121"/>
      <c r="E121"/>
      <c r="F121"/>
      <c r="G121"/>
      <c r="H121"/>
      <c r="I121"/>
      <c r="K121"/>
      <c r="L121"/>
      <c r="M121"/>
      <c r="N121"/>
      <c r="O121"/>
      <c r="Q121"/>
    </row>
    <row r="122" spans="1:17" x14ac:dyDescent="0.25">
      <c r="B122" s="289"/>
      <c r="D122"/>
      <c r="E122"/>
      <c r="F122"/>
      <c r="G122"/>
      <c r="H122"/>
      <c r="I122"/>
      <c r="K122"/>
      <c r="L122"/>
      <c r="M122"/>
      <c r="N122"/>
      <c r="O122"/>
      <c r="Q122"/>
    </row>
    <row r="123" spans="1:17" x14ac:dyDescent="0.25">
      <c r="B123" s="289"/>
      <c r="D123"/>
      <c r="E123"/>
      <c r="F123"/>
      <c r="G123"/>
      <c r="H123"/>
      <c r="I123"/>
      <c r="K123"/>
      <c r="L123"/>
      <c r="M123"/>
      <c r="N123"/>
      <c r="O123"/>
      <c r="Q123"/>
    </row>
    <row r="124" spans="1:17" x14ac:dyDescent="0.25">
      <c r="B124" s="289"/>
      <c r="D124"/>
      <c r="E124"/>
      <c r="F124"/>
      <c r="G124"/>
      <c r="H124"/>
      <c r="I124"/>
      <c r="K124"/>
      <c r="L124"/>
      <c r="M124"/>
      <c r="N124"/>
      <c r="O124"/>
      <c r="Q124"/>
    </row>
    <row r="125" spans="1:17" x14ac:dyDescent="0.25">
      <c r="B125" s="289"/>
      <c r="D125"/>
      <c r="E125"/>
      <c r="F125"/>
      <c r="G125"/>
      <c r="H125"/>
      <c r="I125"/>
      <c r="K125"/>
      <c r="L125"/>
      <c r="M125"/>
      <c r="N125"/>
      <c r="O125"/>
      <c r="Q125"/>
    </row>
    <row r="126" spans="1:17" x14ac:dyDescent="0.25">
      <c r="B126" s="289"/>
      <c r="D126"/>
      <c r="E126"/>
      <c r="F126"/>
      <c r="G126"/>
      <c r="H126"/>
      <c r="I126"/>
      <c r="K126"/>
      <c r="L126"/>
      <c r="M126"/>
      <c r="N126"/>
      <c r="O126"/>
      <c r="Q126"/>
    </row>
    <row r="127" spans="1:17" x14ac:dyDescent="0.25">
      <c r="B127" s="289"/>
      <c r="D127"/>
      <c r="E127"/>
      <c r="F127"/>
      <c r="G127"/>
      <c r="H127"/>
      <c r="I127"/>
      <c r="K127"/>
      <c r="L127"/>
      <c r="M127"/>
      <c r="N127"/>
      <c r="O127"/>
      <c r="Q127"/>
    </row>
    <row r="128" spans="1:17" x14ac:dyDescent="0.25">
      <c r="B128" s="289"/>
      <c r="D128"/>
      <c r="E128"/>
      <c r="F128"/>
      <c r="G128"/>
      <c r="H128"/>
      <c r="I128"/>
      <c r="K128"/>
      <c r="L128"/>
      <c r="M128"/>
      <c r="N128"/>
      <c r="O128"/>
      <c r="Q128"/>
    </row>
    <row r="129" spans="2:17" x14ac:dyDescent="0.25">
      <c r="B129" s="289"/>
      <c r="D129"/>
      <c r="E129"/>
      <c r="F129"/>
      <c r="G129"/>
      <c r="H129"/>
      <c r="I129"/>
      <c r="K129"/>
      <c r="L129"/>
      <c r="M129"/>
      <c r="N129"/>
      <c r="O129"/>
      <c r="Q129"/>
    </row>
    <row r="130" spans="2:17" x14ac:dyDescent="0.25">
      <c r="B130" s="289"/>
      <c r="D130"/>
      <c r="E130"/>
      <c r="F130"/>
      <c r="G130"/>
      <c r="H130"/>
      <c r="I130"/>
      <c r="K130"/>
      <c r="L130"/>
      <c r="M130"/>
      <c r="N130"/>
      <c r="O130"/>
      <c r="Q130"/>
    </row>
    <row r="131" spans="2:17" x14ac:dyDescent="0.25">
      <c r="B131" s="289"/>
      <c r="D131"/>
      <c r="E131"/>
      <c r="F131"/>
      <c r="G131"/>
      <c r="H131"/>
      <c r="I131"/>
      <c r="K131"/>
      <c r="L131"/>
      <c r="M131"/>
      <c r="N131"/>
      <c r="O131"/>
      <c r="Q131"/>
    </row>
    <row r="132" spans="2:17" x14ac:dyDescent="0.25">
      <c r="B132" s="289"/>
      <c r="D132"/>
      <c r="E132"/>
      <c r="F132"/>
      <c r="G132"/>
      <c r="H132"/>
      <c r="I132"/>
      <c r="K132"/>
      <c r="L132"/>
      <c r="M132"/>
      <c r="N132"/>
      <c r="O132"/>
      <c r="Q132"/>
    </row>
    <row r="133" spans="2:17" x14ac:dyDescent="0.25">
      <c r="B133" s="289"/>
      <c r="D133"/>
      <c r="E133"/>
      <c r="F133"/>
      <c r="G133"/>
      <c r="H133"/>
      <c r="I133"/>
      <c r="K133"/>
      <c r="L133"/>
      <c r="M133"/>
      <c r="N133"/>
      <c r="O133"/>
      <c r="Q133"/>
    </row>
    <row r="134" spans="2:17" x14ac:dyDescent="0.25">
      <c r="B134" s="289"/>
      <c r="D134"/>
      <c r="E134"/>
      <c r="F134"/>
      <c r="G134"/>
      <c r="H134"/>
      <c r="I134"/>
      <c r="K134"/>
      <c r="L134"/>
      <c r="M134"/>
      <c r="N134"/>
      <c r="O134"/>
      <c r="Q134"/>
    </row>
    <row r="135" spans="2:17" x14ac:dyDescent="0.25">
      <c r="B135" s="289"/>
      <c r="D135"/>
      <c r="E135"/>
      <c r="F135"/>
      <c r="G135"/>
      <c r="H135"/>
      <c r="I135"/>
      <c r="K135"/>
      <c r="L135"/>
      <c r="M135"/>
      <c r="N135"/>
      <c r="O135"/>
      <c r="Q135"/>
    </row>
    <row r="136" spans="2:17" x14ac:dyDescent="0.25">
      <c r="B136" s="289"/>
      <c r="D136"/>
      <c r="E136"/>
      <c r="F136"/>
      <c r="G136"/>
      <c r="H136"/>
      <c r="I136"/>
      <c r="K136"/>
      <c r="L136"/>
      <c r="M136"/>
      <c r="N136"/>
      <c r="O136"/>
      <c r="Q136"/>
    </row>
    <row r="137" spans="2:17" x14ac:dyDescent="0.25">
      <c r="B137" s="289"/>
      <c r="D137"/>
      <c r="E137"/>
      <c r="F137"/>
      <c r="G137"/>
      <c r="H137"/>
      <c r="I137"/>
      <c r="K137"/>
      <c r="L137"/>
      <c r="M137"/>
      <c r="N137"/>
      <c r="O137"/>
      <c r="Q137"/>
    </row>
    <row r="138" spans="2:17" x14ac:dyDescent="0.25">
      <c r="B138" s="289"/>
      <c r="D138"/>
      <c r="E138"/>
      <c r="F138"/>
      <c r="G138"/>
      <c r="H138"/>
      <c r="I138"/>
      <c r="K138"/>
      <c r="L138"/>
      <c r="M138"/>
      <c r="N138"/>
      <c r="O138"/>
      <c r="Q138"/>
    </row>
    <row r="139" spans="2:17" x14ac:dyDescent="0.25">
      <c r="B139" s="289"/>
      <c r="D139"/>
      <c r="E139"/>
      <c r="F139"/>
      <c r="G139"/>
      <c r="H139"/>
      <c r="I139"/>
      <c r="K139"/>
      <c r="L139"/>
      <c r="M139"/>
      <c r="N139"/>
      <c r="O139"/>
      <c r="Q139"/>
    </row>
    <row r="140" spans="2:17" x14ac:dyDescent="0.25">
      <c r="B140" s="289"/>
      <c r="D140"/>
      <c r="E140"/>
      <c r="F140"/>
      <c r="G140"/>
      <c r="H140"/>
      <c r="I140"/>
      <c r="K140"/>
      <c r="L140"/>
      <c r="M140"/>
      <c r="N140"/>
      <c r="O140"/>
      <c r="Q140"/>
    </row>
    <row r="141" spans="2:17" x14ac:dyDescent="0.25">
      <c r="B141" s="289"/>
      <c r="D141"/>
      <c r="E141"/>
      <c r="F141"/>
      <c r="G141"/>
      <c r="H141"/>
      <c r="I141"/>
      <c r="K141"/>
      <c r="L141"/>
      <c r="M141"/>
      <c r="N141"/>
      <c r="O141"/>
      <c r="Q141"/>
    </row>
    <row r="142" spans="2:17" x14ac:dyDescent="0.25">
      <c r="B142" s="289"/>
      <c r="D142"/>
      <c r="E142"/>
      <c r="F142"/>
      <c r="G142"/>
      <c r="H142"/>
      <c r="I142"/>
      <c r="K142"/>
      <c r="L142"/>
      <c r="M142"/>
      <c r="N142"/>
      <c r="O142"/>
      <c r="Q142"/>
    </row>
    <row r="143" spans="2:17" x14ac:dyDescent="0.25">
      <c r="B143" s="289"/>
      <c r="D143"/>
      <c r="E143"/>
      <c r="F143"/>
      <c r="G143"/>
      <c r="H143"/>
      <c r="I143"/>
      <c r="K143"/>
      <c r="L143"/>
      <c r="M143"/>
      <c r="N143"/>
      <c r="O143"/>
      <c r="Q143"/>
    </row>
    <row r="144" spans="2:17" x14ac:dyDescent="0.25">
      <c r="B144" s="289"/>
      <c r="D144"/>
      <c r="E144"/>
      <c r="F144"/>
      <c r="G144"/>
      <c r="H144"/>
      <c r="I144"/>
      <c r="K144"/>
      <c r="L144"/>
      <c r="M144"/>
      <c r="N144"/>
      <c r="O144"/>
      <c r="Q144"/>
    </row>
    <row r="145" spans="2:17" x14ac:dyDescent="0.25">
      <c r="B145" s="289"/>
      <c r="D145"/>
      <c r="E145"/>
      <c r="F145"/>
      <c r="G145"/>
      <c r="H145"/>
      <c r="I145"/>
      <c r="K145"/>
      <c r="L145"/>
      <c r="M145"/>
      <c r="N145"/>
      <c r="O145"/>
      <c r="Q145"/>
    </row>
    <row r="146" spans="2:17" x14ac:dyDescent="0.25">
      <c r="B146" s="289"/>
      <c r="D146"/>
      <c r="E146"/>
      <c r="F146"/>
      <c r="G146"/>
      <c r="H146"/>
      <c r="I146"/>
      <c r="K146"/>
      <c r="L146"/>
      <c r="M146"/>
      <c r="N146"/>
      <c r="O146"/>
      <c r="Q146"/>
    </row>
    <row r="147" spans="2:17" x14ac:dyDescent="0.25">
      <c r="B147" s="289"/>
      <c r="D147"/>
      <c r="E147"/>
      <c r="F147"/>
      <c r="G147"/>
      <c r="H147"/>
      <c r="I147"/>
      <c r="K147"/>
      <c r="L147"/>
      <c r="M147"/>
      <c r="N147"/>
      <c r="O147"/>
      <c r="Q147"/>
    </row>
    <row r="148" spans="2:17" x14ac:dyDescent="0.25">
      <c r="B148" s="289"/>
      <c r="D148"/>
      <c r="E148"/>
      <c r="F148"/>
      <c r="G148"/>
      <c r="H148"/>
      <c r="I148"/>
      <c r="K148"/>
      <c r="L148"/>
      <c r="M148"/>
      <c r="N148"/>
      <c r="O148"/>
      <c r="Q148"/>
    </row>
    <row r="149" spans="2:17" x14ac:dyDescent="0.25">
      <c r="B149" s="289"/>
      <c r="D149"/>
      <c r="E149"/>
      <c r="F149"/>
      <c r="G149"/>
      <c r="H149"/>
      <c r="I149"/>
      <c r="K149"/>
      <c r="L149"/>
      <c r="M149"/>
      <c r="N149"/>
      <c r="O149"/>
      <c r="Q149"/>
    </row>
    <row r="150" spans="2:17" x14ac:dyDescent="0.25">
      <c r="B150" s="289"/>
      <c r="D150"/>
      <c r="E150"/>
      <c r="F150"/>
      <c r="G150"/>
      <c r="H150"/>
      <c r="I150"/>
      <c r="K150"/>
      <c r="L150"/>
      <c r="M150"/>
      <c r="N150"/>
      <c r="O150"/>
      <c r="Q150"/>
    </row>
    <row r="151" spans="2:17" x14ac:dyDescent="0.25">
      <c r="B151" s="289"/>
      <c r="D151"/>
      <c r="E151"/>
      <c r="F151"/>
      <c r="G151"/>
      <c r="H151"/>
      <c r="I151"/>
      <c r="K151"/>
      <c r="L151"/>
      <c r="M151"/>
      <c r="N151"/>
      <c r="O151"/>
      <c r="Q151"/>
    </row>
    <row r="152" spans="2:17" x14ac:dyDescent="0.25">
      <c r="B152" s="289"/>
      <c r="D152"/>
      <c r="E152"/>
      <c r="F152"/>
      <c r="G152"/>
      <c r="H152"/>
      <c r="I152"/>
      <c r="K152"/>
      <c r="L152"/>
      <c r="M152"/>
      <c r="N152"/>
      <c r="O152"/>
      <c r="Q152"/>
    </row>
    <row r="153" spans="2:17" x14ac:dyDescent="0.25">
      <c r="B153" s="289"/>
      <c r="D153"/>
      <c r="E153"/>
      <c r="F153"/>
      <c r="G153"/>
      <c r="H153"/>
      <c r="I153"/>
      <c r="K153"/>
      <c r="L153"/>
      <c r="M153"/>
      <c r="N153"/>
      <c r="O153"/>
      <c r="Q153"/>
    </row>
    <row r="154" spans="2:17" x14ac:dyDescent="0.25">
      <c r="B154" s="289"/>
      <c r="D154"/>
      <c r="E154"/>
      <c r="F154"/>
      <c r="G154"/>
      <c r="H154"/>
      <c r="I154"/>
      <c r="K154"/>
      <c r="L154"/>
      <c r="M154"/>
      <c r="N154"/>
      <c r="O154"/>
      <c r="Q154"/>
    </row>
    <row r="155" spans="2:17" x14ac:dyDescent="0.25">
      <c r="B155" s="289"/>
      <c r="D155"/>
      <c r="E155"/>
      <c r="F155"/>
      <c r="G155"/>
      <c r="H155"/>
      <c r="I155"/>
      <c r="K155"/>
      <c r="L155"/>
      <c r="M155"/>
      <c r="N155"/>
      <c r="O155"/>
      <c r="Q155"/>
    </row>
    <row r="156" spans="2:17" x14ac:dyDescent="0.25">
      <c r="B156" s="289"/>
      <c r="D156"/>
      <c r="E156"/>
      <c r="F156"/>
      <c r="G156"/>
      <c r="H156"/>
      <c r="I156"/>
      <c r="K156"/>
      <c r="L156"/>
      <c r="M156"/>
      <c r="N156"/>
      <c r="O156"/>
      <c r="Q156"/>
    </row>
    <row r="157" spans="2:17" x14ac:dyDescent="0.25">
      <c r="B157" s="289"/>
      <c r="D157"/>
      <c r="E157"/>
      <c r="F157"/>
      <c r="G157"/>
      <c r="H157"/>
      <c r="I157"/>
      <c r="K157"/>
      <c r="L157"/>
      <c r="M157"/>
      <c r="N157"/>
      <c r="O157"/>
      <c r="Q157"/>
    </row>
    <row r="158" spans="2:17" x14ac:dyDescent="0.25">
      <c r="B158" s="289"/>
      <c r="D158"/>
      <c r="E158"/>
      <c r="F158"/>
      <c r="G158"/>
      <c r="H158"/>
      <c r="I158"/>
      <c r="K158"/>
      <c r="L158"/>
      <c r="M158"/>
      <c r="N158"/>
      <c r="O158"/>
      <c r="Q158"/>
    </row>
    <row r="159" spans="2:17" x14ac:dyDescent="0.25">
      <c r="B159" s="289"/>
      <c r="D159"/>
      <c r="E159"/>
      <c r="F159"/>
      <c r="G159"/>
      <c r="H159"/>
      <c r="I159"/>
      <c r="K159"/>
      <c r="L159"/>
      <c r="M159"/>
      <c r="N159"/>
      <c r="O159"/>
      <c r="Q159"/>
    </row>
    <row r="160" spans="2:17" x14ac:dyDescent="0.25">
      <c r="B160" s="289"/>
      <c r="D160"/>
      <c r="E160"/>
      <c r="F160"/>
      <c r="G160"/>
      <c r="H160"/>
      <c r="I160"/>
      <c r="K160"/>
      <c r="L160"/>
      <c r="M160"/>
      <c r="N160"/>
      <c r="O160"/>
      <c r="Q160"/>
    </row>
  </sheetData>
  <mergeCells count="116">
    <mergeCell ref="D110:H110"/>
    <mergeCell ref="D111:H111"/>
    <mergeCell ref="D112:H112"/>
    <mergeCell ref="A116:J116"/>
    <mergeCell ref="D104:H104"/>
    <mergeCell ref="D105:H105"/>
    <mergeCell ref="D106:H106"/>
    <mergeCell ref="D107:H107"/>
    <mergeCell ref="D108:H108"/>
    <mergeCell ref="D109:H109"/>
    <mergeCell ref="D98:H98"/>
    <mergeCell ref="D99:H99"/>
    <mergeCell ref="D100:H100"/>
    <mergeCell ref="D101:H101"/>
    <mergeCell ref="D102:H102"/>
    <mergeCell ref="D103:H103"/>
    <mergeCell ref="D92:H92"/>
    <mergeCell ref="D93:H93"/>
    <mergeCell ref="D94:H94"/>
    <mergeCell ref="D95:H95"/>
    <mergeCell ref="D96:H96"/>
    <mergeCell ref="D97:H97"/>
    <mergeCell ref="D86:H86"/>
    <mergeCell ref="D87:H87"/>
    <mergeCell ref="D88:H88"/>
    <mergeCell ref="D89:H89"/>
    <mergeCell ref="D90:H90"/>
    <mergeCell ref="D91:H91"/>
    <mergeCell ref="D80:H80"/>
    <mergeCell ref="D81:H81"/>
    <mergeCell ref="D82:H82"/>
    <mergeCell ref="D83:H83"/>
    <mergeCell ref="D84:H84"/>
    <mergeCell ref="D85:H85"/>
    <mergeCell ref="D74:H74"/>
    <mergeCell ref="D75:H75"/>
    <mergeCell ref="D76:H76"/>
    <mergeCell ref="D77:H77"/>
    <mergeCell ref="D78:H78"/>
    <mergeCell ref="D79:H79"/>
    <mergeCell ref="D68:H68"/>
    <mergeCell ref="D69:H69"/>
    <mergeCell ref="D70:H70"/>
    <mergeCell ref="D71:H71"/>
    <mergeCell ref="D72:H72"/>
    <mergeCell ref="D73:H73"/>
    <mergeCell ref="D62:H62"/>
    <mergeCell ref="D63:H63"/>
    <mergeCell ref="D64:H64"/>
    <mergeCell ref="D65:H65"/>
    <mergeCell ref="D66:H66"/>
    <mergeCell ref="D67:H67"/>
    <mergeCell ref="D56:H56"/>
    <mergeCell ref="D57:H57"/>
    <mergeCell ref="D58:H58"/>
    <mergeCell ref="D59:H59"/>
    <mergeCell ref="D60:H60"/>
    <mergeCell ref="D61:H61"/>
    <mergeCell ref="D50:H50"/>
    <mergeCell ref="D51:H51"/>
    <mergeCell ref="D52:H52"/>
    <mergeCell ref="D53:H53"/>
    <mergeCell ref="D54:H54"/>
    <mergeCell ref="D55:H55"/>
    <mergeCell ref="D44:H44"/>
    <mergeCell ref="D45:H45"/>
    <mergeCell ref="D46:H46"/>
    <mergeCell ref="D47:H47"/>
    <mergeCell ref="D48:H48"/>
    <mergeCell ref="D49:H49"/>
    <mergeCell ref="D38:H38"/>
    <mergeCell ref="D39:H39"/>
    <mergeCell ref="D40:H40"/>
    <mergeCell ref="D41:H41"/>
    <mergeCell ref="D42:H42"/>
    <mergeCell ref="D43:H43"/>
    <mergeCell ref="D32:H32"/>
    <mergeCell ref="D33:H33"/>
    <mergeCell ref="D34:H34"/>
    <mergeCell ref="D35:H35"/>
    <mergeCell ref="D36:H36"/>
    <mergeCell ref="D37:H37"/>
    <mergeCell ref="D26:H26"/>
    <mergeCell ref="D27:H27"/>
    <mergeCell ref="D28:H28"/>
    <mergeCell ref="D29:H29"/>
    <mergeCell ref="D30:H30"/>
    <mergeCell ref="D31:H31"/>
    <mergeCell ref="D20:H20"/>
    <mergeCell ref="D21:H21"/>
    <mergeCell ref="D22:H22"/>
    <mergeCell ref="D23:H23"/>
    <mergeCell ref="D24:H24"/>
    <mergeCell ref="D25:H25"/>
    <mergeCell ref="D14:H14"/>
    <mergeCell ref="D15:H15"/>
    <mergeCell ref="D16:H16"/>
    <mergeCell ref="D17:H17"/>
    <mergeCell ref="D18:H18"/>
    <mergeCell ref="D19:H19"/>
    <mergeCell ref="J6:J7"/>
    <mergeCell ref="K6:O6"/>
    <mergeCell ref="D10:H10"/>
    <mergeCell ref="D11:H11"/>
    <mergeCell ref="D12:H12"/>
    <mergeCell ref="D13:H13"/>
    <mergeCell ref="A1:J1"/>
    <mergeCell ref="A2:J2"/>
    <mergeCell ref="A3:J3"/>
    <mergeCell ref="G4:J4"/>
    <mergeCell ref="G5:J5"/>
    <mergeCell ref="A6:A7"/>
    <mergeCell ref="B6:B7"/>
    <mergeCell ref="C6:C7"/>
    <mergeCell ref="D6:H7"/>
    <mergeCell ref="I6:I7"/>
  </mergeCells>
  <conditionalFormatting sqref="C46:C51 H1:I3 I6 H113:I1048576 D10:D112">
    <cfRule type="cellIs" dxfId="10" priority="10" operator="lessThan">
      <formula>0</formula>
    </cfRule>
  </conditionalFormatting>
  <conditionalFormatting sqref="C10:C17">
    <cfRule type="cellIs" dxfId="9" priority="9" operator="lessThan">
      <formula>0</formula>
    </cfRule>
  </conditionalFormatting>
  <conditionalFormatting sqref="C19:C45">
    <cfRule type="cellIs" dxfId="8" priority="8" operator="lessThan">
      <formula>0</formula>
    </cfRule>
  </conditionalFormatting>
  <conditionalFormatting sqref="C53:C60">
    <cfRule type="cellIs" dxfId="7" priority="7" operator="lessThan">
      <formula>0</formula>
    </cfRule>
  </conditionalFormatting>
  <conditionalFormatting sqref="C62:C89">
    <cfRule type="cellIs" dxfId="6" priority="6" operator="lessThan">
      <formula>0</formula>
    </cfRule>
  </conditionalFormatting>
  <conditionalFormatting sqref="C91:C98">
    <cfRule type="cellIs" dxfId="5" priority="5" operator="lessThan">
      <formula>0</formula>
    </cfRule>
  </conditionalFormatting>
  <conditionalFormatting sqref="C100:C106">
    <cfRule type="cellIs" dxfId="4" priority="3" operator="lessThan">
      <formula>0</formula>
    </cfRule>
  </conditionalFormatting>
  <conditionalFormatting sqref="C108:C112">
    <cfRule type="cellIs" dxfId="3" priority="4" operator="lessThan">
      <formula>0</formula>
    </cfRule>
  </conditionalFormatting>
  <conditionalFormatting sqref="H9:I9 I8">
    <cfRule type="cellIs" dxfId="2" priority="11" operator="lessThan">
      <formula>0</formula>
    </cfRule>
  </conditionalFormatting>
  <conditionalFormatting sqref="K3:K5">
    <cfRule type="cellIs" dxfId="1" priority="2" operator="lessThan">
      <formula>0</formula>
    </cfRule>
  </conditionalFormatting>
  <conditionalFormatting sqref="I10:I112">
    <cfRule type="cellIs" dxfId="0" priority="1" operator="lessThan">
      <formula>0</formula>
    </cfRule>
  </conditionalFormatting>
  <printOptions horizontalCentered="1"/>
  <pageMargins left="0.31496062992125984" right="0.31496062992125984" top="0.35433070866141736" bottom="0.35433070866141736" header="0" footer="0"/>
  <pageSetup paperSize="9" scale="53" fitToHeight="2" orientation="portrait" r:id="rId1"/>
  <rowBreaks count="1" manualBreakCount="1">
    <brk id="51" max="1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S215"/>
  <sheetViews>
    <sheetView topLeftCell="A16" workbookViewId="0">
      <selection activeCell="J17" sqref="J17"/>
    </sheetView>
  </sheetViews>
  <sheetFormatPr defaultRowHeight="15" x14ac:dyDescent="0.25"/>
  <cols>
    <col min="2" max="3" width="10.42578125" bestFit="1" customWidth="1"/>
    <col min="12" max="12" width="7.140625" customWidth="1"/>
    <col min="13" max="13" width="13" customWidth="1"/>
    <col min="14" max="14" width="16.85546875" bestFit="1" customWidth="1"/>
    <col min="15" max="16" width="13.5703125" customWidth="1"/>
    <col min="17" max="17" width="14.85546875" customWidth="1"/>
    <col min="18" max="18" width="29" customWidth="1"/>
  </cols>
  <sheetData>
    <row r="3" spans="2:17" ht="15.75" x14ac:dyDescent="0.25">
      <c r="B3" s="134" t="s">
        <v>17</v>
      </c>
      <c r="C3" s="134"/>
      <c r="D3" s="21" t="s">
        <v>135</v>
      </c>
      <c r="E3" s="5"/>
      <c r="F3" s="5"/>
      <c r="G3" s="48"/>
    </row>
    <row r="4" spans="2:17" ht="15.75" x14ac:dyDescent="0.25">
      <c r="B4" s="134" t="s">
        <v>19</v>
      </c>
      <c r="C4" s="134"/>
      <c r="D4" s="21" t="s">
        <v>230</v>
      </c>
      <c r="E4" s="5"/>
      <c r="F4" s="5"/>
      <c r="G4" s="48"/>
    </row>
    <row r="5" spans="2:17" ht="15.75" x14ac:dyDescent="0.25">
      <c r="B5" s="138" t="s">
        <v>18</v>
      </c>
      <c r="C5" s="138"/>
      <c r="D5" s="22" t="s">
        <v>143</v>
      </c>
      <c r="E5" s="19"/>
      <c r="F5" s="19"/>
      <c r="G5" s="49"/>
    </row>
    <row r="6" spans="2:17" ht="18.75" x14ac:dyDescent="0.25">
      <c r="B6" s="131" t="s">
        <v>10</v>
      </c>
      <c r="C6" s="132"/>
      <c r="D6" s="132"/>
      <c r="E6" s="132"/>
      <c r="F6" s="132"/>
      <c r="G6" s="133"/>
    </row>
    <row r="7" spans="2:17" ht="60" x14ac:dyDescent="0.25">
      <c r="B7" s="33" t="s">
        <v>9</v>
      </c>
      <c r="C7" s="33" t="s">
        <v>0</v>
      </c>
      <c r="D7" s="33" t="s">
        <v>15</v>
      </c>
      <c r="E7" s="4" t="s">
        <v>20</v>
      </c>
      <c r="F7" s="4" t="s">
        <v>16</v>
      </c>
      <c r="G7" s="33" t="s">
        <v>11</v>
      </c>
      <c r="L7" s="53" t="s">
        <v>205</v>
      </c>
      <c r="M7" s="33" t="s">
        <v>204</v>
      </c>
      <c r="N7" s="33" t="s">
        <v>15</v>
      </c>
      <c r="O7" s="4" t="s">
        <v>20</v>
      </c>
      <c r="P7" s="4" t="s">
        <v>16</v>
      </c>
      <c r="Q7" s="33" t="s">
        <v>11</v>
      </c>
    </row>
    <row r="8" spans="2:17" x14ac:dyDescent="0.25">
      <c r="B8" s="2">
        <v>1</v>
      </c>
      <c r="C8" s="3">
        <v>44949</v>
      </c>
      <c r="D8" s="2">
        <v>4200</v>
      </c>
      <c r="E8" s="2"/>
      <c r="F8" s="2"/>
      <c r="G8" s="2">
        <v>2972</v>
      </c>
      <c r="L8" s="61" t="s">
        <v>10</v>
      </c>
      <c r="M8" s="61">
        <f>+[2]MANGRAURA!$G$445</f>
        <v>16542</v>
      </c>
      <c r="N8" s="13">
        <f>+D18</f>
        <v>13200</v>
      </c>
      <c r="O8" s="13">
        <f>+[2]MANGRAURA!$G$444</f>
        <v>13200</v>
      </c>
      <c r="P8" s="13">
        <f>+N8-O8</f>
        <v>0</v>
      </c>
      <c r="Q8" s="46"/>
    </row>
    <row r="9" spans="2:17" x14ac:dyDescent="0.25">
      <c r="B9" s="2">
        <v>2</v>
      </c>
      <c r="C9" s="3">
        <v>44964</v>
      </c>
      <c r="D9" s="2">
        <v>900</v>
      </c>
      <c r="E9" s="2"/>
      <c r="F9" s="2"/>
      <c r="G9" s="2">
        <v>2975</v>
      </c>
      <c r="L9" s="61" t="s">
        <v>12</v>
      </c>
      <c r="M9" s="61">
        <f>+[2]MANGRAURA!$H$445</f>
        <v>72</v>
      </c>
      <c r="N9" s="13">
        <f>+D32</f>
        <v>0</v>
      </c>
      <c r="O9" s="13">
        <f>+[2]MANGRAURA!$H$444</f>
        <v>0</v>
      </c>
      <c r="P9" s="13">
        <f t="shared" ref="P9:P13" si="0">+N9-O9</f>
        <v>0</v>
      </c>
      <c r="Q9" s="46"/>
    </row>
    <row r="10" spans="2:17" x14ac:dyDescent="0.25">
      <c r="B10" s="2">
        <f>+B9+1</f>
        <v>3</v>
      </c>
      <c r="C10" s="3">
        <v>44969</v>
      </c>
      <c r="D10" s="2">
        <v>4200</v>
      </c>
      <c r="E10" s="2"/>
      <c r="F10" s="2"/>
      <c r="G10" s="2">
        <v>2978</v>
      </c>
      <c r="L10" s="61" t="s">
        <v>13</v>
      </c>
      <c r="M10" s="61">
        <f>+[2]MANGRAURA!$I$445</f>
        <v>716</v>
      </c>
      <c r="N10" s="13">
        <f>+D45</f>
        <v>700</v>
      </c>
      <c r="O10" s="13">
        <f>+[2]MANGRAURA!$I$444</f>
        <v>649</v>
      </c>
      <c r="P10" s="13">
        <f t="shared" si="0"/>
        <v>51</v>
      </c>
      <c r="Q10" s="46"/>
    </row>
    <row r="11" spans="2:17" x14ac:dyDescent="0.25">
      <c r="B11" s="2">
        <f>+B10+1</f>
        <v>4</v>
      </c>
      <c r="C11" s="3">
        <v>44999</v>
      </c>
      <c r="D11" s="2">
        <v>300</v>
      </c>
      <c r="E11" s="2"/>
      <c r="F11" s="2"/>
      <c r="G11" s="2">
        <v>2982</v>
      </c>
      <c r="L11" s="61" t="s">
        <v>14</v>
      </c>
      <c r="M11" s="61">
        <f>+[2]MANGRAURA!$J$445</f>
        <v>781</v>
      </c>
      <c r="N11" s="13">
        <f>+D57</f>
        <v>800</v>
      </c>
      <c r="O11" s="13">
        <f>+[2]MANGRAURA!$J$444</f>
        <v>730</v>
      </c>
      <c r="P11" s="13">
        <f t="shared" si="0"/>
        <v>70</v>
      </c>
      <c r="Q11" s="46"/>
    </row>
    <row r="12" spans="2:17" x14ac:dyDescent="0.25">
      <c r="B12" s="2">
        <f>+B11+1</f>
        <v>5</v>
      </c>
      <c r="C12" s="3">
        <v>45000</v>
      </c>
      <c r="D12" s="2">
        <v>1200</v>
      </c>
      <c r="E12" s="2"/>
      <c r="F12" s="2"/>
      <c r="G12" s="2">
        <v>2983</v>
      </c>
      <c r="L12" s="61" t="s">
        <v>141</v>
      </c>
      <c r="M12" s="61">
        <f>+[2]MANGRAURA!$K$445</f>
        <v>258</v>
      </c>
      <c r="N12" s="13">
        <f>+D67</f>
        <v>264</v>
      </c>
      <c r="O12" s="13">
        <f>+[2]MANGRAURA!$K$444</f>
        <v>258</v>
      </c>
      <c r="P12" s="13">
        <f t="shared" si="0"/>
        <v>6</v>
      </c>
      <c r="Q12" s="46"/>
    </row>
    <row r="13" spans="2:17" x14ac:dyDescent="0.25">
      <c r="B13" s="2">
        <f>+B12+1</f>
        <v>6</v>
      </c>
      <c r="C13" s="3">
        <v>45008</v>
      </c>
      <c r="D13" s="2">
        <v>600</v>
      </c>
      <c r="E13" s="2"/>
      <c r="F13" s="2"/>
      <c r="G13" s="2">
        <v>2987</v>
      </c>
      <c r="L13" s="61" t="s">
        <v>138</v>
      </c>
      <c r="M13" s="61">
        <f>+[2]MANGRAURA!$L$445</f>
        <v>139</v>
      </c>
      <c r="N13" s="13">
        <f>+D77</f>
        <v>132</v>
      </c>
      <c r="O13" s="13">
        <f>+[2]MANGRAURA!$L$444</f>
        <v>117</v>
      </c>
      <c r="P13" s="13">
        <f t="shared" si="0"/>
        <v>15</v>
      </c>
      <c r="Q13" s="46"/>
    </row>
    <row r="14" spans="2:17" x14ac:dyDescent="0.25">
      <c r="B14" s="2">
        <v>7</v>
      </c>
      <c r="C14" s="3">
        <v>45014</v>
      </c>
      <c r="D14" s="2">
        <v>600</v>
      </c>
      <c r="E14" s="2"/>
      <c r="F14" s="2"/>
      <c r="G14" s="24">
        <v>2992</v>
      </c>
      <c r="L14" s="46"/>
      <c r="M14" s="61">
        <f>+SUM(M8:M13)</f>
        <v>18508</v>
      </c>
      <c r="N14" s="61">
        <f>+SUM(N8:N13)</f>
        <v>15096</v>
      </c>
      <c r="O14" s="61">
        <f>+SUM(O8:O13)</f>
        <v>14954</v>
      </c>
      <c r="P14" s="61">
        <f>+SUM(P8:P13)</f>
        <v>142</v>
      </c>
      <c r="Q14" s="46"/>
    </row>
    <row r="15" spans="2:17" x14ac:dyDescent="0.25">
      <c r="B15" s="2">
        <v>8</v>
      </c>
      <c r="C15" s="3">
        <v>45019</v>
      </c>
      <c r="D15" s="2">
        <v>600</v>
      </c>
      <c r="E15" s="2"/>
      <c r="F15" s="2"/>
      <c r="G15" s="46"/>
    </row>
    <row r="16" spans="2:17" x14ac:dyDescent="0.25">
      <c r="B16" s="2">
        <v>9</v>
      </c>
      <c r="C16" s="3">
        <v>45025</v>
      </c>
      <c r="D16" s="2">
        <v>600</v>
      </c>
      <c r="E16" s="2"/>
      <c r="F16" s="2"/>
      <c r="G16" s="24">
        <v>2997</v>
      </c>
    </row>
    <row r="17" spans="2:19" x14ac:dyDescent="0.25">
      <c r="B17" s="2"/>
      <c r="C17" s="3"/>
      <c r="D17" s="2"/>
      <c r="E17" s="2"/>
      <c r="F17" s="2"/>
      <c r="G17" s="24"/>
    </row>
    <row r="18" spans="2:19" x14ac:dyDescent="0.25">
      <c r="B18" s="2"/>
      <c r="C18" s="3" t="s">
        <v>201</v>
      </c>
      <c r="D18" s="2">
        <f>SUM(D8:D17)</f>
        <v>13200</v>
      </c>
      <c r="E18" s="2"/>
      <c r="F18" s="2"/>
      <c r="G18" s="24"/>
    </row>
    <row r="19" spans="2:19" ht="18.75" x14ac:dyDescent="0.25">
      <c r="B19" s="131" t="s">
        <v>12</v>
      </c>
      <c r="C19" s="132"/>
      <c r="D19" s="132"/>
      <c r="E19" s="132"/>
      <c r="F19" s="132"/>
      <c r="G19" s="133"/>
    </row>
    <row r="20" spans="2:19" ht="60" x14ac:dyDescent="0.25">
      <c r="B20" s="33" t="s">
        <v>9</v>
      </c>
      <c r="C20" s="33" t="s">
        <v>0</v>
      </c>
      <c r="D20" s="33" t="s">
        <v>15</v>
      </c>
      <c r="E20" s="4" t="s">
        <v>20</v>
      </c>
      <c r="F20" s="4" t="s">
        <v>16</v>
      </c>
      <c r="G20" s="33" t="s">
        <v>11</v>
      </c>
      <c r="L20" s="153" t="s">
        <v>21</v>
      </c>
      <c r="M20" s="153"/>
      <c r="N20" s="32" t="s">
        <v>22</v>
      </c>
      <c r="O20" s="12" t="s">
        <v>131</v>
      </c>
      <c r="P20" s="12" t="s">
        <v>132</v>
      </c>
      <c r="Q20" s="12" t="s">
        <v>133</v>
      </c>
      <c r="R20" s="12" t="s">
        <v>11</v>
      </c>
    </row>
    <row r="21" spans="2:19" ht="75" x14ac:dyDescent="0.25">
      <c r="B21" s="2">
        <v>1</v>
      </c>
      <c r="C21" s="3"/>
      <c r="D21" s="2"/>
      <c r="E21" s="2"/>
      <c r="F21" s="2"/>
      <c r="G21" s="2"/>
      <c r="L21" s="151" t="s">
        <v>23</v>
      </c>
      <c r="M21" s="151"/>
      <c r="N21" s="7" t="s">
        <v>1</v>
      </c>
      <c r="O21" s="61">
        <f>20+10+1+1+6</f>
        <v>38</v>
      </c>
      <c r="P21" s="61">
        <f>10+7+3+1+4+1+1</f>
        <v>27</v>
      </c>
      <c r="Q21" s="61">
        <f>+O21-P21</f>
        <v>11</v>
      </c>
      <c r="R21" s="78" t="s">
        <v>371</v>
      </c>
    </row>
    <row r="22" spans="2:19" x14ac:dyDescent="0.25">
      <c r="B22" s="2">
        <v>2</v>
      </c>
      <c r="C22" s="3"/>
      <c r="D22" s="2"/>
      <c r="E22" s="2"/>
      <c r="F22" s="2"/>
      <c r="G22" s="2"/>
      <c r="L22" s="151"/>
      <c r="M22" s="151"/>
      <c r="N22" s="7" t="s">
        <v>2</v>
      </c>
      <c r="O22" s="46">
        <v>1</v>
      </c>
      <c r="P22" s="46"/>
      <c r="Q22" s="46"/>
      <c r="R22" s="46"/>
      <c r="S22">
        <v>2984</v>
      </c>
    </row>
    <row r="23" spans="2:19" x14ac:dyDescent="0.25">
      <c r="B23" s="2">
        <v>3</v>
      </c>
      <c r="C23" s="3"/>
      <c r="D23" s="2"/>
      <c r="E23" s="2"/>
      <c r="F23" s="2"/>
      <c r="G23" s="2"/>
      <c r="L23" s="151"/>
      <c r="M23" s="151"/>
      <c r="N23" s="7" t="s">
        <v>3</v>
      </c>
      <c r="O23" s="46"/>
      <c r="P23" s="46"/>
      <c r="Q23" s="46"/>
      <c r="R23" s="46"/>
    </row>
    <row r="24" spans="2:19" x14ac:dyDescent="0.25">
      <c r="B24" s="2"/>
      <c r="C24" s="3"/>
      <c r="D24" s="2"/>
      <c r="E24" s="2"/>
      <c r="F24" s="2"/>
      <c r="G24" s="2"/>
      <c r="L24" s="151"/>
      <c r="M24" s="151"/>
      <c r="N24" s="7" t="s">
        <v>4</v>
      </c>
      <c r="O24" s="46"/>
      <c r="P24" s="46"/>
      <c r="Q24" s="46"/>
      <c r="R24" s="46"/>
    </row>
    <row r="25" spans="2:19" x14ac:dyDescent="0.25">
      <c r="B25" s="2"/>
      <c r="C25" s="3"/>
      <c r="D25" s="2"/>
      <c r="E25" s="2"/>
      <c r="F25" s="2"/>
      <c r="G25" s="2"/>
      <c r="L25" s="151"/>
      <c r="M25" s="151"/>
      <c r="N25" s="7" t="s">
        <v>5</v>
      </c>
      <c r="O25" s="46"/>
      <c r="P25" s="46"/>
      <c r="Q25" s="46"/>
      <c r="R25" s="46"/>
    </row>
    <row r="26" spans="2:19" x14ac:dyDescent="0.25">
      <c r="B26" s="2"/>
      <c r="C26" s="3"/>
      <c r="D26" s="2"/>
      <c r="E26" s="2"/>
      <c r="F26" s="2"/>
      <c r="G26" s="2"/>
      <c r="L26" s="151"/>
      <c r="M26" s="151"/>
      <c r="N26" s="7" t="s">
        <v>6</v>
      </c>
      <c r="O26" s="46"/>
      <c r="P26" s="46"/>
      <c r="Q26" s="46"/>
      <c r="R26" s="46"/>
    </row>
    <row r="27" spans="2:19" x14ac:dyDescent="0.25">
      <c r="B27" s="2"/>
      <c r="C27" s="3"/>
      <c r="D27" s="2"/>
      <c r="E27" s="2"/>
      <c r="F27" s="2"/>
      <c r="G27" s="2"/>
      <c r="L27" s="151"/>
      <c r="M27" s="151"/>
      <c r="N27" s="7" t="s">
        <v>7</v>
      </c>
      <c r="O27" s="46"/>
      <c r="P27" s="46"/>
      <c r="Q27" s="46"/>
      <c r="R27" s="46"/>
    </row>
    <row r="28" spans="2:19" x14ac:dyDescent="0.25">
      <c r="B28" s="2"/>
      <c r="C28" s="3"/>
      <c r="D28" s="2"/>
      <c r="E28" s="2"/>
      <c r="F28" s="2"/>
      <c r="G28" s="2"/>
      <c r="L28" s="151"/>
      <c r="M28" s="151"/>
      <c r="N28" s="7" t="s">
        <v>8</v>
      </c>
      <c r="O28" s="46"/>
      <c r="P28" s="46"/>
      <c r="Q28" s="46"/>
      <c r="R28" s="46"/>
    </row>
    <row r="29" spans="2:19" x14ac:dyDescent="0.25">
      <c r="B29" s="2"/>
      <c r="C29" s="3"/>
      <c r="D29" s="2"/>
      <c r="E29" s="2"/>
      <c r="F29" s="2"/>
      <c r="G29" s="2"/>
      <c r="L29" s="151"/>
      <c r="M29" s="151"/>
      <c r="N29" s="7" t="s">
        <v>24</v>
      </c>
      <c r="O29" s="46"/>
      <c r="P29" s="46"/>
      <c r="Q29" s="46"/>
      <c r="R29" s="46"/>
    </row>
    <row r="30" spans="2:19" x14ac:dyDescent="0.25">
      <c r="B30" s="2"/>
      <c r="C30" s="3"/>
      <c r="D30" s="2"/>
      <c r="E30" s="2"/>
      <c r="F30" s="2"/>
      <c r="G30" s="2"/>
      <c r="L30" s="151" t="s">
        <v>25</v>
      </c>
      <c r="M30" s="151"/>
      <c r="N30" s="7" t="s">
        <v>26</v>
      </c>
      <c r="O30" s="46"/>
      <c r="P30" s="46"/>
      <c r="Q30" s="46"/>
      <c r="R30" s="46"/>
    </row>
    <row r="31" spans="2:19" x14ac:dyDescent="0.25">
      <c r="B31" s="2"/>
      <c r="C31" s="3"/>
      <c r="D31" s="2"/>
      <c r="E31" s="2"/>
      <c r="F31" s="2"/>
      <c r="G31" s="24"/>
      <c r="L31" s="151"/>
      <c r="M31" s="151"/>
      <c r="N31" s="7" t="s">
        <v>27</v>
      </c>
      <c r="O31" s="46"/>
      <c r="P31" s="46"/>
      <c r="Q31" s="46"/>
      <c r="R31" s="46"/>
    </row>
    <row r="32" spans="2:19" x14ac:dyDescent="0.25">
      <c r="B32" s="2"/>
      <c r="C32" s="3" t="s">
        <v>201</v>
      </c>
      <c r="D32" s="2">
        <f>SUM(D22:D31)</f>
        <v>0</v>
      </c>
      <c r="E32" s="2"/>
      <c r="F32" s="2"/>
      <c r="G32" s="24"/>
      <c r="L32" s="151"/>
      <c r="M32" s="151"/>
      <c r="N32" s="7" t="s">
        <v>28</v>
      </c>
      <c r="O32" s="46"/>
      <c r="P32" s="46"/>
      <c r="Q32" s="46"/>
      <c r="R32" s="46"/>
    </row>
    <row r="33" spans="2:18" ht="18.75" x14ac:dyDescent="0.25">
      <c r="B33" s="131" t="s">
        <v>13</v>
      </c>
      <c r="C33" s="132"/>
      <c r="D33" s="132"/>
      <c r="E33" s="132"/>
      <c r="F33" s="132"/>
      <c r="G33" s="133"/>
      <c r="L33" s="151"/>
      <c r="M33" s="151"/>
      <c r="N33" s="7" t="s">
        <v>29</v>
      </c>
      <c r="O33" s="46"/>
      <c r="P33" s="46"/>
      <c r="Q33" s="46"/>
      <c r="R33" s="46"/>
    </row>
    <row r="34" spans="2:18" ht="60" x14ac:dyDescent="0.25">
      <c r="B34" s="33" t="s">
        <v>9</v>
      </c>
      <c r="C34" s="33" t="s">
        <v>0</v>
      </c>
      <c r="D34" s="33" t="s">
        <v>15</v>
      </c>
      <c r="E34" s="4" t="s">
        <v>20</v>
      </c>
      <c r="F34" s="4" t="s">
        <v>16</v>
      </c>
      <c r="G34" s="33" t="s">
        <v>11</v>
      </c>
      <c r="L34" s="151"/>
      <c r="M34" s="151"/>
      <c r="N34" s="7" t="s">
        <v>30</v>
      </c>
      <c r="O34" s="46"/>
      <c r="P34" s="46"/>
      <c r="Q34" s="46"/>
      <c r="R34" s="46"/>
    </row>
    <row r="35" spans="2:18" x14ac:dyDescent="0.25">
      <c r="B35" s="2">
        <v>1</v>
      </c>
      <c r="C35" s="3">
        <v>44964</v>
      </c>
      <c r="D35" s="2">
        <v>300</v>
      </c>
      <c r="E35" s="2"/>
      <c r="F35" s="2"/>
      <c r="G35" s="2">
        <v>2975</v>
      </c>
      <c r="L35" s="151"/>
      <c r="M35" s="151"/>
      <c r="N35" s="7" t="s">
        <v>31</v>
      </c>
      <c r="O35" s="46"/>
      <c r="P35" s="46"/>
      <c r="Q35" s="46"/>
      <c r="R35" s="46"/>
    </row>
    <row r="36" spans="2:18" x14ac:dyDescent="0.25">
      <c r="B36" s="26">
        <v>2</v>
      </c>
      <c r="C36" s="27">
        <v>45006</v>
      </c>
      <c r="D36" s="26">
        <v>200</v>
      </c>
      <c r="E36" s="26"/>
      <c r="F36" s="26"/>
      <c r="G36" s="2">
        <v>2986</v>
      </c>
      <c r="L36" s="151"/>
      <c r="M36" s="151"/>
      <c r="N36" s="7" t="s">
        <v>32</v>
      </c>
      <c r="O36" s="46"/>
      <c r="P36" s="46"/>
      <c r="Q36" s="46"/>
      <c r="R36" s="46"/>
    </row>
    <row r="37" spans="2:18" x14ac:dyDescent="0.25">
      <c r="B37" s="26">
        <v>3</v>
      </c>
      <c r="C37" s="27">
        <v>45009</v>
      </c>
      <c r="D37" s="2">
        <v>200</v>
      </c>
      <c r="E37" s="2"/>
      <c r="F37" s="2"/>
      <c r="G37" s="2">
        <v>2989</v>
      </c>
      <c r="L37" s="151"/>
      <c r="M37" s="151"/>
      <c r="N37" s="7" t="s">
        <v>33</v>
      </c>
      <c r="O37" s="46"/>
      <c r="P37" s="46"/>
      <c r="Q37" s="46"/>
      <c r="R37" s="46"/>
    </row>
    <row r="38" spans="2:18" x14ac:dyDescent="0.25">
      <c r="B38" s="26"/>
      <c r="C38" s="3"/>
      <c r="D38" s="2"/>
      <c r="E38" s="2"/>
      <c r="F38" s="2"/>
      <c r="G38" s="2"/>
      <c r="L38" s="151"/>
      <c r="M38" s="151"/>
      <c r="N38" s="7" t="s">
        <v>34</v>
      </c>
      <c r="O38" s="46"/>
      <c r="P38" s="46"/>
      <c r="Q38" s="46"/>
      <c r="R38" s="46"/>
    </row>
    <row r="39" spans="2:18" x14ac:dyDescent="0.25">
      <c r="B39" s="2"/>
      <c r="C39" s="3"/>
      <c r="D39" s="2"/>
      <c r="E39" s="2"/>
      <c r="F39" s="2"/>
      <c r="G39" s="2"/>
      <c r="L39" s="151"/>
      <c r="M39" s="151"/>
      <c r="N39" s="7" t="s">
        <v>35</v>
      </c>
      <c r="O39" s="46"/>
      <c r="P39" s="46"/>
      <c r="Q39" s="46"/>
      <c r="R39" s="46"/>
    </row>
    <row r="40" spans="2:18" x14ac:dyDescent="0.25">
      <c r="B40" s="26"/>
      <c r="C40" s="27"/>
      <c r="D40" s="26"/>
      <c r="E40" s="26"/>
      <c r="F40" s="26"/>
      <c r="G40" s="2"/>
      <c r="L40" s="151"/>
      <c r="M40" s="151"/>
      <c r="N40" s="7" t="s">
        <v>36</v>
      </c>
      <c r="O40" s="46"/>
      <c r="P40" s="46"/>
      <c r="Q40" s="46"/>
      <c r="R40" s="46"/>
    </row>
    <row r="41" spans="2:18" x14ac:dyDescent="0.25">
      <c r="B41" s="26"/>
      <c r="C41" s="27"/>
      <c r="D41" s="25"/>
      <c r="E41" s="26"/>
      <c r="F41" s="26"/>
      <c r="G41" s="2"/>
      <c r="L41" s="151"/>
      <c r="M41" s="151"/>
      <c r="N41" s="7" t="s">
        <v>37</v>
      </c>
      <c r="O41" s="46"/>
      <c r="P41" s="46"/>
      <c r="Q41" s="46"/>
      <c r="R41" s="46"/>
    </row>
    <row r="42" spans="2:18" x14ac:dyDescent="0.25">
      <c r="B42" s="26"/>
      <c r="C42" s="27"/>
      <c r="D42" s="25"/>
      <c r="E42" s="26"/>
      <c r="F42" s="26"/>
      <c r="G42" s="2"/>
      <c r="L42" s="151"/>
      <c r="M42" s="151"/>
      <c r="N42" s="7" t="s">
        <v>38</v>
      </c>
      <c r="O42" s="46"/>
      <c r="P42" s="46"/>
      <c r="Q42" s="46"/>
      <c r="R42" s="46"/>
    </row>
    <row r="43" spans="2:18" x14ac:dyDescent="0.25">
      <c r="B43" s="26"/>
      <c r="C43" s="27"/>
      <c r="D43" s="25"/>
      <c r="E43" s="26"/>
      <c r="F43" s="26"/>
      <c r="G43" s="24"/>
      <c r="L43" s="151"/>
      <c r="M43" s="151"/>
      <c r="N43" s="7" t="s">
        <v>39</v>
      </c>
      <c r="O43" s="46"/>
      <c r="P43" s="46"/>
      <c r="Q43" s="46"/>
      <c r="R43" s="46"/>
    </row>
    <row r="44" spans="2:18" x14ac:dyDescent="0.25">
      <c r="B44" s="26"/>
      <c r="C44" s="27"/>
      <c r="D44" s="25"/>
      <c r="E44" s="26"/>
      <c r="F44" s="26"/>
      <c r="G44" s="24"/>
      <c r="L44" s="151"/>
      <c r="M44" s="151"/>
      <c r="N44" s="7" t="s">
        <v>40</v>
      </c>
      <c r="O44" s="46"/>
      <c r="P44" s="46"/>
      <c r="Q44" s="46"/>
      <c r="R44" s="46"/>
    </row>
    <row r="45" spans="2:18" x14ac:dyDescent="0.25">
      <c r="B45" s="26"/>
      <c r="C45" s="3" t="s">
        <v>201</v>
      </c>
      <c r="D45" s="2">
        <f>SUM(D35:D44)</f>
        <v>700</v>
      </c>
      <c r="E45" s="26"/>
      <c r="F45" s="26"/>
      <c r="G45" s="24"/>
      <c r="L45" s="151"/>
      <c r="M45" s="151"/>
      <c r="N45" s="7" t="s">
        <v>41</v>
      </c>
      <c r="O45" s="46"/>
      <c r="P45" s="46"/>
      <c r="Q45" s="46"/>
      <c r="R45" s="46"/>
    </row>
    <row r="46" spans="2:18" ht="18.75" x14ac:dyDescent="0.25">
      <c r="B46" s="131" t="s">
        <v>14</v>
      </c>
      <c r="C46" s="132"/>
      <c r="D46" s="132"/>
      <c r="E46" s="132"/>
      <c r="F46" s="132"/>
      <c r="G46" s="133"/>
      <c r="L46" s="151"/>
      <c r="M46" s="151"/>
      <c r="N46" s="7" t="s">
        <v>42</v>
      </c>
      <c r="O46" s="46"/>
      <c r="P46" s="46"/>
      <c r="Q46" s="46"/>
      <c r="R46" s="46"/>
    </row>
    <row r="47" spans="2:18" ht="60" x14ac:dyDescent="0.25">
      <c r="B47" s="33" t="s">
        <v>9</v>
      </c>
      <c r="C47" s="33" t="s">
        <v>0</v>
      </c>
      <c r="D47" s="33" t="s">
        <v>15</v>
      </c>
      <c r="E47" s="4" t="s">
        <v>20</v>
      </c>
      <c r="F47" s="4" t="s">
        <v>16</v>
      </c>
      <c r="G47" s="33" t="s">
        <v>11</v>
      </c>
      <c r="L47" s="151"/>
      <c r="M47" s="151"/>
      <c r="N47" s="7" t="s">
        <v>43</v>
      </c>
      <c r="O47" s="46"/>
      <c r="P47" s="46"/>
      <c r="Q47" s="46"/>
      <c r="R47" s="46"/>
    </row>
    <row r="48" spans="2:18" x14ac:dyDescent="0.25">
      <c r="B48" s="2">
        <v>1</v>
      </c>
      <c r="C48" s="3">
        <v>44964</v>
      </c>
      <c r="D48" s="2">
        <v>600</v>
      </c>
      <c r="E48" s="2"/>
      <c r="F48" s="2"/>
      <c r="G48" s="2">
        <v>2975</v>
      </c>
      <c r="L48" s="151"/>
      <c r="M48" s="151"/>
      <c r="N48" s="7" t="s">
        <v>44</v>
      </c>
      <c r="O48" s="46"/>
      <c r="P48" s="46"/>
      <c r="Q48" s="46"/>
      <c r="R48" s="46"/>
    </row>
    <row r="49" spans="2:18" x14ac:dyDescent="0.25">
      <c r="B49" s="2">
        <v>2</v>
      </c>
      <c r="C49" s="3">
        <v>44969</v>
      </c>
      <c r="D49" s="2">
        <v>100</v>
      </c>
      <c r="E49" s="2"/>
      <c r="F49" s="2"/>
      <c r="G49" s="2">
        <v>2978</v>
      </c>
      <c r="L49" s="151"/>
      <c r="M49" s="151"/>
      <c r="N49" s="7" t="s">
        <v>45</v>
      </c>
      <c r="O49" s="46"/>
      <c r="P49" s="46"/>
      <c r="Q49" s="46"/>
      <c r="R49" s="46"/>
    </row>
    <row r="50" spans="2:18" x14ac:dyDescent="0.25">
      <c r="B50" s="2">
        <v>3</v>
      </c>
      <c r="C50" s="3">
        <v>45022</v>
      </c>
      <c r="D50" s="2">
        <v>100</v>
      </c>
      <c r="E50" s="2"/>
      <c r="F50" s="2"/>
      <c r="G50" s="2">
        <v>2996</v>
      </c>
      <c r="L50" s="151"/>
      <c r="M50" s="151"/>
      <c r="N50" s="7" t="s">
        <v>46</v>
      </c>
      <c r="O50" s="46"/>
      <c r="P50" s="46"/>
      <c r="Q50" s="46"/>
      <c r="R50" s="46"/>
    </row>
    <row r="51" spans="2:18" x14ac:dyDescent="0.25">
      <c r="B51" s="2">
        <v>4</v>
      </c>
      <c r="C51" s="3"/>
      <c r="D51" s="2"/>
      <c r="E51" s="2"/>
      <c r="F51" s="2"/>
      <c r="G51" s="2"/>
      <c r="L51" s="151"/>
      <c r="M51" s="151"/>
      <c r="N51" s="7" t="s">
        <v>47</v>
      </c>
      <c r="O51" s="46"/>
      <c r="P51" s="46"/>
      <c r="Q51" s="46"/>
      <c r="R51" s="46"/>
    </row>
    <row r="52" spans="2:18" x14ac:dyDescent="0.25">
      <c r="B52" s="2">
        <v>5</v>
      </c>
      <c r="C52" s="3"/>
      <c r="D52" s="2"/>
      <c r="E52" s="2"/>
      <c r="F52" s="2"/>
      <c r="G52" s="2"/>
      <c r="L52" s="151"/>
      <c r="M52" s="151"/>
      <c r="N52" s="7" t="s">
        <v>48</v>
      </c>
      <c r="O52" s="46"/>
      <c r="P52" s="46"/>
      <c r="Q52" s="46"/>
      <c r="R52" s="46"/>
    </row>
    <row r="53" spans="2:18" x14ac:dyDescent="0.25">
      <c r="B53" s="2">
        <v>6</v>
      </c>
      <c r="C53" s="3"/>
      <c r="D53" s="2"/>
      <c r="E53" s="2"/>
      <c r="F53" s="2"/>
      <c r="G53" s="2"/>
      <c r="L53" s="151"/>
      <c r="M53" s="151"/>
      <c r="N53" s="7" t="s">
        <v>49</v>
      </c>
      <c r="O53" s="46"/>
      <c r="P53" s="46"/>
      <c r="Q53" s="46"/>
      <c r="R53" s="46"/>
    </row>
    <row r="54" spans="2:18" x14ac:dyDescent="0.25">
      <c r="B54" s="2">
        <v>7</v>
      </c>
      <c r="C54" s="3"/>
      <c r="D54" s="2"/>
      <c r="E54" s="2"/>
      <c r="F54" s="2"/>
      <c r="G54" s="2"/>
      <c r="L54" s="151"/>
      <c r="M54" s="151"/>
      <c r="N54" s="7" t="s">
        <v>50</v>
      </c>
      <c r="O54" s="46"/>
      <c r="P54" s="46"/>
      <c r="Q54" s="46"/>
      <c r="R54" s="46"/>
    </row>
    <row r="55" spans="2:18" x14ac:dyDescent="0.25">
      <c r="B55" s="2">
        <f>+B54+1</f>
        <v>8</v>
      </c>
      <c r="C55" s="3"/>
      <c r="D55" s="2"/>
      <c r="E55" s="2"/>
      <c r="F55" s="2"/>
      <c r="G55" s="24"/>
      <c r="L55" s="151"/>
      <c r="M55" s="151"/>
      <c r="N55" s="7" t="s">
        <v>51</v>
      </c>
      <c r="O55" s="46"/>
      <c r="P55" s="46"/>
      <c r="Q55" s="46"/>
      <c r="R55" s="46"/>
    </row>
    <row r="56" spans="2:18" x14ac:dyDescent="0.25">
      <c r="B56" s="2"/>
      <c r="C56" s="3"/>
      <c r="D56" s="2"/>
      <c r="E56" s="2"/>
      <c r="F56" s="2"/>
      <c r="G56" s="24"/>
      <c r="L56" s="151"/>
      <c r="M56" s="151"/>
      <c r="N56" s="7" t="s">
        <v>52</v>
      </c>
      <c r="O56" s="46"/>
      <c r="P56" s="46"/>
      <c r="Q56" s="46"/>
      <c r="R56" s="46"/>
    </row>
    <row r="57" spans="2:18" x14ac:dyDescent="0.25">
      <c r="B57" s="2"/>
      <c r="C57" s="3" t="s">
        <v>201</v>
      </c>
      <c r="D57" s="2">
        <f>SUM(D47:D56)</f>
        <v>800</v>
      </c>
      <c r="E57" s="2"/>
      <c r="F57" s="2"/>
      <c r="G57" s="24"/>
      <c r="L57" s="151"/>
      <c r="M57" s="151"/>
      <c r="N57" s="7" t="s">
        <v>53</v>
      </c>
      <c r="O57" s="46"/>
      <c r="P57" s="46"/>
      <c r="Q57" s="46"/>
      <c r="R57" s="46"/>
    </row>
    <row r="58" spans="2:18" ht="18.75" x14ac:dyDescent="0.25">
      <c r="B58" s="131" t="s">
        <v>141</v>
      </c>
      <c r="C58" s="132"/>
      <c r="D58" s="132"/>
      <c r="E58" s="132"/>
      <c r="F58" s="132"/>
      <c r="G58" s="133"/>
      <c r="L58" s="151"/>
      <c r="M58" s="151"/>
      <c r="N58" s="7" t="s">
        <v>54</v>
      </c>
      <c r="O58" s="46"/>
      <c r="P58" s="46"/>
      <c r="Q58" s="46"/>
      <c r="R58" s="46"/>
    </row>
    <row r="59" spans="2:18" ht="60" x14ac:dyDescent="0.25">
      <c r="B59" s="33" t="s">
        <v>9</v>
      </c>
      <c r="C59" s="33" t="s">
        <v>0</v>
      </c>
      <c r="D59" s="33" t="s">
        <v>15</v>
      </c>
      <c r="E59" s="4" t="s">
        <v>20</v>
      </c>
      <c r="F59" s="4" t="s">
        <v>16</v>
      </c>
      <c r="G59" s="33" t="s">
        <v>11</v>
      </c>
      <c r="L59" s="151"/>
      <c r="M59" s="151"/>
      <c r="N59" s="7" t="s">
        <v>55</v>
      </c>
      <c r="O59" s="46"/>
      <c r="P59" s="46"/>
      <c r="Q59" s="46"/>
      <c r="R59" s="46"/>
    </row>
    <row r="60" spans="2:18" x14ac:dyDescent="0.25">
      <c r="B60" s="46">
        <v>1</v>
      </c>
      <c r="C60" s="3">
        <v>45000</v>
      </c>
      <c r="D60" s="2">
        <v>264</v>
      </c>
      <c r="E60" s="2"/>
      <c r="F60" s="2"/>
      <c r="G60" s="2">
        <v>2983</v>
      </c>
      <c r="L60" s="151"/>
      <c r="M60" s="151"/>
      <c r="N60" s="7" t="s">
        <v>56</v>
      </c>
      <c r="O60" s="46"/>
      <c r="P60" s="46"/>
      <c r="Q60" s="46"/>
      <c r="R60" s="46"/>
    </row>
    <row r="61" spans="2:18" x14ac:dyDescent="0.25">
      <c r="B61" s="2"/>
      <c r="C61" s="3"/>
      <c r="D61" s="2"/>
      <c r="E61" s="2"/>
      <c r="F61" s="2"/>
      <c r="G61" s="2"/>
      <c r="L61" s="151"/>
      <c r="M61" s="151"/>
      <c r="N61" s="7" t="s">
        <v>57</v>
      </c>
      <c r="O61" s="46"/>
      <c r="P61" s="46"/>
      <c r="Q61" s="46"/>
      <c r="R61" s="46"/>
    </row>
    <row r="62" spans="2:18" x14ac:dyDescent="0.25">
      <c r="B62" s="2"/>
      <c r="C62" s="3"/>
      <c r="D62" s="2"/>
      <c r="E62" s="2"/>
      <c r="F62" s="2"/>
      <c r="G62" s="2"/>
      <c r="L62" s="151"/>
      <c r="M62" s="151"/>
      <c r="N62" s="7" t="s">
        <v>58</v>
      </c>
      <c r="O62" s="46"/>
      <c r="P62" s="46"/>
      <c r="Q62" s="46"/>
      <c r="R62" s="46"/>
    </row>
    <row r="63" spans="2:18" x14ac:dyDescent="0.25">
      <c r="B63" s="2"/>
      <c r="C63" s="3"/>
      <c r="D63" s="2"/>
      <c r="E63" s="2"/>
      <c r="F63" s="2"/>
      <c r="G63" s="2"/>
      <c r="L63" s="151"/>
      <c r="M63" s="151"/>
      <c r="N63" s="7" t="s">
        <v>59</v>
      </c>
      <c r="O63" s="46"/>
      <c r="P63" s="46"/>
      <c r="Q63" s="46"/>
      <c r="R63" s="46"/>
    </row>
    <row r="64" spans="2:18" x14ac:dyDescent="0.25">
      <c r="B64" s="2"/>
      <c r="C64" s="3"/>
      <c r="D64" s="2"/>
      <c r="E64" s="2"/>
      <c r="F64" s="2"/>
      <c r="G64" s="2"/>
      <c r="L64" s="151"/>
      <c r="M64" s="151"/>
      <c r="N64" s="7" t="s">
        <v>60</v>
      </c>
      <c r="O64" s="46"/>
      <c r="P64" s="46"/>
      <c r="Q64" s="46"/>
      <c r="R64" s="46"/>
    </row>
    <row r="65" spans="2:19" x14ac:dyDescent="0.25">
      <c r="B65" s="2"/>
      <c r="C65" s="3"/>
      <c r="D65" s="2"/>
      <c r="E65" s="2"/>
      <c r="F65" s="2"/>
      <c r="G65" s="2"/>
      <c r="L65" s="151"/>
      <c r="M65" s="151"/>
      <c r="N65" s="7" t="s">
        <v>61</v>
      </c>
      <c r="O65" s="46"/>
      <c r="P65" s="46"/>
      <c r="Q65" s="46"/>
      <c r="R65" s="46"/>
    </row>
    <row r="66" spans="2:19" x14ac:dyDescent="0.25">
      <c r="B66" s="2"/>
      <c r="C66" s="3"/>
      <c r="D66" s="2"/>
      <c r="E66" s="2"/>
      <c r="F66" s="2"/>
      <c r="G66" s="2"/>
      <c r="L66" s="151"/>
      <c r="M66" s="151"/>
      <c r="N66" s="7" t="s">
        <v>62</v>
      </c>
      <c r="O66" s="46"/>
      <c r="P66" s="46"/>
      <c r="Q66" s="46"/>
      <c r="R66" s="46"/>
    </row>
    <row r="67" spans="2:19" x14ac:dyDescent="0.25">
      <c r="B67" s="2"/>
      <c r="C67" s="3" t="s">
        <v>201</v>
      </c>
      <c r="D67" s="2">
        <f>+SUM(D60:D66)</f>
        <v>264</v>
      </c>
      <c r="E67" s="2"/>
      <c r="F67" s="2"/>
      <c r="G67" s="2"/>
      <c r="L67" s="151"/>
      <c r="M67" s="151"/>
      <c r="N67" s="7" t="s">
        <v>63</v>
      </c>
      <c r="O67" s="46"/>
      <c r="P67" s="46"/>
      <c r="Q67" s="46"/>
      <c r="R67" s="46"/>
    </row>
    <row r="68" spans="2:19" ht="18.75" x14ac:dyDescent="0.25">
      <c r="B68" s="131" t="s">
        <v>138</v>
      </c>
      <c r="C68" s="132"/>
      <c r="D68" s="132"/>
      <c r="E68" s="132"/>
      <c r="F68" s="132"/>
      <c r="G68" s="133"/>
      <c r="L68" s="151"/>
      <c r="M68" s="151"/>
      <c r="N68" s="7" t="s">
        <v>64</v>
      </c>
      <c r="O68" s="46"/>
      <c r="P68" s="46"/>
      <c r="Q68" s="46"/>
      <c r="R68" s="46"/>
    </row>
    <row r="69" spans="2:19" ht="60" x14ac:dyDescent="0.25">
      <c r="B69" s="33" t="s">
        <v>9</v>
      </c>
      <c r="C69" s="33" t="s">
        <v>0</v>
      </c>
      <c r="D69" s="33" t="s">
        <v>15</v>
      </c>
      <c r="E69" s="4" t="s">
        <v>20</v>
      </c>
      <c r="F69" s="4" t="s">
        <v>16</v>
      </c>
      <c r="G69" s="33" t="s">
        <v>11</v>
      </c>
      <c r="L69" s="151"/>
      <c r="M69" s="151"/>
      <c r="N69" s="7" t="s">
        <v>65</v>
      </c>
      <c r="O69" s="46"/>
      <c r="P69" s="46"/>
      <c r="Q69" s="46"/>
      <c r="R69" s="46"/>
    </row>
    <row r="70" spans="2:19" x14ac:dyDescent="0.25">
      <c r="B70" s="46">
        <v>1</v>
      </c>
      <c r="C70" s="3">
        <v>45000</v>
      </c>
      <c r="D70" s="2">
        <v>132</v>
      </c>
      <c r="E70" s="2"/>
      <c r="F70" s="2"/>
      <c r="G70" s="2">
        <v>2983</v>
      </c>
      <c r="L70" s="151"/>
      <c r="M70" s="151"/>
      <c r="N70" s="7" t="s">
        <v>66</v>
      </c>
      <c r="O70" s="46"/>
      <c r="P70" s="46"/>
      <c r="Q70" s="46"/>
      <c r="R70" s="46"/>
    </row>
    <row r="71" spans="2:19" x14ac:dyDescent="0.25">
      <c r="B71" s="2"/>
      <c r="C71" s="3"/>
      <c r="D71" s="2"/>
      <c r="E71" s="2"/>
      <c r="F71" s="2"/>
      <c r="G71" s="2"/>
      <c r="L71" s="151" t="s">
        <v>67</v>
      </c>
      <c r="M71" s="151"/>
      <c r="N71" s="7" t="s">
        <v>1</v>
      </c>
      <c r="O71" s="46">
        <v>1</v>
      </c>
      <c r="P71" s="46">
        <v>1</v>
      </c>
      <c r="Q71" s="46"/>
      <c r="R71" s="46" t="s">
        <v>342</v>
      </c>
      <c r="S71">
        <v>2985</v>
      </c>
    </row>
    <row r="72" spans="2:19" x14ac:dyDescent="0.25">
      <c r="B72" s="2"/>
      <c r="C72" s="3"/>
      <c r="D72" s="2"/>
      <c r="E72" s="2"/>
      <c r="F72" s="2"/>
      <c r="G72" s="2"/>
      <c r="L72" s="151"/>
      <c r="M72" s="151"/>
      <c r="N72" s="7" t="s">
        <v>2</v>
      </c>
      <c r="O72" s="46"/>
      <c r="P72" s="46"/>
      <c r="Q72" s="46"/>
      <c r="R72" s="46"/>
    </row>
    <row r="73" spans="2:19" x14ac:dyDescent="0.25">
      <c r="B73" s="2"/>
      <c r="C73" s="3"/>
      <c r="D73" s="2"/>
      <c r="E73" s="2"/>
      <c r="F73" s="2"/>
      <c r="G73" s="2"/>
      <c r="L73" s="151"/>
      <c r="M73" s="151"/>
      <c r="N73" s="7" t="s">
        <v>3</v>
      </c>
      <c r="O73" s="46"/>
      <c r="P73" s="46"/>
      <c r="Q73" s="46"/>
      <c r="R73" s="46"/>
    </row>
    <row r="74" spans="2:19" x14ac:dyDescent="0.25">
      <c r="B74" s="2"/>
      <c r="C74" s="3"/>
      <c r="D74" s="2"/>
      <c r="E74" s="2"/>
      <c r="F74" s="2"/>
      <c r="G74" s="2"/>
      <c r="L74" s="151"/>
      <c r="M74" s="151"/>
      <c r="N74" s="7" t="s">
        <v>4</v>
      </c>
      <c r="O74" s="46"/>
      <c r="P74" s="46"/>
      <c r="Q74" s="46"/>
      <c r="R74" s="46"/>
    </row>
    <row r="75" spans="2:19" x14ac:dyDescent="0.25">
      <c r="B75" s="2"/>
      <c r="C75" s="3"/>
      <c r="D75" s="2"/>
      <c r="E75" s="2"/>
      <c r="F75" s="2"/>
      <c r="G75" s="2"/>
      <c r="L75" s="151"/>
      <c r="M75" s="151"/>
      <c r="N75" s="7" t="s">
        <v>5</v>
      </c>
      <c r="O75" s="46"/>
      <c r="P75" s="46"/>
      <c r="Q75" s="46"/>
      <c r="R75" s="46"/>
    </row>
    <row r="76" spans="2:19" x14ac:dyDescent="0.25">
      <c r="B76" s="2"/>
      <c r="C76" s="3"/>
      <c r="D76" s="2"/>
      <c r="E76" s="2"/>
      <c r="F76" s="2"/>
      <c r="G76" s="2"/>
      <c r="L76" s="151"/>
      <c r="M76" s="151"/>
      <c r="N76" s="7" t="s">
        <v>6</v>
      </c>
      <c r="O76" s="46"/>
      <c r="P76" s="46"/>
      <c r="Q76" s="46"/>
      <c r="R76" s="46"/>
    </row>
    <row r="77" spans="2:19" x14ac:dyDescent="0.25">
      <c r="B77" s="2"/>
      <c r="C77" s="3" t="s">
        <v>201</v>
      </c>
      <c r="D77" s="90">
        <f>+SUM(D70:D76)</f>
        <v>132</v>
      </c>
      <c r="E77" s="2"/>
      <c r="F77" s="2"/>
      <c r="G77" s="2"/>
      <c r="L77" s="151"/>
      <c r="M77" s="151"/>
      <c r="N77" s="7" t="s">
        <v>7</v>
      </c>
      <c r="O77" s="46"/>
      <c r="P77" s="46"/>
      <c r="Q77" s="46"/>
      <c r="R77" s="46"/>
    </row>
    <row r="78" spans="2:19" x14ac:dyDescent="0.25">
      <c r="D78" s="2"/>
      <c r="L78" s="151"/>
      <c r="M78" s="151"/>
      <c r="N78" s="7" t="s">
        <v>8</v>
      </c>
      <c r="O78" s="46"/>
      <c r="P78" s="46"/>
      <c r="Q78" s="46"/>
      <c r="R78" s="46"/>
    </row>
    <row r="79" spans="2:19" x14ac:dyDescent="0.25">
      <c r="L79" s="151"/>
      <c r="M79" s="151"/>
      <c r="N79" s="7" t="s">
        <v>24</v>
      </c>
      <c r="O79" s="46"/>
      <c r="P79" s="46"/>
      <c r="Q79" s="46"/>
      <c r="R79" s="46"/>
    </row>
    <row r="80" spans="2:19" x14ac:dyDescent="0.25">
      <c r="L80" s="151" t="s">
        <v>68</v>
      </c>
      <c r="M80" s="151"/>
      <c r="N80" s="7" t="s">
        <v>69</v>
      </c>
      <c r="O80" s="46">
        <v>1</v>
      </c>
      <c r="P80" s="46"/>
      <c r="Q80" s="46"/>
      <c r="R80" s="46"/>
      <c r="S80">
        <v>2984</v>
      </c>
    </row>
    <row r="81" spans="12:18" x14ac:dyDescent="0.25">
      <c r="L81" s="151"/>
      <c r="M81" s="151"/>
      <c r="N81" s="7" t="s">
        <v>70</v>
      </c>
      <c r="O81" s="46"/>
      <c r="P81" s="46"/>
      <c r="Q81" s="46"/>
      <c r="R81" s="46"/>
    </row>
    <row r="82" spans="12:18" x14ac:dyDescent="0.25">
      <c r="L82" s="151"/>
      <c r="M82" s="151"/>
      <c r="N82" s="7" t="s">
        <v>71</v>
      </c>
      <c r="O82" s="46"/>
      <c r="P82" s="46"/>
      <c r="Q82" s="46"/>
      <c r="R82" s="46"/>
    </row>
    <row r="83" spans="12:18" x14ac:dyDescent="0.25">
      <c r="L83" s="151"/>
      <c r="M83" s="151"/>
      <c r="N83" s="7" t="s">
        <v>72</v>
      </c>
      <c r="O83" s="46"/>
      <c r="P83" s="46"/>
      <c r="Q83" s="46"/>
      <c r="R83" s="46"/>
    </row>
    <row r="84" spans="12:18" x14ac:dyDescent="0.25">
      <c r="L84" s="151"/>
      <c r="M84" s="151"/>
      <c r="N84" s="7" t="s">
        <v>73</v>
      </c>
      <c r="O84" s="46"/>
      <c r="P84" s="46"/>
      <c r="Q84" s="46"/>
      <c r="R84" s="46"/>
    </row>
    <row r="85" spans="12:18" x14ac:dyDescent="0.25">
      <c r="L85" s="151"/>
      <c r="M85" s="151"/>
      <c r="N85" s="7" t="s">
        <v>74</v>
      </c>
      <c r="O85" s="46"/>
      <c r="P85" s="46"/>
      <c r="Q85" s="46"/>
      <c r="R85" s="46"/>
    </row>
    <row r="86" spans="12:18" x14ac:dyDescent="0.25">
      <c r="L86" s="151"/>
      <c r="M86" s="151"/>
      <c r="N86" s="7" t="s">
        <v>75</v>
      </c>
      <c r="O86" s="46"/>
      <c r="P86" s="46"/>
      <c r="Q86" s="46"/>
      <c r="R86" s="46"/>
    </row>
    <row r="87" spans="12:18" x14ac:dyDescent="0.25">
      <c r="L87" s="151"/>
      <c r="M87" s="151"/>
      <c r="N87" s="7" t="s">
        <v>76</v>
      </c>
      <c r="O87" s="46"/>
      <c r="P87" s="46"/>
      <c r="Q87" s="46"/>
      <c r="R87" s="46"/>
    </row>
    <row r="88" spans="12:18" x14ac:dyDescent="0.25">
      <c r="L88" s="151"/>
      <c r="M88" s="151"/>
      <c r="N88" s="7" t="s">
        <v>77</v>
      </c>
      <c r="O88" s="46"/>
      <c r="P88" s="46"/>
      <c r="Q88" s="46"/>
      <c r="R88" s="46"/>
    </row>
    <row r="89" spans="12:18" x14ac:dyDescent="0.25">
      <c r="L89" s="151"/>
      <c r="M89" s="151"/>
      <c r="N89" s="7" t="s">
        <v>78</v>
      </c>
      <c r="O89" s="46"/>
      <c r="P89" s="46"/>
      <c r="Q89" s="46"/>
      <c r="R89" s="46"/>
    </row>
    <row r="90" spans="12:18" x14ac:dyDescent="0.25">
      <c r="L90" s="151"/>
      <c r="M90" s="151"/>
      <c r="N90" s="7" t="s">
        <v>43</v>
      </c>
      <c r="O90" s="46"/>
      <c r="P90" s="46"/>
      <c r="Q90" s="46"/>
      <c r="R90" s="46"/>
    </row>
    <row r="91" spans="12:18" x14ac:dyDescent="0.25">
      <c r="L91" s="151"/>
      <c r="M91" s="151"/>
      <c r="N91" s="7" t="s">
        <v>44</v>
      </c>
      <c r="O91" s="46"/>
      <c r="P91" s="46"/>
      <c r="Q91" s="46"/>
      <c r="R91" s="46"/>
    </row>
    <row r="92" spans="12:18" x14ac:dyDescent="0.25">
      <c r="L92" s="151"/>
      <c r="M92" s="151"/>
      <c r="N92" s="7" t="s">
        <v>45</v>
      </c>
      <c r="O92" s="46"/>
      <c r="P92" s="46"/>
      <c r="Q92" s="46"/>
      <c r="R92" s="46"/>
    </row>
    <row r="93" spans="12:18" x14ac:dyDescent="0.25">
      <c r="L93" s="151"/>
      <c r="M93" s="151"/>
      <c r="N93" s="7" t="s">
        <v>46</v>
      </c>
      <c r="O93" s="46"/>
      <c r="P93" s="46"/>
      <c r="Q93" s="46"/>
      <c r="R93" s="46"/>
    </row>
    <row r="94" spans="12:18" x14ac:dyDescent="0.25">
      <c r="L94" s="151"/>
      <c r="M94" s="151"/>
      <c r="N94" s="7" t="s">
        <v>79</v>
      </c>
      <c r="O94" s="46"/>
      <c r="P94" s="46"/>
      <c r="Q94" s="46"/>
      <c r="R94" s="46"/>
    </row>
    <row r="95" spans="12:18" x14ac:dyDescent="0.25">
      <c r="L95" s="151"/>
      <c r="M95" s="151"/>
      <c r="N95" s="7" t="s">
        <v>48</v>
      </c>
      <c r="O95" s="46"/>
      <c r="P95" s="46"/>
      <c r="Q95" s="46"/>
      <c r="R95" s="46"/>
    </row>
    <row r="96" spans="12:18" x14ac:dyDescent="0.25">
      <c r="L96" s="151"/>
      <c r="M96" s="151"/>
      <c r="N96" s="7" t="s">
        <v>49</v>
      </c>
      <c r="O96" s="46"/>
      <c r="P96" s="46"/>
      <c r="Q96" s="46"/>
      <c r="R96" s="46"/>
    </row>
    <row r="97" spans="12:18" x14ac:dyDescent="0.25">
      <c r="L97" s="151"/>
      <c r="M97" s="151"/>
      <c r="N97" s="7" t="s">
        <v>50</v>
      </c>
      <c r="O97" s="46"/>
      <c r="P97" s="46"/>
      <c r="Q97" s="46"/>
      <c r="R97" s="46"/>
    </row>
    <row r="98" spans="12:18" x14ac:dyDescent="0.25">
      <c r="L98" s="151"/>
      <c r="M98" s="151"/>
      <c r="N98" s="7" t="s">
        <v>80</v>
      </c>
      <c r="O98" s="46"/>
      <c r="P98" s="46"/>
      <c r="Q98" s="46"/>
      <c r="R98" s="46"/>
    </row>
    <row r="99" spans="12:18" x14ac:dyDescent="0.25">
      <c r="L99" s="151"/>
      <c r="M99" s="151"/>
      <c r="N99" s="7" t="s">
        <v>81</v>
      </c>
      <c r="O99" s="46"/>
      <c r="P99" s="46"/>
      <c r="Q99" s="46"/>
      <c r="R99" s="46"/>
    </row>
    <row r="100" spans="12:18" x14ac:dyDescent="0.25">
      <c r="L100" s="151"/>
      <c r="M100" s="151"/>
      <c r="N100" s="7" t="s">
        <v>82</v>
      </c>
      <c r="O100" s="46"/>
      <c r="P100" s="46"/>
      <c r="Q100" s="46"/>
      <c r="R100" s="46"/>
    </row>
    <row r="101" spans="12:18" x14ac:dyDescent="0.25">
      <c r="L101" s="151"/>
      <c r="M101" s="151"/>
      <c r="N101" s="7" t="s">
        <v>83</v>
      </c>
      <c r="O101" s="46"/>
      <c r="P101" s="46"/>
      <c r="Q101" s="46"/>
      <c r="R101" s="46"/>
    </row>
    <row r="102" spans="12:18" x14ac:dyDescent="0.25">
      <c r="L102" s="151"/>
      <c r="M102" s="151"/>
      <c r="N102" s="7" t="s">
        <v>84</v>
      </c>
      <c r="O102" s="46"/>
      <c r="P102" s="46"/>
      <c r="Q102" s="46"/>
      <c r="R102" s="46"/>
    </row>
    <row r="103" spans="12:18" x14ac:dyDescent="0.25">
      <c r="L103" s="151"/>
      <c r="M103" s="151"/>
      <c r="N103" s="7" t="s">
        <v>85</v>
      </c>
      <c r="O103" s="46"/>
      <c r="P103" s="46"/>
      <c r="Q103" s="46"/>
      <c r="R103" s="46"/>
    </row>
    <row r="104" spans="12:18" x14ac:dyDescent="0.25">
      <c r="L104" s="151"/>
      <c r="M104" s="151"/>
      <c r="N104" s="7" t="s">
        <v>86</v>
      </c>
      <c r="O104" s="46"/>
      <c r="P104" s="46"/>
      <c r="Q104" s="46"/>
      <c r="R104" s="46"/>
    </row>
    <row r="105" spans="12:18" x14ac:dyDescent="0.25">
      <c r="L105" s="151"/>
      <c r="M105" s="151"/>
      <c r="N105" s="7" t="s">
        <v>87</v>
      </c>
      <c r="O105" s="46"/>
      <c r="P105" s="46"/>
      <c r="Q105" s="46"/>
      <c r="R105" s="46"/>
    </row>
    <row r="106" spans="12:18" x14ac:dyDescent="0.25">
      <c r="L106" s="151"/>
      <c r="M106" s="151"/>
      <c r="N106" s="7" t="s">
        <v>88</v>
      </c>
      <c r="O106" s="46"/>
      <c r="P106" s="46"/>
      <c r="Q106" s="46"/>
      <c r="R106" s="46"/>
    </row>
    <row r="107" spans="12:18" x14ac:dyDescent="0.25">
      <c r="L107" s="151"/>
      <c r="M107" s="151"/>
      <c r="N107" s="7" t="s">
        <v>89</v>
      </c>
      <c r="O107" s="46"/>
      <c r="P107" s="46"/>
      <c r="Q107" s="46"/>
      <c r="R107" s="46"/>
    </row>
    <row r="108" spans="12:18" x14ac:dyDescent="0.25">
      <c r="L108" s="151"/>
      <c r="M108" s="151"/>
      <c r="N108" s="7" t="s">
        <v>90</v>
      </c>
      <c r="O108" s="46"/>
      <c r="P108" s="46"/>
      <c r="Q108" s="46"/>
      <c r="R108" s="46"/>
    </row>
    <row r="109" spans="12:18" x14ac:dyDescent="0.25">
      <c r="L109" s="151"/>
      <c r="M109" s="151"/>
      <c r="N109" s="7" t="s">
        <v>91</v>
      </c>
      <c r="O109" s="46"/>
      <c r="P109" s="46"/>
      <c r="Q109" s="46"/>
      <c r="R109" s="46"/>
    </row>
    <row r="110" spans="12:18" x14ac:dyDescent="0.25">
      <c r="L110" s="151"/>
      <c r="M110" s="151"/>
      <c r="N110" s="7" t="s">
        <v>92</v>
      </c>
      <c r="O110" s="46"/>
      <c r="P110" s="46"/>
      <c r="Q110" s="46"/>
      <c r="R110" s="46"/>
    </row>
    <row r="111" spans="12:18" x14ac:dyDescent="0.25">
      <c r="L111" s="151"/>
      <c r="M111" s="151"/>
      <c r="N111" s="7" t="s">
        <v>93</v>
      </c>
      <c r="O111" s="46"/>
      <c r="P111" s="46"/>
      <c r="Q111" s="46"/>
      <c r="R111" s="46"/>
    </row>
    <row r="112" spans="12:18" x14ac:dyDescent="0.25">
      <c r="L112" s="151"/>
      <c r="M112" s="151"/>
      <c r="N112" s="7" t="s">
        <v>94</v>
      </c>
      <c r="O112" s="46"/>
      <c r="P112" s="46"/>
      <c r="Q112" s="46"/>
      <c r="R112" s="46"/>
    </row>
    <row r="113" spans="12:18" x14ac:dyDescent="0.25">
      <c r="L113" s="151"/>
      <c r="M113" s="151"/>
      <c r="N113" s="7" t="s">
        <v>95</v>
      </c>
      <c r="O113" s="46"/>
      <c r="P113" s="46"/>
      <c r="Q113" s="46"/>
      <c r="R113" s="46"/>
    </row>
    <row r="114" spans="12:18" ht="45" x14ac:dyDescent="0.25">
      <c r="L114" s="151" t="s">
        <v>96</v>
      </c>
      <c r="M114" s="151"/>
      <c r="N114" s="7" t="s">
        <v>1</v>
      </c>
      <c r="O114" s="13">
        <f>20+10</f>
        <v>30</v>
      </c>
      <c r="P114" s="46">
        <f>3+2+2+2+2+2+3</f>
        <v>16</v>
      </c>
      <c r="Q114" s="46"/>
      <c r="R114" s="78" t="s">
        <v>372</v>
      </c>
    </row>
    <row r="115" spans="12:18" x14ac:dyDescent="0.25">
      <c r="L115" s="151"/>
      <c r="M115" s="151"/>
      <c r="N115" s="7" t="s">
        <v>2</v>
      </c>
      <c r="O115" s="46"/>
      <c r="P115" s="46"/>
      <c r="Q115" s="46"/>
      <c r="R115" s="46"/>
    </row>
    <row r="116" spans="12:18" x14ac:dyDescent="0.25">
      <c r="L116" s="151"/>
      <c r="M116" s="151"/>
      <c r="N116" s="7" t="s">
        <v>3</v>
      </c>
      <c r="O116" s="46"/>
      <c r="P116" s="46"/>
      <c r="Q116" s="46"/>
      <c r="R116" s="46"/>
    </row>
    <row r="117" spans="12:18" x14ac:dyDescent="0.25">
      <c r="L117" s="151"/>
      <c r="M117" s="151"/>
      <c r="N117" s="7" t="s">
        <v>4</v>
      </c>
      <c r="O117" s="46"/>
      <c r="P117" s="46"/>
      <c r="Q117" s="46"/>
      <c r="R117" s="46"/>
    </row>
    <row r="118" spans="12:18" x14ac:dyDescent="0.25">
      <c r="L118" s="151"/>
      <c r="M118" s="151"/>
      <c r="N118" s="7" t="s">
        <v>5</v>
      </c>
      <c r="O118" s="46"/>
      <c r="P118" s="46"/>
      <c r="Q118" s="46"/>
      <c r="R118" s="46"/>
    </row>
    <row r="119" spans="12:18" x14ac:dyDescent="0.25">
      <c r="L119" s="151"/>
      <c r="M119" s="151"/>
      <c r="N119" s="7" t="s">
        <v>6</v>
      </c>
      <c r="O119" s="46"/>
      <c r="P119" s="46"/>
      <c r="Q119" s="46"/>
      <c r="R119" s="46"/>
    </row>
    <row r="120" spans="12:18" x14ac:dyDescent="0.25">
      <c r="L120" s="151"/>
      <c r="M120" s="151"/>
      <c r="N120" s="7" t="s">
        <v>7</v>
      </c>
      <c r="O120" s="46"/>
      <c r="P120" s="46"/>
      <c r="Q120" s="46"/>
      <c r="R120" s="46"/>
    </row>
    <row r="121" spans="12:18" x14ac:dyDescent="0.25">
      <c r="L121" s="151" t="s">
        <v>97</v>
      </c>
      <c r="M121" s="151" t="s">
        <v>1</v>
      </c>
      <c r="N121" s="7" t="s">
        <v>98</v>
      </c>
      <c r="O121" s="46"/>
      <c r="P121" s="46"/>
      <c r="Q121" s="46"/>
      <c r="R121" s="46"/>
    </row>
    <row r="122" spans="12:18" x14ac:dyDescent="0.25">
      <c r="L122" s="151"/>
      <c r="M122" s="151"/>
      <c r="N122" s="7" t="s">
        <v>99</v>
      </c>
      <c r="O122" s="46"/>
      <c r="P122" s="46"/>
      <c r="Q122" s="46"/>
      <c r="R122" s="46"/>
    </row>
    <row r="123" spans="12:18" x14ac:dyDescent="0.25">
      <c r="L123" s="151"/>
      <c r="M123" s="151" t="s">
        <v>2</v>
      </c>
      <c r="N123" s="7" t="s">
        <v>98</v>
      </c>
      <c r="O123" s="46"/>
      <c r="P123" s="46"/>
      <c r="Q123" s="46"/>
      <c r="R123" s="46"/>
    </row>
    <row r="124" spans="12:18" x14ac:dyDescent="0.25">
      <c r="L124" s="151"/>
      <c r="M124" s="151"/>
      <c r="N124" s="7" t="s">
        <v>99</v>
      </c>
      <c r="O124" s="46"/>
      <c r="P124" s="46"/>
      <c r="Q124" s="46"/>
      <c r="R124" s="46"/>
    </row>
    <row r="125" spans="12:18" x14ac:dyDescent="0.25">
      <c r="L125" s="151"/>
      <c r="M125" s="151" t="s">
        <v>3</v>
      </c>
      <c r="N125" s="7" t="s">
        <v>98</v>
      </c>
      <c r="O125" s="46"/>
      <c r="P125" s="46"/>
      <c r="Q125" s="46"/>
      <c r="R125" s="46"/>
    </row>
    <row r="126" spans="12:18" x14ac:dyDescent="0.25">
      <c r="L126" s="151"/>
      <c r="M126" s="151"/>
      <c r="N126" s="7" t="s">
        <v>99</v>
      </c>
      <c r="O126" s="46"/>
      <c r="P126" s="46"/>
      <c r="Q126" s="46"/>
      <c r="R126" s="46"/>
    </row>
    <row r="127" spans="12:18" x14ac:dyDescent="0.25">
      <c r="L127" s="151"/>
      <c r="M127" s="151" t="s">
        <v>4</v>
      </c>
      <c r="N127" s="7" t="s">
        <v>98</v>
      </c>
      <c r="O127" s="46"/>
      <c r="P127" s="46"/>
      <c r="Q127" s="46"/>
      <c r="R127" s="46"/>
    </row>
    <row r="128" spans="12:18" x14ac:dyDescent="0.25">
      <c r="L128" s="151"/>
      <c r="M128" s="151"/>
      <c r="N128" s="7" t="s">
        <v>99</v>
      </c>
      <c r="O128" s="46"/>
      <c r="P128" s="46"/>
      <c r="Q128" s="46"/>
      <c r="R128" s="46"/>
    </row>
    <row r="129" spans="12:18" x14ac:dyDescent="0.25">
      <c r="L129" s="151"/>
      <c r="M129" s="151" t="s">
        <v>5</v>
      </c>
      <c r="N129" s="7" t="s">
        <v>98</v>
      </c>
      <c r="O129" s="46"/>
      <c r="P129" s="46"/>
      <c r="Q129" s="46"/>
      <c r="R129" s="46"/>
    </row>
    <row r="130" spans="12:18" x14ac:dyDescent="0.25">
      <c r="L130" s="151"/>
      <c r="M130" s="151"/>
      <c r="N130" s="7" t="s">
        <v>99</v>
      </c>
      <c r="O130" s="46"/>
      <c r="P130" s="46"/>
      <c r="Q130" s="46"/>
      <c r="R130" s="46"/>
    </row>
    <row r="131" spans="12:18" x14ac:dyDescent="0.25">
      <c r="L131" s="151"/>
      <c r="M131" s="151" t="s">
        <v>6</v>
      </c>
      <c r="N131" s="7" t="s">
        <v>98</v>
      </c>
      <c r="O131" s="46"/>
      <c r="P131" s="46"/>
      <c r="Q131" s="46"/>
      <c r="R131" s="46"/>
    </row>
    <row r="132" spans="12:18" x14ac:dyDescent="0.25">
      <c r="L132" s="151"/>
      <c r="M132" s="151"/>
      <c r="N132" s="7" t="s">
        <v>99</v>
      </c>
      <c r="O132" s="46"/>
      <c r="P132" s="46"/>
      <c r="Q132" s="46"/>
      <c r="R132" s="46"/>
    </row>
    <row r="133" spans="12:18" x14ac:dyDescent="0.25">
      <c r="L133" s="151"/>
      <c r="M133" s="151" t="s">
        <v>7</v>
      </c>
      <c r="N133" s="7" t="s">
        <v>98</v>
      </c>
      <c r="O133" s="46"/>
      <c r="P133" s="46"/>
      <c r="Q133" s="46"/>
      <c r="R133" s="46"/>
    </row>
    <row r="134" spans="12:18" x14ac:dyDescent="0.25">
      <c r="L134" s="151"/>
      <c r="M134" s="151"/>
      <c r="N134" s="7" t="s">
        <v>99</v>
      </c>
      <c r="O134" s="46"/>
      <c r="P134" s="46"/>
      <c r="Q134" s="46"/>
      <c r="R134" s="46"/>
    </row>
    <row r="135" spans="12:18" x14ac:dyDescent="0.25">
      <c r="L135" s="151"/>
      <c r="M135" s="151" t="s">
        <v>8</v>
      </c>
      <c r="N135" s="7" t="s">
        <v>98</v>
      </c>
      <c r="O135" s="46"/>
      <c r="P135" s="46"/>
      <c r="Q135" s="46"/>
      <c r="R135" s="46"/>
    </row>
    <row r="136" spans="12:18" x14ac:dyDescent="0.25">
      <c r="L136" s="151"/>
      <c r="M136" s="151"/>
      <c r="N136" s="7" t="s">
        <v>99</v>
      </c>
      <c r="O136" s="46"/>
      <c r="P136" s="46"/>
      <c r="Q136" s="46"/>
      <c r="R136" s="46"/>
    </row>
    <row r="137" spans="12:18" x14ac:dyDescent="0.25">
      <c r="L137" s="151"/>
      <c r="M137" s="151" t="s">
        <v>24</v>
      </c>
      <c r="N137" s="7" t="s">
        <v>98</v>
      </c>
      <c r="O137" s="46"/>
      <c r="P137" s="46"/>
      <c r="Q137" s="46"/>
      <c r="R137" s="46"/>
    </row>
    <row r="138" spans="12:18" x14ac:dyDescent="0.25">
      <c r="L138" s="151"/>
      <c r="M138" s="151"/>
      <c r="N138" s="7" t="s">
        <v>99</v>
      </c>
      <c r="O138" s="46"/>
      <c r="P138" s="46"/>
      <c r="Q138" s="46"/>
      <c r="R138" s="46"/>
    </row>
    <row r="139" spans="12:18" x14ac:dyDescent="0.25">
      <c r="L139" s="151" t="s">
        <v>100</v>
      </c>
      <c r="M139" s="151"/>
      <c r="N139" s="7" t="s">
        <v>101</v>
      </c>
      <c r="O139" s="46"/>
      <c r="P139" s="46"/>
      <c r="Q139" s="46"/>
      <c r="R139" s="46"/>
    </row>
    <row r="140" spans="12:18" x14ac:dyDescent="0.25">
      <c r="L140" s="151"/>
      <c r="M140" s="151"/>
      <c r="N140" s="7" t="s">
        <v>1</v>
      </c>
      <c r="O140" s="46"/>
      <c r="P140" s="46"/>
      <c r="Q140" s="46"/>
      <c r="R140" s="46"/>
    </row>
    <row r="141" spans="12:18" x14ac:dyDescent="0.25">
      <c r="L141" s="151"/>
      <c r="M141" s="151"/>
      <c r="N141" s="7" t="s">
        <v>2</v>
      </c>
      <c r="O141" s="46"/>
      <c r="P141" s="46"/>
      <c r="Q141" s="46"/>
      <c r="R141" s="46"/>
    </row>
    <row r="142" spans="12:18" x14ac:dyDescent="0.25">
      <c r="L142" s="151"/>
      <c r="M142" s="151"/>
      <c r="N142" s="7" t="s">
        <v>3</v>
      </c>
      <c r="O142" s="46"/>
      <c r="P142" s="46"/>
      <c r="Q142" s="46"/>
      <c r="R142" s="46"/>
    </row>
    <row r="143" spans="12:18" x14ac:dyDescent="0.25">
      <c r="L143" s="151"/>
      <c r="M143" s="151"/>
      <c r="N143" s="7" t="s">
        <v>4</v>
      </c>
      <c r="O143" s="46"/>
      <c r="P143" s="46"/>
      <c r="Q143" s="46"/>
      <c r="R143" s="46"/>
    </row>
    <row r="144" spans="12:18" x14ac:dyDescent="0.25">
      <c r="L144" s="151"/>
      <c r="M144" s="151"/>
      <c r="N144" s="7" t="s">
        <v>5</v>
      </c>
      <c r="O144" s="46"/>
      <c r="P144" s="46"/>
      <c r="Q144" s="46"/>
      <c r="R144" s="46"/>
    </row>
    <row r="145" spans="12:18" x14ac:dyDescent="0.25">
      <c r="L145" s="151"/>
      <c r="M145" s="151"/>
      <c r="N145" s="7" t="s">
        <v>6</v>
      </c>
      <c r="O145" s="46"/>
      <c r="P145" s="46"/>
      <c r="Q145" s="46"/>
      <c r="R145" s="46"/>
    </row>
    <row r="146" spans="12:18" x14ac:dyDescent="0.25">
      <c r="L146" s="151"/>
      <c r="M146" s="151"/>
      <c r="N146" s="7" t="s">
        <v>7</v>
      </c>
      <c r="O146" s="46"/>
      <c r="P146" s="46"/>
      <c r="Q146" s="46"/>
      <c r="R146" s="46"/>
    </row>
    <row r="147" spans="12:18" x14ac:dyDescent="0.25">
      <c r="L147" s="151"/>
      <c r="M147" s="151"/>
      <c r="N147" s="7" t="s">
        <v>8</v>
      </c>
      <c r="O147" s="46"/>
      <c r="P147" s="46"/>
      <c r="Q147" s="46"/>
      <c r="R147" s="46"/>
    </row>
    <row r="148" spans="12:18" x14ac:dyDescent="0.25">
      <c r="L148" s="151" t="s">
        <v>102</v>
      </c>
      <c r="M148" s="151"/>
      <c r="N148" s="7" t="s">
        <v>101</v>
      </c>
      <c r="O148" s="46"/>
      <c r="P148" s="46"/>
      <c r="Q148" s="46"/>
      <c r="R148" s="46"/>
    </row>
    <row r="149" spans="12:18" x14ac:dyDescent="0.25">
      <c r="L149" s="151"/>
      <c r="M149" s="151"/>
      <c r="N149" s="7" t="s">
        <v>1</v>
      </c>
      <c r="O149" s="46"/>
      <c r="P149" s="46"/>
      <c r="Q149" s="46"/>
      <c r="R149" s="46"/>
    </row>
    <row r="150" spans="12:18" x14ac:dyDescent="0.25">
      <c r="L150" s="151"/>
      <c r="M150" s="151"/>
      <c r="N150" s="7" t="s">
        <v>2</v>
      </c>
      <c r="O150" s="46"/>
      <c r="P150" s="46"/>
      <c r="Q150" s="46"/>
      <c r="R150" s="46"/>
    </row>
    <row r="151" spans="12:18" x14ac:dyDescent="0.25">
      <c r="L151" s="151"/>
      <c r="M151" s="151"/>
      <c r="N151" s="7" t="s">
        <v>3</v>
      </c>
      <c r="O151" s="46"/>
      <c r="P151" s="46"/>
      <c r="Q151" s="46"/>
      <c r="R151" s="46"/>
    </row>
    <row r="152" spans="12:18" x14ac:dyDescent="0.25">
      <c r="L152" s="151"/>
      <c r="M152" s="151"/>
      <c r="N152" s="7" t="s">
        <v>4</v>
      </c>
      <c r="O152" s="46"/>
      <c r="P152" s="46"/>
      <c r="Q152" s="46"/>
      <c r="R152" s="46"/>
    </row>
    <row r="153" spans="12:18" x14ac:dyDescent="0.25">
      <c r="L153" s="151"/>
      <c r="M153" s="151"/>
      <c r="N153" s="7" t="s">
        <v>5</v>
      </c>
      <c r="O153" s="46"/>
      <c r="P153" s="46"/>
      <c r="Q153" s="46"/>
      <c r="R153" s="46"/>
    </row>
    <row r="154" spans="12:18" x14ac:dyDescent="0.25">
      <c r="L154" s="151"/>
      <c r="M154" s="151"/>
      <c r="N154" s="7" t="s">
        <v>6</v>
      </c>
      <c r="O154" s="46"/>
      <c r="P154" s="46"/>
      <c r="Q154" s="46"/>
      <c r="R154" s="46"/>
    </row>
    <row r="155" spans="12:18" x14ac:dyDescent="0.25">
      <c r="L155" s="151"/>
      <c r="M155" s="151"/>
      <c r="N155" s="7" t="s">
        <v>7</v>
      </c>
      <c r="O155" s="46"/>
      <c r="P155" s="46"/>
      <c r="Q155" s="46"/>
      <c r="R155" s="46"/>
    </row>
    <row r="156" spans="12:18" x14ac:dyDescent="0.25">
      <c r="L156" s="151"/>
      <c r="M156" s="151"/>
      <c r="N156" s="7" t="s">
        <v>8</v>
      </c>
      <c r="O156" s="46"/>
      <c r="P156" s="46"/>
      <c r="Q156" s="46"/>
      <c r="R156" s="46"/>
    </row>
    <row r="157" spans="12:18" x14ac:dyDescent="0.25">
      <c r="L157" s="154" t="s">
        <v>103</v>
      </c>
      <c r="M157" s="154"/>
      <c r="N157" s="8" t="s">
        <v>1</v>
      </c>
      <c r="O157" s="46"/>
      <c r="P157" s="46"/>
      <c r="Q157" s="46"/>
      <c r="R157" s="46"/>
    </row>
    <row r="158" spans="12:18" x14ac:dyDescent="0.25">
      <c r="L158" s="154"/>
      <c r="M158" s="154"/>
      <c r="N158" s="8" t="s">
        <v>2</v>
      </c>
      <c r="O158" s="46"/>
      <c r="P158" s="46"/>
      <c r="Q158" s="46"/>
      <c r="R158" s="46"/>
    </row>
    <row r="159" spans="12:18" x14ac:dyDescent="0.25">
      <c r="L159" s="154"/>
      <c r="M159" s="154"/>
      <c r="N159" s="8" t="s">
        <v>3</v>
      </c>
      <c r="O159" s="46"/>
      <c r="P159" s="46"/>
      <c r="Q159" s="46"/>
      <c r="R159" s="46"/>
    </row>
    <row r="160" spans="12:18" x14ac:dyDescent="0.25">
      <c r="L160" s="154"/>
      <c r="M160" s="154"/>
      <c r="N160" s="8" t="s">
        <v>4</v>
      </c>
      <c r="O160" s="46"/>
      <c r="P160" s="46"/>
      <c r="Q160" s="46"/>
      <c r="R160" s="46"/>
    </row>
    <row r="161" spans="12:18" x14ac:dyDescent="0.25">
      <c r="L161" s="154"/>
      <c r="M161" s="154"/>
      <c r="N161" s="8" t="s">
        <v>5</v>
      </c>
      <c r="O161" s="46"/>
      <c r="P161" s="46"/>
      <c r="Q161" s="46"/>
      <c r="R161" s="46"/>
    </row>
    <row r="162" spans="12:18" x14ac:dyDescent="0.25">
      <c r="L162" s="154"/>
      <c r="M162" s="154"/>
      <c r="N162" s="8" t="s">
        <v>6</v>
      </c>
      <c r="O162" s="46"/>
      <c r="P162" s="46"/>
      <c r="Q162" s="46"/>
      <c r="R162" s="46"/>
    </row>
    <row r="163" spans="12:18" x14ac:dyDescent="0.25">
      <c r="L163" s="154"/>
      <c r="M163" s="154"/>
      <c r="N163" s="8" t="s">
        <v>7</v>
      </c>
      <c r="O163" s="46"/>
      <c r="P163" s="46"/>
      <c r="Q163" s="46"/>
      <c r="R163" s="46"/>
    </row>
    <row r="164" spans="12:18" x14ac:dyDescent="0.25">
      <c r="L164" s="154"/>
      <c r="M164" s="154"/>
      <c r="N164" s="8" t="s">
        <v>8</v>
      </c>
      <c r="O164" s="46"/>
      <c r="P164" s="46"/>
      <c r="Q164" s="46"/>
      <c r="R164" s="46"/>
    </row>
    <row r="165" spans="12:18" x14ac:dyDescent="0.25">
      <c r="L165" s="154"/>
      <c r="M165" s="154"/>
      <c r="N165" s="8" t="s">
        <v>24</v>
      </c>
      <c r="O165" s="46"/>
      <c r="P165" s="46"/>
      <c r="Q165" s="46"/>
      <c r="R165" s="46"/>
    </row>
    <row r="166" spans="12:18" x14ac:dyDescent="0.25">
      <c r="L166" s="154" t="s">
        <v>104</v>
      </c>
      <c r="M166" s="154"/>
      <c r="N166" s="8" t="s">
        <v>1</v>
      </c>
      <c r="O166" s="46"/>
      <c r="P166" s="46"/>
      <c r="Q166" s="46"/>
      <c r="R166" s="46"/>
    </row>
    <row r="167" spans="12:18" x14ac:dyDescent="0.25">
      <c r="L167" s="154"/>
      <c r="M167" s="154"/>
      <c r="N167" s="8" t="s">
        <v>2</v>
      </c>
      <c r="O167" s="46"/>
      <c r="P167" s="46"/>
      <c r="Q167" s="46"/>
      <c r="R167" s="46"/>
    </row>
    <row r="168" spans="12:18" x14ac:dyDescent="0.25">
      <c r="L168" s="154"/>
      <c r="M168" s="154"/>
      <c r="N168" s="8" t="s">
        <v>3</v>
      </c>
      <c r="O168" s="46"/>
      <c r="P168" s="46"/>
      <c r="Q168" s="46"/>
      <c r="R168" s="46"/>
    </row>
    <row r="169" spans="12:18" x14ac:dyDescent="0.25">
      <c r="L169" s="154"/>
      <c r="M169" s="154"/>
      <c r="N169" s="8" t="s">
        <v>4</v>
      </c>
      <c r="O169" s="46"/>
      <c r="P169" s="46"/>
      <c r="Q169" s="46"/>
      <c r="R169" s="46"/>
    </row>
    <row r="170" spans="12:18" x14ac:dyDescent="0.25">
      <c r="L170" s="154"/>
      <c r="M170" s="154"/>
      <c r="N170" s="8" t="s">
        <v>5</v>
      </c>
      <c r="O170" s="46"/>
      <c r="P170" s="46"/>
      <c r="Q170" s="46"/>
      <c r="R170" s="46"/>
    </row>
    <row r="171" spans="12:18" x14ac:dyDescent="0.25">
      <c r="L171" s="154"/>
      <c r="M171" s="154"/>
      <c r="N171" s="8" t="s">
        <v>6</v>
      </c>
      <c r="O171" s="46"/>
      <c r="P171" s="46"/>
      <c r="Q171" s="46"/>
      <c r="R171" s="46"/>
    </row>
    <row r="172" spans="12:18" x14ac:dyDescent="0.25">
      <c r="L172" s="154"/>
      <c r="M172" s="154"/>
      <c r="N172" s="8" t="s">
        <v>7</v>
      </c>
      <c r="O172" s="46"/>
      <c r="P172" s="46"/>
      <c r="Q172" s="46"/>
      <c r="R172" s="46"/>
    </row>
    <row r="173" spans="12:18" x14ac:dyDescent="0.25">
      <c r="L173" s="154"/>
      <c r="M173" s="154"/>
      <c r="N173" s="8" t="s">
        <v>8</v>
      </c>
      <c r="O173" s="46"/>
      <c r="P173" s="46"/>
      <c r="Q173" s="46"/>
      <c r="R173" s="46"/>
    </row>
    <row r="174" spans="12:18" x14ac:dyDescent="0.25">
      <c r="L174" s="154"/>
      <c r="M174" s="154"/>
      <c r="N174" s="8" t="s">
        <v>24</v>
      </c>
      <c r="O174" s="46"/>
      <c r="P174" s="46"/>
      <c r="Q174" s="46"/>
      <c r="R174" s="46"/>
    </row>
    <row r="175" spans="12:18" x14ac:dyDescent="0.25">
      <c r="L175" s="154" t="s">
        <v>105</v>
      </c>
      <c r="M175" s="154"/>
      <c r="N175" s="8" t="s">
        <v>1</v>
      </c>
      <c r="O175" s="46"/>
      <c r="P175" s="46"/>
      <c r="Q175" s="46"/>
      <c r="R175" s="46"/>
    </row>
    <row r="176" spans="12:18" x14ac:dyDescent="0.25">
      <c r="L176" s="154"/>
      <c r="M176" s="154"/>
      <c r="N176" s="8" t="s">
        <v>2</v>
      </c>
      <c r="O176" s="46"/>
      <c r="P176" s="46"/>
      <c r="Q176" s="46"/>
      <c r="R176" s="46"/>
    </row>
    <row r="177" spans="12:18" x14ac:dyDescent="0.25">
      <c r="L177" s="154"/>
      <c r="M177" s="154"/>
      <c r="N177" s="8" t="s">
        <v>3</v>
      </c>
      <c r="O177" s="46"/>
      <c r="P177" s="46"/>
      <c r="Q177" s="46"/>
      <c r="R177" s="46"/>
    </row>
    <row r="178" spans="12:18" x14ac:dyDescent="0.25">
      <c r="L178" s="154"/>
      <c r="M178" s="154"/>
      <c r="N178" s="8" t="s">
        <v>4</v>
      </c>
      <c r="O178" s="46"/>
      <c r="P178" s="46"/>
      <c r="Q178" s="46"/>
      <c r="R178" s="46"/>
    </row>
    <row r="179" spans="12:18" x14ac:dyDescent="0.25">
      <c r="L179" s="154"/>
      <c r="M179" s="154"/>
      <c r="N179" s="8" t="s">
        <v>5</v>
      </c>
      <c r="O179" s="46"/>
      <c r="P179" s="46"/>
      <c r="Q179" s="46"/>
      <c r="R179" s="46"/>
    </row>
    <row r="180" spans="12:18" x14ac:dyDescent="0.25">
      <c r="L180" s="154"/>
      <c r="M180" s="154"/>
      <c r="N180" s="8" t="s">
        <v>6</v>
      </c>
      <c r="O180" s="46"/>
      <c r="P180" s="46"/>
      <c r="Q180" s="46"/>
      <c r="R180" s="46"/>
    </row>
    <row r="181" spans="12:18" x14ac:dyDescent="0.25">
      <c r="L181" s="154"/>
      <c r="M181" s="154"/>
      <c r="N181" s="8" t="s">
        <v>7</v>
      </c>
      <c r="O181" s="46"/>
      <c r="P181" s="46"/>
      <c r="Q181" s="46"/>
      <c r="R181" s="46"/>
    </row>
    <row r="182" spans="12:18" x14ac:dyDescent="0.25">
      <c r="L182" s="154"/>
      <c r="M182" s="154"/>
      <c r="N182" s="8" t="s">
        <v>8</v>
      </c>
      <c r="O182" s="46"/>
      <c r="P182" s="46"/>
      <c r="Q182" s="46"/>
      <c r="R182" s="46"/>
    </row>
    <row r="183" spans="12:18" ht="18.75" x14ac:dyDescent="0.25">
      <c r="L183" s="15" t="s">
        <v>106</v>
      </c>
      <c r="M183" s="15"/>
      <c r="N183" s="18"/>
      <c r="O183" s="46"/>
      <c r="P183" s="46"/>
      <c r="Q183" s="46"/>
      <c r="R183" s="46"/>
    </row>
    <row r="184" spans="12:18" x14ac:dyDescent="0.25">
      <c r="L184" s="151" t="s">
        <v>107</v>
      </c>
      <c r="M184" s="151" t="s">
        <v>8</v>
      </c>
      <c r="N184" s="7" t="s">
        <v>98</v>
      </c>
      <c r="O184" s="46"/>
      <c r="P184" s="46"/>
      <c r="Q184" s="46"/>
      <c r="R184" s="46"/>
    </row>
    <row r="185" spans="12:18" x14ac:dyDescent="0.25">
      <c r="L185" s="151"/>
      <c r="M185" s="151"/>
      <c r="N185" s="7" t="s">
        <v>99</v>
      </c>
      <c r="O185" s="46"/>
      <c r="P185" s="46"/>
      <c r="Q185" s="46"/>
      <c r="R185" s="46"/>
    </row>
    <row r="186" spans="12:18" x14ac:dyDescent="0.25">
      <c r="L186" s="151"/>
      <c r="M186" s="151"/>
      <c r="N186" s="7" t="s">
        <v>108</v>
      </c>
      <c r="O186" s="46"/>
      <c r="P186" s="46"/>
      <c r="Q186" s="46"/>
      <c r="R186" s="46"/>
    </row>
    <row r="187" spans="12:18" x14ac:dyDescent="0.25">
      <c r="L187" s="151"/>
      <c r="M187" s="151" t="s">
        <v>24</v>
      </c>
      <c r="N187" s="7" t="s">
        <v>98</v>
      </c>
      <c r="O187" s="46"/>
      <c r="P187" s="46"/>
      <c r="Q187" s="46"/>
      <c r="R187" s="46"/>
    </row>
    <row r="188" spans="12:18" x14ac:dyDescent="0.25">
      <c r="L188" s="151"/>
      <c r="M188" s="151"/>
      <c r="N188" s="7" t="s">
        <v>99</v>
      </c>
      <c r="O188" s="46"/>
      <c r="P188" s="46"/>
      <c r="Q188" s="46"/>
      <c r="R188" s="46"/>
    </row>
    <row r="189" spans="12:18" x14ac:dyDescent="0.25">
      <c r="L189" s="151"/>
      <c r="M189" s="151"/>
      <c r="N189" s="7" t="s">
        <v>108</v>
      </c>
      <c r="O189" s="46"/>
      <c r="P189" s="46"/>
      <c r="Q189" s="46"/>
      <c r="R189" s="46"/>
    </row>
    <row r="190" spans="12:18" x14ac:dyDescent="0.25">
      <c r="L190" s="157" t="s">
        <v>109</v>
      </c>
      <c r="M190" s="157"/>
      <c r="N190" s="9" t="s">
        <v>110</v>
      </c>
      <c r="O190" s="46"/>
      <c r="P190" s="46"/>
      <c r="Q190" s="46"/>
      <c r="R190" s="46"/>
    </row>
    <row r="191" spans="12:18" x14ac:dyDescent="0.25">
      <c r="L191" s="157"/>
      <c r="M191" s="157"/>
      <c r="N191" s="9" t="s">
        <v>111</v>
      </c>
      <c r="O191" s="46"/>
      <c r="P191" s="46"/>
      <c r="Q191" s="46"/>
      <c r="R191" s="46"/>
    </row>
    <row r="192" spans="12:18" x14ac:dyDescent="0.25">
      <c r="L192" s="157"/>
      <c r="M192" s="157"/>
      <c r="N192" s="9" t="s">
        <v>112</v>
      </c>
      <c r="O192" s="46"/>
      <c r="P192" s="46"/>
      <c r="Q192" s="46"/>
      <c r="R192" s="46"/>
    </row>
    <row r="193" spans="12:18" x14ac:dyDescent="0.25">
      <c r="L193" s="157"/>
      <c r="M193" s="157"/>
      <c r="N193" s="9" t="s">
        <v>113</v>
      </c>
      <c r="O193" s="46"/>
      <c r="P193" s="46"/>
      <c r="Q193" s="46"/>
      <c r="R193" s="46"/>
    </row>
    <row r="194" spans="12:18" x14ac:dyDescent="0.25">
      <c r="L194" s="157"/>
      <c r="M194" s="157"/>
      <c r="N194" s="9" t="s">
        <v>114</v>
      </c>
      <c r="O194" s="46"/>
      <c r="P194" s="46"/>
      <c r="Q194" s="46"/>
      <c r="R194" s="46"/>
    </row>
    <row r="195" spans="12:18" x14ac:dyDescent="0.25">
      <c r="L195" s="157"/>
      <c r="M195" s="157"/>
      <c r="N195" s="9" t="s">
        <v>115</v>
      </c>
      <c r="O195" s="46"/>
      <c r="P195" s="46"/>
      <c r="Q195" s="46"/>
      <c r="R195" s="46"/>
    </row>
    <row r="196" spans="12:18" x14ac:dyDescent="0.25">
      <c r="L196" s="155" t="s">
        <v>116</v>
      </c>
      <c r="M196" s="155"/>
      <c r="N196" s="10" t="s">
        <v>110</v>
      </c>
      <c r="O196" s="46"/>
      <c r="P196" s="46"/>
      <c r="Q196" s="46"/>
      <c r="R196" s="46"/>
    </row>
    <row r="197" spans="12:18" x14ac:dyDescent="0.25">
      <c r="L197" s="155"/>
      <c r="M197" s="155"/>
      <c r="N197" s="10" t="s">
        <v>111</v>
      </c>
      <c r="O197" s="46"/>
      <c r="P197" s="46"/>
      <c r="Q197" s="46"/>
      <c r="R197" s="46"/>
    </row>
    <row r="198" spans="12:18" x14ac:dyDescent="0.25">
      <c r="L198" s="155"/>
      <c r="M198" s="155"/>
      <c r="N198" s="10" t="s">
        <v>112</v>
      </c>
      <c r="O198" s="46"/>
      <c r="P198" s="46"/>
      <c r="Q198" s="46"/>
      <c r="R198" s="46"/>
    </row>
    <row r="199" spans="12:18" x14ac:dyDescent="0.25">
      <c r="L199" s="155" t="s">
        <v>117</v>
      </c>
      <c r="M199" s="155"/>
      <c r="N199" s="10" t="s">
        <v>118</v>
      </c>
      <c r="O199" s="46"/>
      <c r="P199" s="46"/>
      <c r="Q199" s="46"/>
      <c r="R199" s="46"/>
    </row>
    <row r="200" spans="12:18" x14ac:dyDescent="0.25">
      <c r="L200" s="155"/>
      <c r="M200" s="155"/>
      <c r="N200" s="10" t="s">
        <v>111</v>
      </c>
      <c r="O200" s="46"/>
      <c r="P200" s="46"/>
      <c r="Q200" s="46"/>
      <c r="R200" s="46"/>
    </row>
    <row r="201" spans="12:18" x14ac:dyDescent="0.25">
      <c r="L201" s="155"/>
      <c r="M201" s="155"/>
      <c r="N201" s="10" t="s">
        <v>112</v>
      </c>
      <c r="O201" s="46"/>
      <c r="P201" s="46"/>
      <c r="Q201" s="46"/>
      <c r="R201" s="46"/>
    </row>
    <row r="202" spans="12:18" x14ac:dyDescent="0.25">
      <c r="L202" s="155"/>
      <c r="M202" s="155"/>
      <c r="N202" s="10" t="s">
        <v>114</v>
      </c>
      <c r="O202" s="46"/>
      <c r="P202" s="46"/>
      <c r="Q202" s="46"/>
      <c r="R202" s="46"/>
    </row>
    <row r="203" spans="12:18" x14ac:dyDescent="0.25">
      <c r="L203" s="155"/>
      <c r="M203" s="155"/>
      <c r="N203" s="10" t="s">
        <v>115</v>
      </c>
      <c r="O203" s="46"/>
      <c r="P203" s="46"/>
      <c r="Q203" s="46"/>
      <c r="R203" s="46"/>
    </row>
    <row r="204" spans="12:18" x14ac:dyDescent="0.25">
      <c r="L204" s="155" t="s">
        <v>119</v>
      </c>
      <c r="M204" s="155"/>
      <c r="N204" s="10" t="s">
        <v>8</v>
      </c>
      <c r="O204" s="46"/>
      <c r="P204" s="46"/>
      <c r="Q204" s="46"/>
      <c r="R204" s="46"/>
    </row>
    <row r="205" spans="12:18" x14ac:dyDescent="0.25">
      <c r="L205" s="155" t="s">
        <v>120</v>
      </c>
      <c r="M205" s="155"/>
      <c r="N205" s="10" t="s">
        <v>121</v>
      </c>
      <c r="O205" s="46"/>
      <c r="P205" s="46"/>
      <c r="Q205" s="46"/>
      <c r="R205" s="46"/>
    </row>
    <row r="206" spans="12:18" x14ac:dyDescent="0.25">
      <c r="L206" s="155"/>
      <c r="M206" s="155"/>
      <c r="N206" s="10" t="s">
        <v>122</v>
      </c>
      <c r="O206" s="46"/>
      <c r="P206" s="46"/>
      <c r="Q206" s="46"/>
      <c r="R206" s="46"/>
    </row>
    <row r="207" spans="12:18" x14ac:dyDescent="0.25">
      <c r="L207" s="155"/>
      <c r="M207" s="155"/>
      <c r="N207" s="10" t="s">
        <v>123</v>
      </c>
      <c r="O207" s="46"/>
      <c r="P207" s="46"/>
      <c r="Q207" s="46"/>
      <c r="R207" s="46"/>
    </row>
    <row r="208" spans="12:18" x14ac:dyDescent="0.25">
      <c r="L208" s="155"/>
      <c r="M208" s="155"/>
      <c r="N208" s="10" t="s">
        <v>8</v>
      </c>
      <c r="O208" s="46"/>
      <c r="P208" s="46"/>
      <c r="Q208" s="46"/>
      <c r="R208" s="46"/>
    </row>
    <row r="209" spans="12:18" x14ac:dyDescent="0.25">
      <c r="L209" s="155"/>
      <c r="M209" s="155"/>
      <c r="N209" s="10" t="s">
        <v>24</v>
      </c>
      <c r="O209" s="46"/>
      <c r="P209" s="46"/>
      <c r="Q209" s="46"/>
      <c r="R209" s="46"/>
    </row>
    <row r="210" spans="12:18" x14ac:dyDescent="0.25">
      <c r="L210" s="155" t="s">
        <v>124</v>
      </c>
      <c r="M210" s="155"/>
      <c r="N210" s="10" t="s">
        <v>125</v>
      </c>
      <c r="O210" s="46"/>
      <c r="P210" s="46"/>
      <c r="Q210" s="46"/>
      <c r="R210" s="46"/>
    </row>
    <row r="211" spans="12:18" x14ac:dyDescent="0.25">
      <c r="L211" s="155"/>
      <c r="M211" s="155"/>
      <c r="N211" s="10" t="s">
        <v>24</v>
      </c>
      <c r="O211" s="46"/>
      <c r="P211" s="46"/>
      <c r="Q211" s="46"/>
      <c r="R211" s="46"/>
    </row>
    <row r="212" spans="12:18" x14ac:dyDescent="0.25">
      <c r="L212" s="151" t="s">
        <v>126</v>
      </c>
      <c r="M212" s="151"/>
      <c r="N212" s="10" t="s">
        <v>125</v>
      </c>
      <c r="O212" s="46"/>
      <c r="P212" s="46"/>
      <c r="Q212" s="46"/>
      <c r="R212" s="46"/>
    </row>
    <row r="213" spans="12:18" x14ac:dyDescent="0.25">
      <c r="L213" s="151"/>
      <c r="M213" s="151"/>
      <c r="N213" s="10" t="s">
        <v>24</v>
      </c>
      <c r="O213" s="46"/>
      <c r="P213" s="46"/>
      <c r="Q213" s="46"/>
      <c r="R213" s="46"/>
    </row>
    <row r="214" spans="12:18" ht="30" x14ac:dyDescent="0.25">
      <c r="L214" s="151" t="s">
        <v>127</v>
      </c>
      <c r="M214" s="151"/>
      <c r="N214" s="11" t="s">
        <v>128</v>
      </c>
      <c r="O214" s="46"/>
      <c r="P214" s="46"/>
      <c r="Q214" s="46"/>
      <c r="R214" s="46"/>
    </row>
    <row r="215" spans="12:18" x14ac:dyDescent="0.25">
      <c r="L215" s="151" t="s">
        <v>129</v>
      </c>
      <c r="M215" s="151"/>
      <c r="N215" s="9" t="s">
        <v>130</v>
      </c>
      <c r="O215" s="46"/>
      <c r="P215" s="46"/>
      <c r="Q215" s="46"/>
      <c r="R215" s="46"/>
    </row>
  </sheetData>
  <mergeCells count="42">
    <mergeCell ref="B46:G46"/>
    <mergeCell ref="B58:G58"/>
    <mergeCell ref="B68:G68"/>
    <mergeCell ref="B3:C3"/>
    <mergeCell ref="B4:C4"/>
    <mergeCell ref="B5:C5"/>
    <mergeCell ref="B6:G6"/>
    <mergeCell ref="B19:G19"/>
    <mergeCell ref="B33:G33"/>
    <mergeCell ref="L20:M20"/>
    <mergeCell ref="L21:M29"/>
    <mergeCell ref="L30:M70"/>
    <mergeCell ref="L71:M79"/>
    <mergeCell ref="L80:M113"/>
    <mergeCell ref="L114:M120"/>
    <mergeCell ref="L121:L138"/>
    <mergeCell ref="M121:M122"/>
    <mergeCell ref="M123:M124"/>
    <mergeCell ref="M125:M126"/>
    <mergeCell ref="M127:M128"/>
    <mergeCell ref="M129:M130"/>
    <mergeCell ref="M131:M132"/>
    <mergeCell ref="M133:M134"/>
    <mergeCell ref="M135:M136"/>
    <mergeCell ref="M137:M138"/>
    <mergeCell ref="L139:M147"/>
    <mergeCell ref="L148:M156"/>
    <mergeCell ref="L157:M165"/>
    <mergeCell ref="L166:M174"/>
    <mergeCell ref="L175:M182"/>
    <mergeCell ref="L184:L189"/>
    <mergeCell ref="M184:M186"/>
    <mergeCell ref="M187:M189"/>
    <mergeCell ref="L190:M195"/>
    <mergeCell ref="L196:M198"/>
    <mergeCell ref="L214:M214"/>
    <mergeCell ref="L215:M215"/>
    <mergeCell ref="L199:M203"/>
    <mergeCell ref="L204:M204"/>
    <mergeCell ref="L205:M209"/>
    <mergeCell ref="L210:M211"/>
    <mergeCell ref="L212:M2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T216"/>
  <sheetViews>
    <sheetView topLeftCell="A7" workbookViewId="0">
      <selection activeCell="O18" sqref="O18"/>
    </sheetView>
  </sheetViews>
  <sheetFormatPr defaultRowHeight="15" x14ac:dyDescent="0.25"/>
  <cols>
    <col min="3" max="3" width="10.42578125" bestFit="1" customWidth="1"/>
    <col min="12" max="12" width="12.28515625" bestFit="1" customWidth="1"/>
    <col min="13" max="13" width="16.85546875" bestFit="1" customWidth="1"/>
    <col min="14" max="14" width="11.140625" customWidth="1"/>
    <col min="17" max="17" width="18.28515625" bestFit="1" customWidth="1"/>
    <col min="18" max="18" width="18.28515625" customWidth="1"/>
    <col min="20" max="20" width="31" customWidth="1"/>
  </cols>
  <sheetData>
    <row r="4" spans="2:18" ht="15.75" x14ac:dyDescent="0.25">
      <c r="B4" s="134" t="s">
        <v>17</v>
      </c>
      <c r="C4" s="134"/>
      <c r="D4" s="21" t="s">
        <v>135</v>
      </c>
      <c r="E4" s="5"/>
      <c r="F4" s="5"/>
      <c r="G4" s="48"/>
    </row>
    <row r="5" spans="2:18" ht="15.75" x14ac:dyDescent="0.25">
      <c r="B5" s="134" t="s">
        <v>19</v>
      </c>
      <c r="C5" s="134"/>
      <c r="D5" s="21" t="s">
        <v>239</v>
      </c>
      <c r="E5" s="5"/>
      <c r="F5" s="5"/>
      <c r="G5" s="48"/>
    </row>
    <row r="6" spans="2:18" ht="15.75" x14ac:dyDescent="0.25">
      <c r="B6" s="138" t="s">
        <v>18</v>
      </c>
      <c r="C6" s="138"/>
      <c r="D6" s="22" t="s">
        <v>238</v>
      </c>
      <c r="E6" s="19"/>
      <c r="F6" s="19"/>
      <c r="G6" s="49"/>
    </row>
    <row r="7" spans="2:18" ht="18.75" x14ac:dyDescent="0.25">
      <c r="B7" s="131" t="s">
        <v>10</v>
      </c>
      <c r="C7" s="132"/>
      <c r="D7" s="132"/>
      <c r="E7" s="132"/>
      <c r="F7" s="132"/>
      <c r="G7" s="133"/>
    </row>
    <row r="8" spans="2:18" ht="50.25" customHeight="1" x14ac:dyDescent="0.25">
      <c r="B8" s="33" t="s">
        <v>9</v>
      </c>
      <c r="C8" s="33" t="s">
        <v>0</v>
      </c>
      <c r="D8" s="33" t="s">
        <v>15</v>
      </c>
      <c r="E8" s="4" t="s">
        <v>20</v>
      </c>
      <c r="F8" s="4" t="s">
        <v>16</v>
      </c>
      <c r="G8" s="33" t="s">
        <v>11</v>
      </c>
      <c r="K8" s="53" t="s">
        <v>205</v>
      </c>
      <c r="L8" s="33" t="s">
        <v>204</v>
      </c>
      <c r="M8" s="33" t="s">
        <v>15</v>
      </c>
      <c r="N8" s="4" t="s">
        <v>20</v>
      </c>
      <c r="O8" s="4" t="s">
        <v>16</v>
      </c>
      <c r="P8" s="33" t="s">
        <v>11</v>
      </c>
    </row>
    <row r="9" spans="2:18" x14ac:dyDescent="0.25">
      <c r="B9" s="2">
        <v>1</v>
      </c>
      <c r="C9" s="3">
        <v>44585</v>
      </c>
      <c r="D9" s="2">
        <v>2250</v>
      </c>
      <c r="E9" s="2"/>
      <c r="F9" s="2"/>
      <c r="G9" s="2">
        <v>2767</v>
      </c>
      <c r="K9" s="13" t="s">
        <v>10</v>
      </c>
      <c r="L9" s="61">
        <f>+[2]SESHPURADARGANJ!$G$444</f>
        <v>4871</v>
      </c>
      <c r="M9" s="13">
        <f>+D19</f>
        <v>4780</v>
      </c>
      <c r="N9" s="61">
        <f>+[2]SESHPURADARGANJ!$U$155</f>
        <v>4151.4999999999991</v>
      </c>
      <c r="O9" s="13">
        <f>+M9-N9</f>
        <v>628.50000000000091</v>
      </c>
      <c r="P9" s="46"/>
    </row>
    <row r="10" spans="2:18" x14ac:dyDescent="0.25">
      <c r="B10" s="2">
        <f>1+B9</f>
        <v>2</v>
      </c>
      <c r="C10" s="3">
        <v>44608</v>
      </c>
      <c r="D10" s="2">
        <v>2530</v>
      </c>
      <c r="E10" s="2"/>
      <c r="F10" s="2"/>
      <c r="G10" s="2">
        <v>2777</v>
      </c>
      <c r="K10" s="13" t="s">
        <v>12</v>
      </c>
      <c r="L10" s="61">
        <f>+[2]SESHPURADARGANJ!$H$444</f>
        <v>2635</v>
      </c>
      <c r="M10" s="13">
        <f>+D33</f>
        <v>2600</v>
      </c>
      <c r="N10" s="61">
        <f>+[2]SESHPURADARGANJ!$V$155</f>
        <v>2405.2999999999997</v>
      </c>
      <c r="O10" s="13">
        <f t="shared" ref="O10:O14" si="0">+M10-N10</f>
        <v>194.70000000000027</v>
      </c>
      <c r="P10" s="46"/>
    </row>
    <row r="11" spans="2:18" x14ac:dyDescent="0.25">
      <c r="B11" s="2"/>
      <c r="C11" s="3"/>
      <c r="D11" s="2"/>
      <c r="E11" s="2"/>
      <c r="F11" s="2"/>
      <c r="G11" s="2"/>
      <c r="K11" s="13" t="s">
        <v>13</v>
      </c>
      <c r="L11" s="61">
        <f>+[2]SESHPURADARGANJ!$I$444</f>
        <v>985</v>
      </c>
      <c r="M11" s="13">
        <f>+D46</f>
        <v>900</v>
      </c>
      <c r="N11" s="61">
        <f>+[2]SESHPURADARGANJ!$W$155</f>
        <v>715.5</v>
      </c>
      <c r="O11" s="13">
        <f t="shared" si="0"/>
        <v>184.5</v>
      </c>
      <c r="P11" s="46"/>
    </row>
    <row r="12" spans="2:18" x14ac:dyDescent="0.25">
      <c r="B12" s="2"/>
      <c r="C12" s="3"/>
      <c r="D12" s="2"/>
      <c r="E12" s="2"/>
      <c r="F12" s="2"/>
      <c r="G12" s="2"/>
      <c r="K12" s="13" t="s">
        <v>14</v>
      </c>
      <c r="L12" s="61">
        <f>+[2]SESHPURADARGANJ!$J$444</f>
        <v>2015</v>
      </c>
      <c r="M12" s="13">
        <f>+D58</f>
        <v>1800</v>
      </c>
      <c r="N12" s="61">
        <f>+[2]SESHPURADARGANJ!$X$155</f>
        <v>2122.3000000000002</v>
      </c>
      <c r="O12" s="13">
        <f t="shared" si="0"/>
        <v>-322.30000000000018</v>
      </c>
      <c r="P12" s="46"/>
      <c r="R12">
        <f>322.5-150</f>
        <v>172.5</v>
      </c>
    </row>
    <row r="13" spans="2:18" x14ac:dyDescent="0.25">
      <c r="B13" s="2"/>
      <c r="C13" s="3"/>
      <c r="D13" s="2"/>
      <c r="E13" s="2"/>
      <c r="F13" s="2"/>
      <c r="G13" s="2"/>
      <c r="K13" s="13" t="s">
        <v>138</v>
      </c>
      <c r="L13" s="61">
        <f>+[2]SESHPURADARGANJ!$L$444</f>
        <v>2689</v>
      </c>
      <c r="M13" s="13">
        <f>+D68</f>
        <v>2544</v>
      </c>
      <c r="N13" s="61">
        <f>+[2]SESHPURADARGANJ!$Y$155</f>
        <v>2603.1000000000008</v>
      </c>
      <c r="O13" s="13">
        <f t="shared" si="0"/>
        <v>-59.100000000000819</v>
      </c>
      <c r="P13" s="46"/>
    </row>
    <row r="14" spans="2:18" x14ac:dyDescent="0.25">
      <c r="B14" s="2"/>
      <c r="C14" s="3"/>
      <c r="D14" s="2"/>
      <c r="E14" s="2"/>
      <c r="F14" s="2"/>
      <c r="G14" s="2"/>
      <c r="K14" s="13" t="s">
        <v>155</v>
      </c>
      <c r="L14" s="61">
        <f>+[2]SESHPURADARGANJ!$M$444</f>
        <v>179</v>
      </c>
      <c r="M14" s="13">
        <f>+D78</f>
        <v>180</v>
      </c>
      <c r="N14" s="61">
        <f>+[2]SESHPURADARGANJ!$Z$155</f>
        <v>166.8</v>
      </c>
      <c r="O14" s="13">
        <f t="shared" si="0"/>
        <v>13.199999999999989</v>
      </c>
      <c r="P14" s="46"/>
    </row>
    <row r="15" spans="2:18" x14ac:dyDescent="0.25">
      <c r="B15" s="2"/>
      <c r="C15" s="3"/>
      <c r="D15" s="2"/>
      <c r="E15" s="2"/>
      <c r="F15" s="2"/>
      <c r="G15" s="24"/>
      <c r="K15" s="46"/>
      <c r="L15" s="46"/>
      <c r="M15" s="13"/>
      <c r="N15" s="61">
        <f>+SUM(N9:N14)</f>
        <v>12164.499999999998</v>
      </c>
      <c r="O15" s="46"/>
      <c r="P15" s="46"/>
      <c r="R15">
        <f>156/12</f>
        <v>13</v>
      </c>
    </row>
    <row r="16" spans="2:18" x14ac:dyDescent="0.25">
      <c r="B16" s="2"/>
      <c r="C16" s="3"/>
      <c r="D16" s="2"/>
      <c r="E16" s="2"/>
      <c r="F16" s="2"/>
      <c r="G16" s="24"/>
      <c r="N16">
        <f>+N15-9800</f>
        <v>2364.4999999999982</v>
      </c>
    </row>
    <row r="17" spans="2:20" x14ac:dyDescent="0.25">
      <c r="B17" s="2"/>
      <c r="C17" s="3"/>
      <c r="D17" s="2"/>
      <c r="E17" s="2"/>
      <c r="F17" s="2"/>
      <c r="G17" s="24"/>
    </row>
    <row r="18" spans="2:20" x14ac:dyDescent="0.25">
      <c r="B18" s="2"/>
      <c r="C18" s="3"/>
      <c r="D18" s="2"/>
      <c r="E18" s="2"/>
      <c r="F18" s="2"/>
      <c r="G18" s="24"/>
    </row>
    <row r="19" spans="2:20" x14ac:dyDescent="0.25">
      <c r="B19" s="2"/>
      <c r="C19" s="3" t="s">
        <v>201</v>
      </c>
      <c r="D19" s="2">
        <f>SUM(D9:D18)</f>
        <v>4780</v>
      </c>
      <c r="E19" s="2"/>
      <c r="F19" s="2"/>
      <c r="G19" s="24"/>
    </row>
    <row r="20" spans="2:20" ht="18.75" x14ac:dyDescent="0.25">
      <c r="B20" s="131" t="s">
        <v>12</v>
      </c>
      <c r="C20" s="132"/>
      <c r="D20" s="132"/>
      <c r="E20" s="132"/>
      <c r="F20" s="132"/>
      <c r="G20" s="133"/>
    </row>
    <row r="21" spans="2:20" ht="60" x14ac:dyDescent="0.25">
      <c r="B21" s="33" t="s">
        <v>9</v>
      </c>
      <c r="C21" s="33" t="s">
        <v>0</v>
      </c>
      <c r="D21" s="33" t="s">
        <v>15</v>
      </c>
      <c r="E21" s="4" t="s">
        <v>20</v>
      </c>
      <c r="F21" s="4" t="s">
        <v>16</v>
      </c>
      <c r="G21" s="33" t="s">
        <v>11</v>
      </c>
      <c r="K21" s="153" t="s">
        <v>21</v>
      </c>
      <c r="L21" s="153"/>
      <c r="M21" s="32" t="s">
        <v>22</v>
      </c>
      <c r="N21" s="12" t="s">
        <v>131</v>
      </c>
      <c r="O21" s="12" t="s">
        <v>132</v>
      </c>
      <c r="P21" s="12" t="s">
        <v>133</v>
      </c>
      <c r="Q21" s="12" t="s">
        <v>11</v>
      </c>
      <c r="R21" s="12" t="s">
        <v>343</v>
      </c>
      <c r="T21" s="85" t="s">
        <v>268</v>
      </c>
    </row>
    <row r="22" spans="2:20" x14ac:dyDescent="0.25">
      <c r="B22" s="2">
        <v>1</v>
      </c>
      <c r="C22" s="3">
        <v>44974</v>
      </c>
      <c r="D22" s="2">
        <v>900</v>
      </c>
      <c r="E22" s="2"/>
      <c r="F22" s="2"/>
      <c r="G22" s="2">
        <v>2780</v>
      </c>
      <c r="K22" s="151" t="s">
        <v>23</v>
      </c>
      <c r="L22" s="151"/>
      <c r="M22" s="7" t="s">
        <v>1</v>
      </c>
      <c r="N22" s="61">
        <f>5+2</f>
        <v>7</v>
      </c>
      <c r="O22" s="13">
        <v>1</v>
      </c>
      <c r="P22" s="46"/>
      <c r="Q22" s="61">
        <v>2769</v>
      </c>
      <c r="R22" s="13" t="s">
        <v>253</v>
      </c>
      <c r="T22" t="s">
        <v>267</v>
      </c>
    </row>
    <row r="23" spans="2:20" x14ac:dyDescent="0.25">
      <c r="B23" s="2">
        <v>2</v>
      </c>
      <c r="C23" s="3">
        <v>44981</v>
      </c>
      <c r="D23" s="2">
        <v>800</v>
      </c>
      <c r="E23" s="2"/>
      <c r="F23" s="2"/>
      <c r="G23" s="2">
        <v>2781</v>
      </c>
      <c r="K23" s="151"/>
      <c r="L23" s="151"/>
      <c r="M23" s="7" t="s">
        <v>2</v>
      </c>
      <c r="N23" s="61">
        <f>1+1</f>
        <v>2</v>
      </c>
      <c r="O23" s="13"/>
      <c r="P23" s="46"/>
      <c r="Q23" s="61" t="s">
        <v>310</v>
      </c>
      <c r="R23" s="13"/>
      <c r="T23" t="s">
        <v>266</v>
      </c>
    </row>
    <row r="24" spans="2:20" x14ac:dyDescent="0.25">
      <c r="B24" s="2">
        <v>3</v>
      </c>
      <c r="C24" s="3">
        <v>45010</v>
      </c>
      <c r="D24" s="2">
        <v>900</v>
      </c>
      <c r="E24" s="2"/>
      <c r="F24" s="2"/>
      <c r="G24" s="2">
        <v>2786</v>
      </c>
      <c r="K24" s="151"/>
      <c r="L24" s="151"/>
      <c r="M24" s="7" t="s">
        <v>3</v>
      </c>
      <c r="N24" s="61">
        <v>7</v>
      </c>
      <c r="O24" s="13"/>
      <c r="P24" s="46"/>
      <c r="Q24" s="61">
        <v>2779</v>
      </c>
      <c r="R24" s="13"/>
      <c r="T24" t="s">
        <v>265</v>
      </c>
    </row>
    <row r="25" spans="2:20" x14ac:dyDescent="0.25">
      <c r="B25" s="2"/>
      <c r="C25" s="3"/>
      <c r="D25" s="2"/>
      <c r="E25" s="2"/>
      <c r="F25" s="2"/>
      <c r="G25" s="2"/>
      <c r="K25" s="151"/>
      <c r="L25" s="151"/>
      <c r="M25" s="7" t="s">
        <v>4</v>
      </c>
      <c r="N25" s="61">
        <f>1+1+1</f>
        <v>3</v>
      </c>
      <c r="O25" s="13">
        <v>1</v>
      </c>
      <c r="P25" s="46"/>
      <c r="Q25" s="12" t="s">
        <v>309</v>
      </c>
      <c r="R25" s="13" t="s">
        <v>251</v>
      </c>
      <c r="T25" t="s">
        <v>255</v>
      </c>
    </row>
    <row r="26" spans="2:20" x14ac:dyDescent="0.25">
      <c r="B26" s="2"/>
      <c r="C26" s="3"/>
      <c r="D26" s="2"/>
      <c r="E26" s="2"/>
      <c r="F26" s="2"/>
      <c r="G26" s="2"/>
      <c r="K26" s="151"/>
      <c r="L26" s="151"/>
      <c r="M26" s="7" t="s">
        <v>5</v>
      </c>
      <c r="N26" s="61"/>
      <c r="O26" s="46"/>
      <c r="P26" s="46"/>
      <c r="Q26" s="61"/>
      <c r="R26" s="46"/>
      <c r="T26" t="s">
        <v>256</v>
      </c>
    </row>
    <row r="27" spans="2:20" x14ac:dyDescent="0.25">
      <c r="B27" s="2"/>
      <c r="C27" s="3"/>
      <c r="D27" s="2"/>
      <c r="E27" s="2"/>
      <c r="F27" s="2"/>
      <c r="G27" s="2"/>
      <c r="K27" s="151"/>
      <c r="L27" s="151"/>
      <c r="M27" s="7" t="s">
        <v>6</v>
      </c>
      <c r="N27" s="61">
        <f>2+2</f>
        <v>4</v>
      </c>
      <c r="O27" s="46"/>
      <c r="P27" s="46"/>
      <c r="Q27" s="61" t="s">
        <v>320</v>
      </c>
      <c r="R27" s="46"/>
      <c r="T27" t="s">
        <v>257</v>
      </c>
    </row>
    <row r="28" spans="2:20" x14ac:dyDescent="0.25">
      <c r="B28" s="2"/>
      <c r="C28" s="3"/>
      <c r="D28" s="2"/>
      <c r="E28" s="2"/>
      <c r="F28" s="2"/>
      <c r="G28" s="2"/>
      <c r="K28" s="151"/>
      <c r="L28" s="151"/>
      <c r="M28" s="7" t="s">
        <v>7</v>
      </c>
      <c r="N28" s="61">
        <f>1+1</f>
        <v>2</v>
      </c>
      <c r="O28" s="46"/>
      <c r="P28" s="46"/>
      <c r="Q28" s="61" t="s">
        <v>320</v>
      </c>
      <c r="R28" s="46"/>
      <c r="T28" t="s">
        <v>258</v>
      </c>
    </row>
    <row r="29" spans="2:20" x14ac:dyDescent="0.25">
      <c r="B29" s="2"/>
      <c r="C29" s="3"/>
      <c r="D29" s="2"/>
      <c r="E29" s="2"/>
      <c r="F29" s="2"/>
      <c r="G29" s="2"/>
      <c r="K29" s="151"/>
      <c r="L29" s="151"/>
      <c r="M29" s="7" t="s">
        <v>8</v>
      </c>
      <c r="N29" s="61"/>
      <c r="O29" s="46"/>
      <c r="P29" s="46"/>
      <c r="Q29" s="46"/>
      <c r="R29" s="46"/>
      <c r="T29" t="s">
        <v>259</v>
      </c>
    </row>
    <row r="30" spans="2:20" x14ac:dyDescent="0.25">
      <c r="B30" s="2"/>
      <c r="C30" s="3"/>
      <c r="D30" s="2"/>
      <c r="E30" s="2"/>
      <c r="F30" s="2"/>
      <c r="G30" s="2"/>
      <c r="K30" s="151"/>
      <c r="L30" s="151"/>
      <c r="M30" s="7" t="s">
        <v>24</v>
      </c>
      <c r="N30" s="61"/>
      <c r="O30" s="46"/>
      <c r="P30" s="46"/>
      <c r="Q30" s="46"/>
      <c r="R30" s="46"/>
      <c r="T30" t="s">
        <v>260</v>
      </c>
    </row>
    <row r="31" spans="2:20" x14ac:dyDescent="0.25">
      <c r="B31" s="2"/>
      <c r="C31" s="3"/>
      <c r="D31" s="2"/>
      <c r="E31" s="2"/>
      <c r="F31" s="2"/>
      <c r="G31" s="2"/>
      <c r="K31" s="151" t="s">
        <v>25</v>
      </c>
      <c r="L31" s="151"/>
      <c r="M31" s="7" t="s">
        <v>26</v>
      </c>
      <c r="N31" s="61"/>
      <c r="O31" s="46"/>
      <c r="P31" s="46"/>
      <c r="Q31" s="46"/>
      <c r="R31" s="46"/>
      <c r="T31" t="s">
        <v>261</v>
      </c>
    </row>
    <row r="32" spans="2:20" x14ac:dyDescent="0.25">
      <c r="B32" s="2"/>
      <c r="C32" s="3"/>
      <c r="D32" s="2"/>
      <c r="E32" s="2"/>
      <c r="F32" s="2"/>
      <c r="G32" s="24"/>
      <c r="K32" s="151"/>
      <c r="L32" s="151"/>
      <c r="M32" s="7" t="s">
        <v>27</v>
      </c>
      <c r="N32" s="61"/>
      <c r="O32" s="46"/>
      <c r="P32" s="46"/>
      <c r="Q32" s="46"/>
      <c r="R32" s="46"/>
      <c r="T32" t="s">
        <v>262</v>
      </c>
    </row>
    <row r="33" spans="2:20" x14ac:dyDescent="0.25">
      <c r="B33" s="2"/>
      <c r="C33" s="3" t="s">
        <v>201</v>
      </c>
      <c r="D33" s="2">
        <f>SUM(D22:D32)</f>
        <v>2600</v>
      </c>
      <c r="E33" s="2"/>
      <c r="F33" s="2"/>
      <c r="G33" s="24"/>
      <c r="K33" s="151"/>
      <c r="L33" s="151"/>
      <c r="M33" s="7" t="s">
        <v>28</v>
      </c>
      <c r="N33" s="61"/>
      <c r="O33" s="46"/>
      <c r="P33" s="46"/>
      <c r="Q33" s="46"/>
      <c r="R33" s="46"/>
      <c r="T33" t="s">
        <v>263</v>
      </c>
    </row>
    <row r="34" spans="2:20" ht="18.75" x14ac:dyDescent="0.25">
      <c r="B34" s="131" t="s">
        <v>13</v>
      </c>
      <c r="C34" s="132"/>
      <c r="D34" s="132"/>
      <c r="E34" s="132"/>
      <c r="F34" s="132"/>
      <c r="G34" s="133"/>
      <c r="K34" s="151"/>
      <c r="L34" s="151"/>
      <c r="M34" s="7" t="s">
        <v>29</v>
      </c>
      <c r="N34" s="61"/>
      <c r="O34" s="46"/>
      <c r="P34" s="46"/>
      <c r="Q34" s="46"/>
      <c r="R34" s="46"/>
      <c r="T34" t="s">
        <v>264</v>
      </c>
    </row>
    <row r="35" spans="2:20" ht="60" x14ac:dyDescent="0.25">
      <c r="B35" s="33" t="s">
        <v>9</v>
      </c>
      <c r="C35" s="33" t="s">
        <v>0</v>
      </c>
      <c r="D35" s="33" t="s">
        <v>15</v>
      </c>
      <c r="E35" s="4" t="s">
        <v>20</v>
      </c>
      <c r="F35" s="4" t="s">
        <v>16</v>
      </c>
      <c r="G35" s="33" t="s">
        <v>11</v>
      </c>
      <c r="K35" s="151"/>
      <c r="L35" s="151"/>
      <c r="M35" s="7" t="s">
        <v>30</v>
      </c>
      <c r="N35" s="61"/>
      <c r="O35" s="46"/>
      <c r="P35" s="46"/>
      <c r="Q35" s="46"/>
      <c r="R35" s="46"/>
    </row>
    <row r="36" spans="2:20" x14ac:dyDescent="0.25">
      <c r="B36" s="26">
        <v>1</v>
      </c>
      <c r="C36" s="27">
        <v>44973</v>
      </c>
      <c r="D36" s="26">
        <v>900</v>
      </c>
      <c r="E36" s="26"/>
      <c r="F36" s="26"/>
      <c r="G36" s="2">
        <v>2777</v>
      </c>
      <c r="K36" s="151"/>
      <c r="L36" s="151"/>
      <c r="M36" s="7" t="s">
        <v>31</v>
      </c>
      <c r="N36" s="13"/>
      <c r="O36" s="13"/>
      <c r="P36" s="13"/>
      <c r="Q36" s="13"/>
      <c r="R36" s="13"/>
    </row>
    <row r="37" spans="2:20" x14ac:dyDescent="0.25">
      <c r="B37" s="26"/>
      <c r="C37" s="27"/>
      <c r="D37" s="26"/>
      <c r="E37" s="26"/>
      <c r="F37" s="26"/>
      <c r="G37" s="2"/>
      <c r="K37" s="151"/>
      <c r="L37" s="151"/>
      <c r="M37" s="7" t="s">
        <v>32</v>
      </c>
      <c r="N37" s="13"/>
      <c r="O37" s="13"/>
      <c r="P37" s="13"/>
      <c r="Q37" s="13"/>
      <c r="R37" s="13"/>
    </row>
    <row r="38" spans="2:20" x14ac:dyDescent="0.25">
      <c r="B38" s="2"/>
      <c r="C38" s="3"/>
      <c r="D38" s="2"/>
      <c r="E38" s="2"/>
      <c r="F38" s="2"/>
      <c r="G38" s="2"/>
      <c r="K38" s="151"/>
      <c r="L38" s="151"/>
      <c r="M38" s="7" t="s">
        <v>33</v>
      </c>
      <c r="N38" s="13">
        <f>1+3</f>
        <v>4</v>
      </c>
      <c r="O38" s="13"/>
      <c r="P38" s="13"/>
      <c r="Q38" s="13" t="s">
        <v>310</v>
      </c>
      <c r="R38" s="13"/>
    </row>
    <row r="39" spans="2:20" x14ac:dyDescent="0.25">
      <c r="B39" s="2"/>
      <c r="C39" s="3"/>
      <c r="D39" s="2"/>
      <c r="E39" s="2"/>
      <c r="F39" s="2"/>
      <c r="G39" s="2"/>
      <c r="K39" s="151"/>
      <c r="L39" s="151"/>
      <c r="M39" s="7" t="s">
        <v>34</v>
      </c>
      <c r="N39" s="13"/>
      <c r="O39" s="13"/>
      <c r="P39" s="13"/>
      <c r="Q39" s="13"/>
      <c r="R39" s="13"/>
    </row>
    <row r="40" spans="2:20" x14ac:dyDescent="0.25">
      <c r="B40" s="2"/>
      <c r="C40" s="3"/>
      <c r="D40" s="2"/>
      <c r="E40" s="2"/>
      <c r="F40" s="2"/>
      <c r="G40" s="2"/>
      <c r="K40" s="151"/>
      <c r="L40" s="151"/>
      <c r="M40" s="7" t="s">
        <v>35</v>
      </c>
      <c r="N40" s="13"/>
      <c r="O40" s="13"/>
      <c r="P40" s="13"/>
      <c r="Q40" s="13"/>
      <c r="R40" s="13"/>
    </row>
    <row r="41" spans="2:20" x14ac:dyDescent="0.25">
      <c r="B41" s="26"/>
      <c r="C41" s="27"/>
      <c r="D41" s="26"/>
      <c r="E41" s="26"/>
      <c r="F41" s="26"/>
      <c r="G41" s="2"/>
      <c r="K41" s="151"/>
      <c r="L41" s="151"/>
      <c r="M41" s="7" t="s">
        <v>36</v>
      </c>
      <c r="N41" s="13">
        <v>1</v>
      </c>
      <c r="O41" s="13">
        <v>1</v>
      </c>
      <c r="P41" s="13"/>
      <c r="Q41" s="13">
        <v>2768</v>
      </c>
      <c r="R41" s="13" t="s">
        <v>252</v>
      </c>
    </row>
    <row r="42" spans="2:20" x14ac:dyDescent="0.25">
      <c r="B42" s="26"/>
      <c r="C42" s="27"/>
      <c r="D42" s="25"/>
      <c r="E42" s="26"/>
      <c r="F42" s="26"/>
      <c r="G42" s="2"/>
      <c r="K42" s="151"/>
      <c r="L42" s="151"/>
      <c r="M42" s="7" t="s">
        <v>37</v>
      </c>
      <c r="N42" s="13">
        <v>5</v>
      </c>
      <c r="O42" s="13"/>
      <c r="P42" s="13"/>
      <c r="Q42" s="13"/>
      <c r="R42" s="13"/>
    </row>
    <row r="43" spans="2:20" x14ac:dyDescent="0.25">
      <c r="B43" s="26"/>
      <c r="C43" s="27"/>
      <c r="D43" s="25"/>
      <c r="E43" s="26"/>
      <c r="F43" s="26"/>
      <c r="G43" s="2"/>
      <c r="K43" s="151"/>
      <c r="L43" s="151"/>
      <c r="M43" s="7" t="s">
        <v>38</v>
      </c>
      <c r="N43" s="13">
        <f>2+2</f>
        <v>4</v>
      </c>
      <c r="O43" s="13"/>
      <c r="P43" s="13"/>
      <c r="Q43" s="13" t="s">
        <v>311</v>
      </c>
      <c r="R43" s="13"/>
    </row>
    <row r="44" spans="2:20" x14ac:dyDescent="0.25">
      <c r="B44" s="26"/>
      <c r="C44" s="27"/>
      <c r="D44" s="25"/>
      <c r="E44" s="26"/>
      <c r="F44" s="26"/>
      <c r="G44" s="24"/>
      <c r="K44" s="151"/>
      <c r="L44" s="151"/>
      <c r="M44" s="7" t="s">
        <v>39</v>
      </c>
      <c r="N44" s="13"/>
      <c r="O44" s="13"/>
      <c r="P44" s="13"/>
      <c r="Q44" s="13"/>
      <c r="R44" s="13"/>
    </row>
    <row r="45" spans="2:20" x14ac:dyDescent="0.25">
      <c r="B45" s="26"/>
      <c r="C45" s="27"/>
      <c r="D45" s="25"/>
      <c r="E45" s="26"/>
      <c r="F45" s="26"/>
      <c r="G45" s="24"/>
      <c r="K45" s="151"/>
      <c r="L45" s="151"/>
      <c r="M45" s="7" t="s">
        <v>40</v>
      </c>
      <c r="N45" s="13"/>
      <c r="O45" s="13"/>
      <c r="P45" s="13"/>
      <c r="Q45" s="13"/>
      <c r="R45" s="13"/>
    </row>
    <row r="46" spans="2:20" x14ac:dyDescent="0.25">
      <c r="B46" s="26"/>
      <c r="C46" s="3" t="s">
        <v>201</v>
      </c>
      <c r="D46" s="2">
        <f>SUM(D36:D45)</f>
        <v>900</v>
      </c>
      <c r="E46" s="26"/>
      <c r="F46" s="26"/>
      <c r="G46" s="24"/>
      <c r="K46" s="151"/>
      <c r="L46" s="151"/>
      <c r="M46" s="7" t="s">
        <v>41</v>
      </c>
      <c r="N46" s="13"/>
      <c r="O46" s="13"/>
      <c r="P46" s="13"/>
      <c r="Q46" s="13"/>
      <c r="R46" s="13"/>
    </row>
    <row r="47" spans="2:20" ht="18.75" x14ac:dyDescent="0.25">
      <c r="B47" s="131" t="s">
        <v>14</v>
      </c>
      <c r="C47" s="132"/>
      <c r="D47" s="132"/>
      <c r="E47" s="132"/>
      <c r="F47" s="132"/>
      <c r="G47" s="133"/>
      <c r="K47" s="151"/>
      <c r="L47" s="151"/>
      <c r="M47" s="7" t="s">
        <v>42</v>
      </c>
      <c r="N47" s="13"/>
      <c r="O47" s="13"/>
      <c r="P47" s="13"/>
      <c r="Q47" s="13"/>
      <c r="R47" s="13"/>
    </row>
    <row r="48" spans="2:20" ht="60" x14ac:dyDescent="0.25">
      <c r="B48" s="33" t="s">
        <v>9</v>
      </c>
      <c r="C48" s="33" t="s">
        <v>0</v>
      </c>
      <c r="D48" s="33" t="s">
        <v>15</v>
      </c>
      <c r="E48" s="4" t="s">
        <v>20</v>
      </c>
      <c r="F48" s="4" t="s">
        <v>16</v>
      </c>
      <c r="G48" s="33" t="s">
        <v>11</v>
      </c>
      <c r="K48" s="151"/>
      <c r="L48" s="151"/>
      <c r="M48" s="7" t="s">
        <v>43</v>
      </c>
      <c r="N48" s="61">
        <f>2+3+1+3+2</f>
        <v>11</v>
      </c>
      <c r="O48" s="61">
        <f>1+1+2+1</f>
        <v>5</v>
      </c>
      <c r="P48" s="13"/>
      <c r="Q48" s="12" t="s">
        <v>319</v>
      </c>
      <c r="R48" s="61" t="s">
        <v>277</v>
      </c>
    </row>
    <row r="49" spans="2:18" x14ac:dyDescent="0.25">
      <c r="B49" s="2">
        <v>1</v>
      </c>
      <c r="C49" s="3">
        <v>44585</v>
      </c>
      <c r="D49" s="2">
        <v>600</v>
      </c>
      <c r="E49" s="2"/>
      <c r="F49" s="2"/>
      <c r="G49" s="2">
        <v>2767</v>
      </c>
      <c r="K49" s="151"/>
      <c r="L49" s="151"/>
      <c r="M49" s="7" t="s">
        <v>44</v>
      </c>
      <c r="N49" s="61">
        <f>3+2+2+3</f>
        <v>10</v>
      </c>
      <c r="O49" s="61">
        <f>1+1+1</f>
        <v>3</v>
      </c>
      <c r="P49" s="13"/>
      <c r="Q49" s="13" t="s">
        <v>318</v>
      </c>
      <c r="R49" s="61" t="s">
        <v>278</v>
      </c>
    </row>
    <row r="50" spans="2:18" x14ac:dyDescent="0.25">
      <c r="B50" s="2">
        <v>2</v>
      </c>
      <c r="C50" s="3">
        <v>44964</v>
      </c>
      <c r="D50" s="2">
        <v>1200</v>
      </c>
      <c r="E50" s="2"/>
      <c r="F50" s="2"/>
      <c r="G50" s="2">
        <v>2772</v>
      </c>
      <c r="K50" s="151"/>
      <c r="L50" s="151"/>
      <c r="M50" s="7" t="s">
        <v>45</v>
      </c>
      <c r="N50" s="61">
        <f>1+1+1</f>
        <v>3</v>
      </c>
      <c r="O50" s="61"/>
      <c r="P50" s="13"/>
      <c r="Q50" s="13" t="s">
        <v>316</v>
      </c>
      <c r="R50" s="61"/>
    </row>
    <row r="51" spans="2:18" ht="13.5" customHeight="1" x14ac:dyDescent="0.25">
      <c r="B51" s="2"/>
      <c r="C51" s="3"/>
      <c r="D51" s="2"/>
      <c r="E51" s="2"/>
      <c r="F51" s="2"/>
      <c r="G51" s="2"/>
      <c r="K51" s="151"/>
      <c r="L51" s="151"/>
      <c r="M51" s="7" t="s">
        <v>46</v>
      </c>
      <c r="N51" s="61">
        <v>2</v>
      </c>
      <c r="O51" s="61">
        <v>2</v>
      </c>
      <c r="P51" s="13"/>
      <c r="Q51" s="13">
        <v>2768</v>
      </c>
      <c r="R51" s="61" t="s">
        <v>275</v>
      </c>
    </row>
    <row r="52" spans="2:18" x14ac:dyDescent="0.25">
      <c r="B52" s="2"/>
      <c r="C52" s="3"/>
      <c r="D52" s="2"/>
      <c r="E52" s="2"/>
      <c r="F52" s="2"/>
      <c r="G52" s="2"/>
      <c r="K52" s="151"/>
      <c r="L52" s="151"/>
      <c r="M52" s="7" t="s">
        <v>47</v>
      </c>
      <c r="N52" s="13"/>
      <c r="O52" s="13"/>
      <c r="P52" s="13"/>
      <c r="Q52" s="13"/>
      <c r="R52" s="13"/>
    </row>
    <row r="53" spans="2:18" x14ac:dyDescent="0.25">
      <c r="B53" s="2"/>
      <c r="C53" s="3"/>
      <c r="D53" s="2"/>
      <c r="E53" s="2"/>
      <c r="F53" s="2"/>
      <c r="G53" s="2"/>
      <c r="K53" s="151"/>
      <c r="L53" s="151"/>
      <c r="M53" s="7" t="s">
        <v>48</v>
      </c>
      <c r="N53" s="13"/>
      <c r="O53" s="13"/>
      <c r="P53" s="13"/>
      <c r="Q53" s="13"/>
      <c r="R53" s="13"/>
    </row>
    <row r="54" spans="2:18" x14ac:dyDescent="0.25">
      <c r="B54" s="2"/>
      <c r="C54" s="3"/>
      <c r="D54" s="2"/>
      <c r="E54" s="2"/>
      <c r="F54" s="2"/>
      <c r="G54" s="2"/>
      <c r="K54" s="151"/>
      <c r="L54" s="151"/>
      <c r="M54" s="7" t="s">
        <v>49</v>
      </c>
      <c r="N54" s="13"/>
      <c r="O54" s="13"/>
      <c r="P54" s="13"/>
      <c r="Q54" s="13"/>
      <c r="R54" s="13"/>
    </row>
    <row r="55" spans="2:18" x14ac:dyDescent="0.25">
      <c r="B55" s="2"/>
      <c r="C55" s="3"/>
      <c r="D55" s="2"/>
      <c r="E55" s="2"/>
      <c r="F55" s="2"/>
      <c r="G55" s="2"/>
      <c r="K55" s="151"/>
      <c r="L55" s="151"/>
      <c r="M55" s="7" t="s">
        <v>50</v>
      </c>
      <c r="N55" s="13"/>
      <c r="O55" s="13"/>
      <c r="P55" s="13"/>
      <c r="Q55" s="13"/>
      <c r="R55" s="13"/>
    </row>
    <row r="56" spans="2:18" x14ac:dyDescent="0.25">
      <c r="B56" s="2"/>
      <c r="C56" s="3"/>
      <c r="D56" s="2"/>
      <c r="E56" s="2"/>
      <c r="F56" s="2"/>
      <c r="G56" s="24"/>
      <c r="K56" s="151"/>
      <c r="L56" s="151"/>
      <c r="M56" s="7" t="s">
        <v>51</v>
      </c>
      <c r="N56" s="13">
        <v>1</v>
      </c>
      <c r="O56" s="13"/>
      <c r="P56" s="13"/>
      <c r="Q56" s="13">
        <v>2768</v>
      </c>
      <c r="R56" s="13"/>
    </row>
    <row r="57" spans="2:18" x14ac:dyDescent="0.25">
      <c r="B57" s="2"/>
      <c r="C57" s="3"/>
      <c r="D57" s="2"/>
      <c r="E57" s="2"/>
      <c r="F57" s="2"/>
      <c r="G57" s="24"/>
      <c r="K57" s="151"/>
      <c r="L57" s="151"/>
      <c r="M57" s="7" t="s">
        <v>52</v>
      </c>
      <c r="N57" s="13"/>
      <c r="O57" s="13"/>
      <c r="P57" s="13"/>
      <c r="Q57" s="13"/>
      <c r="R57" s="13"/>
    </row>
    <row r="58" spans="2:18" x14ac:dyDescent="0.25">
      <c r="B58" s="2"/>
      <c r="C58" s="3" t="s">
        <v>201</v>
      </c>
      <c r="D58" s="2">
        <f>SUM(D48:D57)</f>
        <v>1800</v>
      </c>
      <c r="E58" s="2"/>
      <c r="F58" s="2"/>
      <c r="G58" s="24"/>
      <c r="K58" s="151"/>
      <c r="L58" s="151"/>
      <c r="M58" s="7" t="s">
        <v>53</v>
      </c>
      <c r="N58" s="13"/>
      <c r="O58" s="13"/>
      <c r="P58" s="13"/>
      <c r="Q58" s="13"/>
      <c r="R58" s="13"/>
    </row>
    <row r="59" spans="2:18" ht="18.75" x14ac:dyDescent="0.25">
      <c r="B59" s="131" t="s">
        <v>138</v>
      </c>
      <c r="C59" s="132"/>
      <c r="D59" s="132"/>
      <c r="E59" s="132"/>
      <c r="F59" s="132"/>
      <c r="G59" s="133"/>
      <c r="K59" s="151"/>
      <c r="L59" s="151"/>
      <c r="M59" s="7" t="s">
        <v>54</v>
      </c>
      <c r="N59" s="13"/>
      <c r="O59" s="13"/>
      <c r="P59" s="13"/>
      <c r="Q59" s="13"/>
      <c r="R59" s="13"/>
    </row>
    <row r="60" spans="2:18" ht="60" x14ac:dyDescent="0.25">
      <c r="B60" s="33" t="s">
        <v>9</v>
      </c>
      <c r="C60" s="33" t="s">
        <v>0</v>
      </c>
      <c r="D60" s="33" t="s">
        <v>15</v>
      </c>
      <c r="E60" s="4" t="s">
        <v>20</v>
      </c>
      <c r="F60" s="4" t="s">
        <v>16</v>
      </c>
      <c r="G60" s="33" t="s">
        <v>11</v>
      </c>
      <c r="K60" s="151"/>
      <c r="L60" s="151"/>
      <c r="M60" s="7" t="s">
        <v>55</v>
      </c>
      <c r="N60" s="13"/>
      <c r="O60" s="13"/>
      <c r="P60" s="13"/>
      <c r="Q60" s="13"/>
      <c r="R60" s="13"/>
    </row>
    <row r="61" spans="2:18" x14ac:dyDescent="0.25">
      <c r="B61" s="2">
        <v>1</v>
      </c>
      <c r="C61" s="3">
        <v>44585</v>
      </c>
      <c r="D61" s="2">
        <v>1620</v>
      </c>
      <c r="E61" s="2"/>
      <c r="F61" s="2"/>
      <c r="G61" s="2">
        <v>2767</v>
      </c>
      <c r="H61">
        <f>+D61/12</f>
        <v>135</v>
      </c>
      <c r="K61" s="151"/>
      <c r="L61" s="151"/>
      <c r="M61" s="7" t="s">
        <v>56</v>
      </c>
      <c r="N61" s="13"/>
      <c r="O61" s="13"/>
      <c r="P61" s="13"/>
      <c r="Q61" s="13"/>
      <c r="R61" s="13"/>
    </row>
    <row r="62" spans="2:18" x14ac:dyDescent="0.25">
      <c r="B62" s="2">
        <v>2</v>
      </c>
      <c r="C62" s="3">
        <v>45012</v>
      </c>
      <c r="D62" s="2">
        <v>924</v>
      </c>
      <c r="E62" s="2"/>
      <c r="F62" s="2"/>
      <c r="G62" s="2">
        <v>2787</v>
      </c>
      <c r="I62">
        <f>80*12</f>
        <v>960</v>
      </c>
      <c r="K62" s="151"/>
      <c r="L62" s="151"/>
      <c r="M62" s="7" t="s">
        <v>57</v>
      </c>
      <c r="N62" s="13"/>
      <c r="O62" s="13"/>
      <c r="P62" s="13"/>
      <c r="Q62" s="13"/>
      <c r="R62" s="13"/>
    </row>
    <row r="63" spans="2:18" x14ac:dyDescent="0.25">
      <c r="B63" s="2"/>
      <c r="C63" s="3"/>
      <c r="D63" s="2"/>
      <c r="E63" s="2"/>
      <c r="F63" s="2"/>
      <c r="G63" s="2"/>
      <c r="K63" s="151"/>
      <c r="L63" s="151"/>
      <c r="M63" s="7" t="s">
        <v>58</v>
      </c>
      <c r="N63" s="13"/>
      <c r="O63" s="13"/>
      <c r="P63" s="13"/>
      <c r="Q63" s="13"/>
      <c r="R63" s="13"/>
    </row>
    <row r="64" spans="2:18" x14ac:dyDescent="0.25">
      <c r="B64" s="2"/>
      <c r="C64" s="3"/>
      <c r="D64" s="2"/>
      <c r="E64" s="2"/>
      <c r="F64" s="2"/>
      <c r="G64" s="2"/>
      <c r="K64" s="151"/>
      <c r="L64" s="151"/>
      <c r="M64" s="7" t="s">
        <v>59</v>
      </c>
      <c r="N64" s="13"/>
      <c r="O64" s="13"/>
      <c r="P64" s="13"/>
      <c r="Q64" s="13"/>
      <c r="R64" s="13"/>
    </row>
    <row r="65" spans="2:18" x14ac:dyDescent="0.25">
      <c r="B65" s="2"/>
      <c r="C65" s="3"/>
      <c r="D65" s="2"/>
      <c r="E65" s="2"/>
      <c r="F65" s="2"/>
      <c r="G65" s="2"/>
      <c r="K65" s="151"/>
      <c r="L65" s="151"/>
      <c r="M65" s="7" t="s">
        <v>60</v>
      </c>
      <c r="N65" s="13"/>
      <c r="O65" s="13"/>
      <c r="P65" s="13"/>
      <c r="Q65" s="13"/>
      <c r="R65" s="13"/>
    </row>
    <row r="66" spans="2:18" x14ac:dyDescent="0.25">
      <c r="B66" s="2"/>
      <c r="C66" s="3"/>
      <c r="D66" s="2"/>
      <c r="E66" s="2"/>
      <c r="F66" s="2"/>
      <c r="G66" s="2"/>
      <c r="K66" s="151"/>
      <c r="L66" s="151"/>
      <c r="M66" s="7" t="s">
        <v>61</v>
      </c>
      <c r="N66" s="13"/>
      <c r="O66" s="13"/>
      <c r="P66" s="13"/>
      <c r="Q66" s="13"/>
      <c r="R66" s="13"/>
    </row>
    <row r="67" spans="2:18" x14ac:dyDescent="0.25">
      <c r="B67" s="2"/>
      <c r="C67" s="3"/>
      <c r="D67" s="2"/>
      <c r="E67" s="2"/>
      <c r="F67" s="2"/>
      <c r="G67" s="2"/>
      <c r="K67" s="151"/>
      <c r="L67" s="151"/>
      <c r="M67" s="7" t="s">
        <v>62</v>
      </c>
      <c r="N67" s="13"/>
      <c r="O67" s="13"/>
      <c r="P67" s="13"/>
      <c r="Q67" s="13"/>
      <c r="R67" s="13"/>
    </row>
    <row r="68" spans="2:18" x14ac:dyDescent="0.25">
      <c r="B68" s="2"/>
      <c r="C68" s="3" t="s">
        <v>201</v>
      </c>
      <c r="D68" s="2">
        <f>+SUM(D61:D67)</f>
        <v>2544</v>
      </c>
      <c r="E68" s="2"/>
      <c r="F68" s="2"/>
      <c r="G68" s="2"/>
      <c r="K68" s="151"/>
      <c r="L68" s="151"/>
      <c r="M68" s="7" t="s">
        <v>63</v>
      </c>
      <c r="N68" s="13"/>
      <c r="O68" s="13"/>
      <c r="P68" s="13"/>
      <c r="Q68" s="13"/>
      <c r="R68" s="13"/>
    </row>
    <row r="69" spans="2:18" ht="18.75" x14ac:dyDescent="0.25">
      <c r="B69" s="131" t="s">
        <v>155</v>
      </c>
      <c r="C69" s="132"/>
      <c r="D69" s="132"/>
      <c r="E69" s="132"/>
      <c r="F69" s="132"/>
      <c r="G69" s="133"/>
      <c r="K69" s="151"/>
      <c r="L69" s="151"/>
      <c r="M69" s="7" t="s">
        <v>64</v>
      </c>
      <c r="N69" s="13"/>
      <c r="O69" s="13"/>
      <c r="P69" s="13"/>
      <c r="Q69" s="13"/>
      <c r="R69" s="13"/>
    </row>
    <row r="70" spans="2:18" ht="60" x14ac:dyDescent="0.25">
      <c r="B70" s="33" t="s">
        <v>9</v>
      </c>
      <c r="C70" s="33" t="s">
        <v>0</v>
      </c>
      <c r="D70" s="33" t="s">
        <v>15</v>
      </c>
      <c r="E70" s="4" t="s">
        <v>20</v>
      </c>
      <c r="F70" s="4" t="s">
        <v>16</v>
      </c>
      <c r="G70" s="33" t="s">
        <v>11</v>
      </c>
      <c r="K70" s="151"/>
      <c r="L70" s="151"/>
      <c r="M70" s="7" t="s">
        <v>65</v>
      </c>
      <c r="N70" s="13"/>
      <c r="O70" s="13"/>
      <c r="P70" s="13"/>
      <c r="Q70" s="13"/>
      <c r="R70" s="13"/>
    </row>
    <row r="71" spans="2:18" x14ac:dyDescent="0.25">
      <c r="B71" s="2">
        <v>1</v>
      </c>
      <c r="C71" s="3">
        <v>44585</v>
      </c>
      <c r="D71" s="2">
        <v>180</v>
      </c>
      <c r="E71" s="2"/>
      <c r="F71" s="2"/>
      <c r="G71" s="2">
        <v>2767</v>
      </c>
      <c r="K71" s="151"/>
      <c r="L71" s="151"/>
      <c r="M71" s="7" t="s">
        <v>66</v>
      </c>
      <c r="N71" s="13"/>
      <c r="O71" s="13"/>
      <c r="P71" s="13"/>
      <c r="Q71" s="13"/>
      <c r="R71" s="13"/>
    </row>
    <row r="72" spans="2:18" x14ac:dyDescent="0.25">
      <c r="B72" s="2"/>
      <c r="C72" s="3"/>
      <c r="D72" s="2"/>
      <c r="E72" s="2"/>
      <c r="F72" s="2"/>
      <c r="G72" s="2"/>
      <c r="K72" s="151" t="s">
        <v>67</v>
      </c>
      <c r="L72" s="151"/>
      <c r="M72" s="7" t="s">
        <v>1</v>
      </c>
      <c r="N72" s="13"/>
      <c r="O72" s="13"/>
      <c r="P72" s="13"/>
      <c r="Q72" s="13"/>
      <c r="R72" s="13"/>
    </row>
    <row r="73" spans="2:18" x14ac:dyDescent="0.25">
      <c r="B73" s="2"/>
      <c r="C73" s="3"/>
      <c r="D73" s="2"/>
      <c r="E73" s="2"/>
      <c r="F73" s="2"/>
      <c r="G73" s="2"/>
      <c r="K73" s="151"/>
      <c r="L73" s="151"/>
      <c r="M73" s="7" t="s">
        <v>2</v>
      </c>
      <c r="N73" s="13"/>
      <c r="O73" s="13"/>
      <c r="P73" s="13"/>
      <c r="Q73" s="13"/>
      <c r="R73" s="13"/>
    </row>
    <row r="74" spans="2:18" x14ac:dyDescent="0.25">
      <c r="B74" s="2"/>
      <c r="C74" s="3"/>
      <c r="D74" s="2"/>
      <c r="E74" s="2"/>
      <c r="F74" s="2"/>
      <c r="G74" s="2"/>
      <c r="K74" s="151"/>
      <c r="L74" s="151"/>
      <c r="M74" s="7" t="s">
        <v>3</v>
      </c>
      <c r="N74" s="13"/>
      <c r="O74" s="13"/>
      <c r="P74" s="13"/>
      <c r="Q74" s="13"/>
      <c r="R74" s="13"/>
    </row>
    <row r="75" spans="2:18" x14ac:dyDescent="0.25">
      <c r="B75" s="2"/>
      <c r="C75" s="3"/>
      <c r="D75" s="2"/>
      <c r="E75" s="2"/>
      <c r="F75" s="2"/>
      <c r="G75" s="2"/>
      <c r="K75" s="151"/>
      <c r="L75" s="151"/>
      <c r="M75" s="7" t="s">
        <v>4</v>
      </c>
      <c r="N75" s="13"/>
      <c r="O75" s="13"/>
      <c r="P75" s="13"/>
      <c r="Q75" s="13"/>
      <c r="R75" s="13"/>
    </row>
    <row r="76" spans="2:18" x14ac:dyDescent="0.25">
      <c r="B76" s="2"/>
      <c r="C76" s="3"/>
      <c r="D76" s="2"/>
      <c r="E76" s="2"/>
      <c r="F76" s="2"/>
      <c r="G76" s="2"/>
      <c r="K76" s="151"/>
      <c r="L76" s="151"/>
      <c r="M76" s="7" t="s">
        <v>5</v>
      </c>
      <c r="N76" s="13"/>
      <c r="O76" s="13"/>
      <c r="P76" s="13"/>
      <c r="Q76" s="13"/>
      <c r="R76" s="13"/>
    </row>
    <row r="77" spans="2:18" x14ac:dyDescent="0.25">
      <c r="B77" s="2"/>
      <c r="C77" s="3"/>
      <c r="D77" s="2"/>
      <c r="E77" s="2"/>
      <c r="F77" s="2"/>
      <c r="G77" s="2"/>
      <c r="K77" s="151"/>
      <c r="L77" s="151"/>
      <c r="M77" s="7" t="s">
        <v>6</v>
      </c>
      <c r="N77" s="13">
        <f>2+1</f>
        <v>3</v>
      </c>
      <c r="O77" s="13">
        <f>1+1</f>
        <v>2</v>
      </c>
      <c r="P77" s="13"/>
      <c r="Q77" s="13" t="s">
        <v>321</v>
      </c>
      <c r="R77" s="13" t="s">
        <v>254</v>
      </c>
    </row>
    <row r="78" spans="2:18" x14ac:dyDescent="0.25">
      <c r="B78" s="2"/>
      <c r="C78" s="3" t="s">
        <v>201</v>
      </c>
      <c r="D78" s="13">
        <f>+SUM(D71:D77)</f>
        <v>180</v>
      </c>
      <c r="E78" s="2"/>
      <c r="F78" s="2"/>
      <c r="G78" s="2"/>
      <c r="K78" s="151"/>
      <c r="L78" s="151"/>
      <c r="M78" s="7" t="s">
        <v>7</v>
      </c>
      <c r="N78" s="13"/>
      <c r="O78" s="13"/>
      <c r="P78" s="13"/>
      <c r="Q78" s="13"/>
      <c r="R78" s="13"/>
    </row>
    <row r="79" spans="2:18" x14ac:dyDescent="0.25">
      <c r="K79" s="151"/>
      <c r="L79" s="151"/>
      <c r="M79" s="7" t="s">
        <v>8</v>
      </c>
      <c r="N79" s="13"/>
      <c r="O79" s="13"/>
      <c r="P79" s="13"/>
      <c r="Q79" s="13"/>
      <c r="R79" s="13"/>
    </row>
    <row r="80" spans="2:18" x14ac:dyDescent="0.25">
      <c r="K80" s="151"/>
      <c r="L80" s="151"/>
      <c r="M80" s="7" t="s">
        <v>24</v>
      </c>
      <c r="N80" s="13"/>
      <c r="O80" s="13"/>
      <c r="P80" s="13"/>
      <c r="Q80" s="13"/>
      <c r="R80" s="13"/>
    </row>
    <row r="81" spans="11:18" x14ac:dyDescent="0.25">
      <c r="K81" s="151" t="s">
        <v>68</v>
      </c>
      <c r="L81" s="151"/>
      <c r="M81" s="7" t="s">
        <v>69</v>
      </c>
      <c r="N81" s="13">
        <f>1+4</f>
        <v>5</v>
      </c>
      <c r="O81" s="13"/>
      <c r="P81" s="13"/>
      <c r="Q81" s="13" t="s">
        <v>313</v>
      </c>
      <c r="R81" s="13"/>
    </row>
    <row r="82" spans="11:18" x14ac:dyDescent="0.25">
      <c r="K82" s="151"/>
      <c r="L82" s="151"/>
      <c r="M82" s="7" t="s">
        <v>70</v>
      </c>
      <c r="N82" s="13">
        <f>10+4</f>
        <v>14</v>
      </c>
      <c r="O82" s="13"/>
      <c r="P82" s="13"/>
      <c r="Q82" s="13" t="s">
        <v>314</v>
      </c>
      <c r="R82" s="13"/>
    </row>
    <row r="83" spans="11:18" x14ac:dyDescent="0.25">
      <c r="K83" s="151"/>
      <c r="L83" s="151"/>
      <c r="M83" s="7" t="s">
        <v>71</v>
      </c>
      <c r="N83" s="13">
        <v>3</v>
      </c>
      <c r="O83" s="13"/>
      <c r="P83" s="13"/>
      <c r="Q83" s="13">
        <v>2781</v>
      </c>
      <c r="R83" s="13"/>
    </row>
    <row r="84" spans="11:18" x14ac:dyDescent="0.25">
      <c r="K84" s="151"/>
      <c r="L84" s="151"/>
      <c r="M84" s="7" t="s">
        <v>72</v>
      </c>
      <c r="N84" s="13">
        <v>10</v>
      </c>
      <c r="O84" s="13"/>
      <c r="P84" s="13"/>
      <c r="Q84" s="13">
        <v>2768</v>
      </c>
      <c r="R84" s="13"/>
    </row>
    <row r="85" spans="11:18" x14ac:dyDescent="0.25">
      <c r="K85" s="151"/>
      <c r="L85" s="151"/>
      <c r="M85" s="7" t="s">
        <v>73</v>
      </c>
      <c r="N85" s="13"/>
      <c r="O85" s="13"/>
      <c r="P85" s="13"/>
      <c r="Q85" s="13"/>
      <c r="R85" s="13"/>
    </row>
    <row r="86" spans="11:18" x14ac:dyDescent="0.25">
      <c r="K86" s="151"/>
      <c r="L86" s="151"/>
      <c r="M86" s="7" t="s">
        <v>74</v>
      </c>
      <c r="N86" s="13">
        <f>2+2</f>
        <v>4</v>
      </c>
      <c r="O86" s="13"/>
      <c r="P86" s="13"/>
      <c r="Q86" s="13" t="s">
        <v>315</v>
      </c>
      <c r="R86" s="13"/>
    </row>
    <row r="87" spans="11:18" x14ac:dyDescent="0.25">
      <c r="K87" s="151"/>
      <c r="L87" s="151"/>
      <c r="M87" s="7" t="s">
        <v>75</v>
      </c>
      <c r="N87" s="13"/>
      <c r="O87" s="13"/>
      <c r="P87" s="13"/>
      <c r="Q87" s="13"/>
      <c r="R87" s="13"/>
    </row>
    <row r="88" spans="11:18" x14ac:dyDescent="0.25">
      <c r="K88" s="151"/>
      <c r="L88" s="151"/>
      <c r="M88" s="7" t="s">
        <v>76</v>
      </c>
      <c r="N88" s="13"/>
      <c r="O88" s="13"/>
      <c r="P88" s="13"/>
      <c r="Q88" s="13"/>
      <c r="R88" s="13"/>
    </row>
    <row r="89" spans="11:18" x14ac:dyDescent="0.25">
      <c r="K89" s="151"/>
      <c r="L89" s="151"/>
      <c r="M89" s="7" t="s">
        <v>77</v>
      </c>
      <c r="N89" s="13"/>
      <c r="O89" s="13"/>
      <c r="P89" s="13"/>
      <c r="Q89" s="13"/>
      <c r="R89" s="13"/>
    </row>
    <row r="90" spans="11:18" x14ac:dyDescent="0.25">
      <c r="K90" s="151"/>
      <c r="L90" s="151"/>
      <c r="M90" s="7" t="s">
        <v>78</v>
      </c>
      <c r="N90" s="13">
        <v>1</v>
      </c>
      <c r="O90" s="13"/>
      <c r="P90" s="13"/>
      <c r="Q90" s="13">
        <v>2768</v>
      </c>
      <c r="R90" s="13"/>
    </row>
    <row r="91" spans="11:18" x14ac:dyDescent="0.25">
      <c r="K91" s="151"/>
      <c r="L91" s="151"/>
      <c r="M91" s="7" t="s">
        <v>43</v>
      </c>
      <c r="N91" s="13">
        <f>1+1+1</f>
        <v>3</v>
      </c>
      <c r="O91" s="13">
        <v>1</v>
      </c>
      <c r="P91" s="13"/>
      <c r="Q91" s="13" t="s">
        <v>322</v>
      </c>
      <c r="R91" s="13" t="s">
        <v>250</v>
      </c>
    </row>
    <row r="92" spans="11:18" x14ac:dyDescent="0.25">
      <c r="K92" s="151"/>
      <c r="L92" s="151"/>
      <c r="M92" s="7" t="s">
        <v>44</v>
      </c>
      <c r="N92" s="13">
        <f>2+2+3+1</f>
        <v>8</v>
      </c>
      <c r="O92" s="13"/>
      <c r="P92" s="13"/>
      <c r="Q92" s="13" t="s">
        <v>322</v>
      </c>
      <c r="R92" s="13"/>
    </row>
    <row r="93" spans="11:18" x14ac:dyDescent="0.25">
      <c r="K93" s="151"/>
      <c r="L93" s="151"/>
      <c r="M93" s="7" t="s">
        <v>45</v>
      </c>
      <c r="N93" s="13">
        <f>1+1+1</f>
        <v>3</v>
      </c>
      <c r="O93" s="13">
        <v>1</v>
      </c>
      <c r="P93" s="13"/>
      <c r="Q93" s="91" t="s">
        <v>317</v>
      </c>
      <c r="R93" s="13" t="s">
        <v>276</v>
      </c>
    </row>
    <row r="94" spans="11:18" x14ac:dyDescent="0.25">
      <c r="K94" s="151"/>
      <c r="L94" s="151"/>
      <c r="M94" s="7" t="s">
        <v>46</v>
      </c>
      <c r="N94" s="13">
        <f>1+1</f>
        <v>2</v>
      </c>
      <c r="O94" s="13"/>
      <c r="P94" s="13"/>
      <c r="Q94" s="13">
        <v>18</v>
      </c>
      <c r="R94" s="13"/>
    </row>
    <row r="95" spans="11:18" x14ac:dyDescent="0.25">
      <c r="K95" s="151"/>
      <c r="L95" s="151"/>
      <c r="M95" s="7" t="s">
        <v>79</v>
      </c>
      <c r="N95" s="13">
        <v>1</v>
      </c>
      <c r="O95" s="13"/>
      <c r="P95" s="13"/>
      <c r="Q95" s="13" t="s">
        <v>324</v>
      </c>
      <c r="R95" s="13"/>
    </row>
    <row r="96" spans="11:18" x14ac:dyDescent="0.25">
      <c r="K96" s="151"/>
      <c r="L96" s="151"/>
      <c r="M96" s="7" t="s">
        <v>48</v>
      </c>
      <c r="N96" s="13">
        <v>6</v>
      </c>
      <c r="O96" s="13"/>
      <c r="P96" s="13"/>
      <c r="Q96" s="13">
        <v>2767</v>
      </c>
      <c r="R96" s="13"/>
    </row>
    <row r="97" spans="11:18" x14ac:dyDescent="0.25">
      <c r="K97" s="151"/>
      <c r="L97" s="151"/>
      <c r="M97" s="7" t="s">
        <v>49</v>
      </c>
      <c r="N97" s="13"/>
      <c r="O97" s="13"/>
      <c r="P97" s="13"/>
      <c r="Q97" s="13"/>
      <c r="R97" s="13"/>
    </row>
    <row r="98" spans="11:18" x14ac:dyDescent="0.25">
      <c r="K98" s="151"/>
      <c r="L98" s="151"/>
      <c r="M98" s="7" t="s">
        <v>50</v>
      </c>
      <c r="N98" s="13"/>
      <c r="O98" s="13"/>
      <c r="P98" s="13"/>
      <c r="Q98" s="13"/>
      <c r="R98" s="13"/>
    </row>
    <row r="99" spans="11:18" x14ac:dyDescent="0.25">
      <c r="K99" s="151"/>
      <c r="L99" s="151"/>
      <c r="M99" s="7" t="s">
        <v>80</v>
      </c>
      <c r="N99" s="13"/>
      <c r="O99" s="13"/>
      <c r="P99" s="13"/>
      <c r="Q99" s="13"/>
      <c r="R99" s="13"/>
    </row>
    <row r="100" spans="11:18" x14ac:dyDescent="0.25">
      <c r="K100" s="151"/>
      <c r="L100" s="151"/>
      <c r="M100" s="7" t="s">
        <v>81</v>
      </c>
      <c r="N100" s="13"/>
      <c r="O100" s="13"/>
      <c r="P100" s="13"/>
      <c r="Q100" s="13"/>
      <c r="R100" s="13"/>
    </row>
    <row r="101" spans="11:18" x14ac:dyDescent="0.25">
      <c r="K101" s="151"/>
      <c r="L101" s="151"/>
      <c r="M101" s="7" t="s">
        <v>82</v>
      </c>
      <c r="N101" s="13">
        <f>2+1+1</f>
        <v>4</v>
      </c>
      <c r="O101" s="13"/>
      <c r="P101" s="13"/>
      <c r="Q101" s="91" t="s">
        <v>323</v>
      </c>
      <c r="R101" s="13"/>
    </row>
    <row r="102" spans="11:18" x14ac:dyDescent="0.25">
      <c r="K102" s="151"/>
      <c r="L102" s="151"/>
      <c r="M102" s="7" t="s">
        <v>83</v>
      </c>
      <c r="N102" s="13"/>
      <c r="O102" s="13"/>
      <c r="P102" s="13"/>
      <c r="Q102" s="13"/>
      <c r="R102" s="13"/>
    </row>
    <row r="103" spans="11:18" x14ac:dyDescent="0.25">
      <c r="K103" s="151"/>
      <c r="L103" s="151"/>
      <c r="M103" s="7" t="s">
        <v>84</v>
      </c>
      <c r="N103" s="13"/>
      <c r="O103" s="13"/>
      <c r="P103" s="13"/>
      <c r="Q103" s="13"/>
      <c r="R103" s="13"/>
    </row>
    <row r="104" spans="11:18" x14ac:dyDescent="0.25">
      <c r="K104" s="151"/>
      <c r="L104" s="151"/>
      <c r="M104" s="7" t="s">
        <v>85</v>
      </c>
      <c r="N104" s="13"/>
      <c r="O104" s="13"/>
      <c r="P104" s="13"/>
      <c r="Q104" s="13"/>
      <c r="R104" s="13"/>
    </row>
    <row r="105" spans="11:18" x14ac:dyDescent="0.25">
      <c r="K105" s="151"/>
      <c r="L105" s="151"/>
      <c r="M105" s="7" t="s">
        <v>86</v>
      </c>
      <c r="N105" s="13"/>
      <c r="O105" s="13"/>
      <c r="P105" s="13"/>
      <c r="Q105" s="13"/>
      <c r="R105" s="13"/>
    </row>
    <row r="106" spans="11:18" x14ac:dyDescent="0.25">
      <c r="K106" s="151"/>
      <c r="L106" s="151"/>
      <c r="M106" s="7" t="s">
        <v>87</v>
      </c>
      <c r="N106" s="13"/>
      <c r="O106" s="13"/>
      <c r="P106" s="13"/>
      <c r="Q106" s="13"/>
      <c r="R106" s="13"/>
    </row>
    <row r="107" spans="11:18" x14ac:dyDescent="0.25">
      <c r="K107" s="151"/>
      <c r="L107" s="151"/>
      <c r="M107" s="7" t="s">
        <v>88</v>
      </c>
      <c r="N107" s="13"/>
      <c r="O107" s="13"/>
      <c r="P107" s="13"/>
      <c r="Q107" s="13"/>
      <c r="R107" s="13"/>
    </row>
    <row r="108" spans="11:18" x14ac:dyDescent="0.25">
      <c r="K108" s="151"/>
      <c r="L108" s="151"/>
      <c r="M108" s="7" t="s">
        <v>89</v>
      </c>
      <c r="N108" s="13"/>
      <c r="O108" s="13"/>
      <c r="P108" s="13"/>
      <c r="Q108" s="13"/>
      <c r="R108" s="13"/>
    </row>
    <row r="109" spans="11:18" x14ac:dyDescent="0.25">
      <c r="K109" s="151"/>
      <c r="L109" s="151"/>
      <c r="M109" s="7" t="s">
        <v>90</v>
      </c>
      <c r="N109" s="13"/>
      <c r="O109" s="13"/>
      <c r="P109" s="13"/>
      <c r="Q109" s="13"/>
      <c r="R109" s="13"/>
    </row>
    <row r="110" spans="11:18" x14ac:dyDescent="0.25">
      <c r="K110" s="151"/>
      <c r="L110" s="151"/>
      <c r="M110" s="7" t="s">
        <v>91</v>
      </c>
      <c r="N110" s="13"/>
      <c r="O110" s="13"/>
      <c r="P110" s="13"/>
      <c r="Q110" s="13"/>
      <c r="R110" s="13"/>
    </row>
    <row r="111" spans="11:18" x14ac:dyDescent="0.25">
      <c r="K111" s="151"/>
      <c r="L111" s="151"/>
      <c r="M111" s="7" t="s">
        <v>92</v>
      </c>
      <c r="N111" s="13"/>
      <c r="O111" s="13"/>
      <c r="P111" s="13"/>
      <c r="Q111" s="13"/>
      <c r="R111" s="13"/>
    </row>
    <row r="112" spans="11:18" x14ac:dyDescent="0.25">
      <c r="K112" s="151"/>
      <c r="L112" s="151"/>
      <c r="M112" s="7" t="s">
        <v>93</v>
      </c>
      <c r="N112" s="13"/>
      <c r="O112" s="13"/>
      <c r="P112" s="13"/>
      <c r="Q112" s="13"/>
      <c r="R112" s="13"/>
    </row>
    <row r="113" spans="11:18" x14ac:dyDescent="0.25">
      <c r="K113" s="151"/>
      <c r="L113" s="151"/>
      <c r="M113" s="7" t="s">
        <v>94</v>
      </c>
      <c r="N113" s="13"/>
      <c r="O113" s="13"/>
      <c r="P113" s="13"/>
      <c r="Q113" s="13"/>
      <c r="R113" s="13"/>
    </row>
    <row r="114" spans="11:18" x14ac:dyDescent="0.25">
      <c r="K114" s="151"/>
      <c r="L114" s="151"/>
      <c r="M114" s="7" t="s">
        <v>95</v>
      </c>
      <c r="N114" s="13"/>
      <c r="O114" s="13"/>
      <c r="P114" s="13"/>
      <c r="Q114" s="13"/>
      <c r="R114" s="13"/>
    </row>
    <row r="115" spans="11:18" x14ac:dyDescent="0.25">
      <c r="K115" s="151" t="s">
        <v>96</v>
      </c>
      <c r="L115" s="151"/>
      <c r="M115" s="7" t="s">
        <v>1</v>
      </c>
      <c r="N115" s="13">
        <f>20+10</f>
        <v>30</v>
      </c>
      <c r="O115" s="13"/>
      <c r="P115" s="13"/>
      <c r="Q115" s="13" t="s">
        <v>312</v>
      </c>
      <c r="R115" s="13"/>
    </row>
    <row r="116" spans="11:18" x14ac:dyDescent="0.25">
      <c r="K116" s="151"/>
      <c r="L116" s="151"/>
      <c r="M116" s="7" t="s">
        <v>2</v>
      </c>
      <c r="N116" s="13"/>
      <c r="O116" s="13"/>
      <c r="P116" s="13"/>
      <c r="Q116" s="13"/>
      <c r="R116" s="13"/>
    </row>
    <row r="117" spans="11:18" x14ac:dyDescent="0.25">
      <c r="K117" s="151"/>
      <c r="L117" s="151"/>
      <c r="M117" s="7" t="s">
        <v>3</v>
      </c>
      <c r="N117" s="13"/>
      <c r="O117" s="13"/>
      <c r="P117" s="13"/>
      <c r="Q117" s="13"/>
      <c r="R117" s="13"/>
    </row>
    <row r="118" spans="11:18" x14ac:dyDescent="0.25">
      <c r="K118" s="151"/>
      <c r="L118" s="151"/>
      <c r="M118" s="7" t="s">
        <v>4</v>
      </c>
      <c r="N118" s="13"/>
      <c r="O118" s="13"/>
      <c r="P118" s="13"/>
      <c r="Q118" s="13"/>
      <c r="R118" s="13"/>
    </row>
    <row r="119" spans="11:18" x14ac:dyDescent="0.25">
      <c r="K119" s="151"/>
      <c r="L119" s="151"/>
      <c r="M119" s="7" t="s">
        <v>5</v>
      </c>
      <c r="N119" s="13"/>
      <c r="O119" s="13"/>
      <c r="P119" s="13"/>
      <c r="Q119" s="13"/>
      <c r="R119" s="13"/>
    </row>
    <row r="120" spans="11:18" x14ac:dyDescent="0.25">
      <c r="K120" s="151"/>
      <c r="L120" s="151"/>
      <c r="M120" s="7" t="s">
        <v>6</v>
      </c>
      <c r="N120" s="13"/>
      <c r="O120" s="13"/>
      <c r="P120" s="13"/>
      <c r="Q120" s="13"/>
      <c r="R120" s="13"/>
    </row>
    <row r="121" spans="11:18" x14ac:dyDescent="0.25">
      <c r="K121" s="151"/>
      <c r="L121" s="151"/>
      <c r="M121" s="7" t="s">
        <v>7</v>
      </c>
      <c r="N121" s="13"/>
      <c r="O121" s="13"/>
      <c r="P121" s="13"/>
      <c r="Q121" s="13"/>
      <c r="R121" s="13"/>
    </row>
    <row r="122" spans="11:18" x14ac:dyDescent="0.25">
      <c r="K122" s="151" t="s">
        <v>97</v>
      </c>
      <c r="L122" s="151" t="s">
        <v>1</v>
      </c>
      <c r="M122" s="7" t="s">
        <v>98</v>
      </c>
      <c r="N122" s="13"/>
      <c r="O122" s="13"/>
      <c r="P122" s="13"/>
      <c r="Q122" s="13"/>
      <c r="R122" s="13"/>
    </row>
    <row r="123" spans="11:18" x14ac:dyDescent="0.25">
      <c r="K123" s="151"/>
      <c r="L123" s="151"/>
      <c r="M123" s="7" t="s">
        <v>99</v>
      </c>
      <c r="N123" s="13"/>
      <c r="O123" s="13"/>
      <c r="P123" s="13"/>
      <c r="Q123" s="13"/>
      <c r="R123" s="13"/>
    </row>
    <row r="124" spans="11:18" x14ac:dyDescent="0.25">
      <c r="K124" s="151"/>
      <c r="L124" s="151" t="s">
        <v>2</v>
      </c>
      <c r="M124" s="7" t="s">
        <v>98</v>
      </c>
      <c r="N124" s="13"/>
      <c r="O124" s="13"/>
      <c r="P124" s="13"/>
      <c r="Q124" s="13"/>
      <c r="R124" s="13"/>
    </row>
    <row r="125" spans="11:18" x14ac:dyDescent="0.25">
      <c r="K125" s="151"/>
      <c r="L125" s="151"/>
      <c r="M125" s="7" t="s">
        <v>99</v>
      </c>
      <c r="N125" s="13"/>
      <c r="O125" s="13"/>
      <c r="P125" s="13"/>
      <c r="Q125" s="13"/>
      <c r="R125" s="13"/>
    </row>
    <row r="126" spans="11:18" x14ac:dyDescent="0.25">
      <c r="K126" s="151"/>
      <c r="L126" s="151" t="s">
        <v>3</v>
      </c>
      <c r="M126" s="7" t="s">
        <v>98</v>
      </c>
      <c r="N126" s="13"/>
      <c r="O126" s="13"/>
      <c r="P126" s="13"/>
      <c r="Q126" s="13"/>
      <c r="R126" s="13"/>
    </row>
    <row r="127" spans="11:18" x14ac:dyDescent="0.25">
      <c r="K127" s="151"/>
      <c r="L127" s="151"/>
      <c r="M127" s="7" t="s">
        <v>99</v>
      </c>
      <c r="N127" s="13"/>
      <c r="O127" s="13"/>
      <c r="P127" s="13"/>
      <c r="Q127" s="13"/>
      <c r="R127" s="13"/>
    </row>
    <row r="128" spans="11:18" x14ac:dyDescent="0.25">
      <c r="K128" s="151"/>
      <c r="L128" s="151" t="s">
        <v>4</v>
      </c>
      <c r="M128" s="7" t="s">
        <v>98</v>
      </c>
      <c r="N128" s="13"/>
      <c r="O128" s="13"/>
      <c r="P128" s="13"/>
      <c r="Q128" s="13"/>
      <c r="R128" s="13"/>
    </row>
    <row r="129" spans="11:18" x14ac:dyDescent="0.25">
      <c r="K129" s="151"/>
      <c r="L129" s="151"/>
      <c r="M129" s="7" t="s">
        <v>99</v>
      </c>
      <c r="N129" s="13"/>
      <c r="O129" s="13"/>
      <c r="P129" s="13"/>
      <c r="Q129" s="13"/>
      <c r="R129" s="13"/>
    </row>
    <row r="130" spans="11:18" x14ac:dyDescent="0.25">
      <c r="K130" s="151"/>
      <c r="L130" s="151" t="s">
        <v>5</v>
      </c>
      <c r="M130" s="7" t="s">
        <v>98</v>
      </c>
      <c r="N130" s="13"/>
      <c r="O130" s="13"/>
      <c r="P130" s="13"/>
      <c r="Q130" s="13"/>
      <c r="R130" s="13"/>
    </row>
    <row r="131" spans="11:18" x14ac:dyDescent="0.25">
      <c r="K131" s="151"/>
      <c r="L131" s="151"/>
      <c r="M131" s="7" t="s">
        <v>99</v>
      </c>
      <c r="N131" s="13"/>
      <c r="O131" s="13"/>
      <c r="P131" s="13"/>
      <c r="Q131" s="13"/>
      <c r="R131" s="13"/>
    </row>
    <row r="132" spans="11:18" x14ac:dyDescent="0.25">
      <c r="K132" s="151"/>
      <c r="L132" s="151" t="s">
        <v>6</v>
      </c>
      <c r="M132" s="7" t="s">
        <v>98</v>
      </c>
      <c r="N132" s="13"/>
      <c r="O132" s="13"/>
      <c r="P132" s="13"/>
      <c r="Q132" s="13"/>
      <c r="R132" s="13"/>
    </row>
    <row r="133" spans="11:18" x14ac:dyDescent="0.25">
      <c r="K133" s="151"/>
      <c r="L133" s="151"/>
      <c r="M133" s="7" t="s">
        <v>99</v>
      </c>
      <c r="N133" s="61"/>
      <c r="O133" s="46"/>
      <c r="P133" s="46"/>
      <c r="Q133" s="46"/>
      <c r="R133" s="46"/>
    </row>
    <row r="134" spans="11:18" x14ac:dyDescent="0.25">
      <c r="K134" s="151"/>
      <c r="L134" s="151" t="s">
        <v>7</v>
      </c>
      <c r="M134" s="7" t="s">
        <v>98</v>
      </c>
      <c r="N134" s="61"/>
      <c r="O134" s="46"/>
      <c r="P134" s="46"/>
      <c r="Q134" s="46"/>
      <c r="R134" s="46"/>
    </row>
    <row r="135" spans="11:18" x14ac:dyDescent="0.25">
      <c r="K135" s="151"/>
      <c r="L135" s="151"/>
      <c r="M135" s="7" t="s">
        <v>99</v>
      </c>
      <c r="N135" s="61"/>
      <c r="O135" s="46"/>
      <c r="P135" s="46"/>
      <c r="Q135" s="46"/>
      <c r="R135" s="46"/>
    </row>
    <row r="136" spans="11:18" x14ac:dyDescent="0.25">
      <c r="K136" s="151"/>
      <c r="L136" s="151" t="s">
        <v>8</v>
      </c>
      <c r="M136" s="7" t="s">
        <v>98</v>
      </c>
      <c r="N136" s="61"/>
      <c r="O136" s="46"/>
      <c r="P136" s="46"/>
      <c r="Q136" s="46"/>
      <c r="R136" s="46"/>
    </row>
    <row r="137" spans="11:18" x14ac:dyDescent="0.25">
      <c r="K137" s="151"/>
      <c r="L137" s="151"/>
      <c r="M137" s="7" t="s">
        <v>99</v>
      </c>
      <c r="N137" s="61"/>
      <c r="O137" s="46"/>
      <c r="P137" s="46"/>
      <c r="Q137" s="46"/>
      <c r="R137" s="46"/>
    </row>
    <row r="138" spans="11:18" x14ac:dyDescent="0.25">
      <c r="K138" s="151"/>
      <c r="L138" s="151" t="s">
        <v>24</v>
      </c>
      <c r="M138" s="7" t="s">
        <v>98</v>
      </c>
      <c r="N138" s="61"/>
      <c r="O138" s="46"/>
      <c r="P138" s="46"/>
      <c r="Q138" s="46"/>
      <c r="R138" s="46"/>
    </row>
    <row r="139" spans="11:18" x14ac:dyDescent="0.25">
      <c r="K139" s="151"/>
      <c r="L139" s="151"/>
      <c r="M139" s="7" t="s">
        <v>99</v>
      </c>
      <c r="N139" s="61"/>
      <c r="O139" s="46"/>
      <c r="P139" s="46"/>
      <c r="Q139" s="46"/>
      <c r="R139" s="46"/>
    </row>
    <row r="140" spans="11:18" x14ac:dyDescent="0.25">
      <c r="K140" s="151" t="s">
        <v>100</v>
      </c>
      <c r="L140" s="151"/>
      <c r="M140" s="7" t="s">
        <v>101</v>
      </c>
      <c r="N140" s="61"/>
      <c r="O140" s="46"/>
      <c r="P140" s="46"/>
      <c r="Q140" s="46"/>
      <c r="R140" s="46"/>
    </row>
    <row r="141" spans="11:18" x14ac:dyDescent="0.25">
      <c r="K141" s="151"/>
      <c r="L141" s="151"/>
      <c r="M141" s="7" t="s">
        <v>1</v>
      </c>
      <c r="N141" s="61"/>
      <c r="O141" s="46"/>
      <c r="P141" s="46"/>
      <c r="Q141" s="46"/>
      <c r="R141" s="46"/>
    </row>
    <row r="142" spans="11:18" x14ac:dyDescent="0.25">
      <c r="K142" s="151"/>
      <c r="L142" s="151"/>
      <c r="M142" s="7" t="s">
        <v>2</v>
      </c>
      <c r="N142" s="61"/>
      <c r="O142" s="46"/>
      <c r="P142" s="46"/>
      <c r="Q142" s="46"/>
      <c r="R142" s="46"/>
    </row>
    <row r="143" spans="11:18" x14ac:dyDescent="0.25">
      <c r="K143" s="151"/>
      <c r="L143" s="151"/>
      <c r="M143" s="7" t="s">
        <v>3</v>
      </c>
      <c r="N143" s="61"/>
      <c r="O143" s="46"/>
      <c r="P143" s="46"/>
      <c r="Q143" s="46"/>
      <c r="R143" s="46"/>
    </row>
    <row r="144" spans="11:18" x14ac:dyDescent="0.25">
      <c r="K144" s="151"/>
      <c r="L144" s="151"/>
      <c r="M144" s="7" t="s">
        <v>4</v>
      </c>
      <c r="N144" s="61"/>
      <c r="O144" s="46"/>
      <c r="P144" s="46"/>
      <c r="Q144" s="46"/>
      <c r="R144" s="46"/>
    </row>
    <row r="145" spans="11:18" x14ac:dyDescent="0.25">
      <c r="K145" s="151"/>
      <c r="L145" s="151"/>
      <c r="M145" s="7" t="s">
        <v>5</v>
      </c>
      <c r="N145" s="46"/>
      <c r="O145" s="46"/>
      <c r="P145" s="46"/>
      <c r="Q145" s="46"/>
      <c r="R145" s="46"/>
    </row>
    <row r="146" spans="11:18" x14ac:dyDescent="0.25">
      <c r="K146" s="151"/>
      <c r="L146" s="151"/>
      <c r="M146" s="7" t="s">
        <v>6</v>
      </c>
      <c r="N146" s="46"/>
      <c r="O146" s="46"/>
      <c r="P146" s="46"/>
      <c r="Q146" s="46"/>
      <c r="R146" s="46"/>
    </row>
    <row r="147" spans="11:18" x14ac:dyDescent="0.25">
      <c r="K147" s="151"/>
      <c r="L147" s="151"/>
      <c r="M147" s="7" t="s">
        <v>7</v>
      </c>
      <c r="N147" s="46"/>
      <c r="O147" s="46"/>
      <c r="P147" s="46"/>
      <c r="Q147" s="46"/>
      <c r="R147" s="46"/>
    </row>
    <row r="148" spans="11:18" x14ac:dyDescent="0.25">
      <c r="K148" s="151"/>
      <c r="L148" s="151"/>
      <c r="M148" s="7" t="s">
        <v>8</v>
      </c>
      <c r="N148" s="46"/>
      <c r="O148" s="46"/>
      <c r="P148" s="46"/>
      <c r="Q148" s="46"/>
      <c r="R148" s="46"/>
    </row>
    <row r="149" spans="11:18" x14ac:dyDescent="0.25">
      <c r="K149" s="151" t="s">
        <v>102</v>
      </c>
      <c r="L149" s="151"/>
      <c r="M149" s="7" t="s">
        <v>101</v>
      </c>
      <c r="N149" s="46"/>
      <c r="O149" s="46"/>
      <c r="P149" s="46"/>
      <c r="Q149" s="46"/>
      <c r="R149" s="46"/>
    </row>
    <row r="150" spans="11:18" x14ac:dyDescent="0.25">
      <c r="K150" s="151"/>
      <c r="L150" s="151"/>
      <c r="M150" s="7" t="s">
        <v>1</v>
      </c>
      <c r="N150" s="46"/>
      <c r="O150" s="46"/>
      <c r="P150" s="46"/>
      <c r="Q150" s="46"/>
      <c r="R150" s="46"/>
    </row>
    <row r="151" spans="11:18" x14ac:dyDescent="0.25">
      <c r="K151" s="151"/>
      <c r="L151" s="151"/>
      <c r="M151" s="7" t="s">
        <v>2</v>
      </c>
      <c r="N151" s="46"/>
      <c r="O151" s="46"/>
      <c r="P151" s="46"/>
      <c r="Q151" s="46"/>
      <c r="R151" s="46"/>
    </row>
    <row r="152" spans="11:18" x14ac:dyDescent="0.25">
      <c r="K152" s="151"/>
      <c r="L152" s="151"/>
      <c r="M152" s="7" t="s">
        <v>3</v>
      </c>
      <c r="N152" s="46"/>
      <c r="O152" s="46"/>
      <c r="P152" s="46"/>
      <c r="Q152" s="46"/>
      <c r="R152" s="46"/>
    </row>
    <row r="153" spans="11:18" x14ac:dyDescent="0.25">
      <c r="K153" s="151"/>
      <c r="L153" s="151"/>
      <c r="M153" s="7" t="s">
        <v>4</v>
      </c>
      <c r="N153" s="46"/>
      <c r="O153" s="46"/>
      <c r="P153" s="46"/>
      <c r="Q153" s="46"/>
      <c r="R153" s="46"/>
    </row>
    <row r="154" spans="11:18" x14ac:dyDescent="0.25">
      <c r="K154" s="151"/>
      <c r="L154" s="151"/>
      <c r="M154" s="7" t="s">
        <v>5</v>
      </c>
      <c r="N154" s="46"/>
      <c r="O154" s="46"/>
      <c r="P154" s="46"/>
      <c r="Q154" s="46"/>
      <c r="R154" s="46"/>
    </row>
    <row r="155" spans="11:18" x14ac:dyDescent="0.25">
      <c r="K155" s="151"/>
      <c r="L155" s="151"/>
      <c r="M155" s="7" t="s">
        <v>6</v>
      </c>
      <c r="N155" s="46"/>
      <c r="O155" s="46"/>
      <c r="P155" s="46"/>
      <c r="Q155" s="46"/>
      <c r="R155" s="46"/>
    </row>
    <row r="156" spans="11:18" x14ac:dyDescent="0.25">
      <c r="K156" s="151"/>
      <c r="L156" s="151"/>
      <c r="M156" s="7" t="s">
        <v>7</v>
      </c>
      <c r="N156" s="46"/>
      <c r="O156" s="46"/>
      <c r="P156" s="46"/>
      <c r="Q156" s="46"/>
      <c r="R156" s="46"/>
    </row>
    <row r="157" spans="11:18" x14ac:dyDescent="0.25">
      <c r="K157" s="151"/>
      <c r="L157" s="151"/>
      <c r="M157" s="7" t="s">
        <v>8</v>
      </c>
      <c r="N157" s="46"/>
      <c r="O157" s="46"/>
      <c r="P157" s="46"/>
      <c r="Q157" s="46"/>
      <c r="R157" s="46"/>
    </row>
    <row r="158" spans="11:18" x14ac:dyDescent="0.25">
      <c r="K158" s="154" t="s">
        <v>103</v>
      </c>
      <c r="L158" s="154"/>
      <c r="M158" s="8" t="s">
        <v>1</v>
      </c>
      <c r="N158" s="46"/>
      <c r="O158" s="46"/>
      <c r="P158" s="46"/>
      <c r="Q158" s="46"/>
      <c r="R158" s="46"/>
    </row>
    <row r="159" spans="11:18" x14ac:dyDescent="0.25">
      <c r="K159" s="154"/>
      <c r="L159" s="154"/>
      <c r="M159" s="8" t="s">
        <v>2</v>
      </c>
      <c r="N159" s="46"/>
      <c r="O159" s="46"/>
      <c r="P159" s="46"/>
      <c r="Q159" s="46"/>
      <c r="R159" s="46"/>
    </row>
    <row r="160" spans="11:18" x14ac:dyDescent="0.25">
      <c r="K160" s="154"/>
      <c r="L160" s="154"/>
      <c r="M160" s="8" t="s">
        <v>3</v>
      </c>
      <c r="N160" s="46"/>
      <c r="O160" s="46"/>
      <c r="P160" s="46"/>
      <c r="Q160" s="46"/>
      <c r="R160" s="46"/>
    </row>
    <row r="161" spans="11:18" x14ac:dyDescent="0.25">
      <c r="K161" s="154"/>
      <c r="L161" s="154"/>
      <c r="M161" s="8" t="s">
        <v>4</v>
      </c>
      <c r="N161" s="46"/>
      <c r="O161" s="46"/>
      <c r="P161" s="46"/>
      <c r="Q161" s="46"/>
      <c r="R161" s="46"/>
    </row>
    <row r="162" spans="11:18" x14ac:dyDescent="0.25">
      <c r="K162" s="154"/>
      <c r="L162" s="154"/>
      <c r="M162" s="8" t="s">
        <v>5</v>
      </c>
      <c r="N162" s="46"/>
      <c r="O162" s="46"/>
      <c r="P162" s="46"/>
      <c r="Q162" s="46"/>
      <c r="R162" s="46"/>
    </row>
    <row r="163" spans="11:18" x14ac:dyDescent="0.25">
      <c r="K163" s="154"/>
      <c r="L163" s="154"/>
      <c r="M163" s="8" t="s">
        <v>6</v>
      </c>
      <c r="N163" s="46"/>
      <c r="O163" s="46"/>
      <c r="P163" s="46"/>
      <c r="Q163" s="46"/>
      <c r="R163" s="46"/>
    </row>
    <row r="164" spans="11:18" x14ac:dyDescent="0.25">
      <c r="K164" s="154"/>
      <c r="L164" s="154"/>
      <c r="M164" s="8" t="s">
        <v>7</v>
      </c>
      <c r="N164" s="46"/>
      <c r="O164" s="46"/>
      <c r="P164" s="46"/>
      <c r="Q164" s="46"/>
      <c r="R164" s="46"/>
    </row>
    <row r="165" spans="11:18" x14ac:dyDescent="0.25">
      <c r="K165" s="154"/>
      <c r="L165" s="154"/>
      <c r="M165" s="8" t="s">
        <v>8</v>
      </c>
      <c r="N165" s="46"/>
      <c r="O165" s="46"/>
      <c r="P165" s="46"/>
      <c r="Q165" s="46"/>
      <c r="R165" s="46"/>
    </row>
    <row r="166" spans="11:18" x14ac:dyDescent="0.25">
      <c r="K166" s="154"/>
      <c r="L166" s="154"/>
      <c r="M166" s="8" t="s">
        <v>24</v>
      </c>
      <c r="N166" s="46"/>
      <c r="O166" s="46"/>
      <c r="P166" s="46"/>
      <c r="Q166" s="46"/>
      <c r="R166" s="46"/>
    </row>
    <row r="167" spans="11:18" x14ac:dyDescent="0.25">
      <c r="K167" s="154" t="s">
        <v>104</v>
      </c>
      <c r="L167" s="154"/>
      <c r="M167" s="8" t="s">
        <v>1</v>
      </c>
      <c r="N167" s="46"/>
      <c r="O167" s="46"/>
      <c r="P167" s="46"/>
      <c r="Q167" s="46"/>
      <c r="R167" s="46"/>
    </row>
    <row r="168" spans="11:18" x14ac:dyDescent="0.25">
      <c r="K168" s="154"/>
      <c r="L168" s="154"/>
      <c r="M168" s="8" t="s">
        <v>2</v>
      </c>
      <c r="N168" s="46"/>
      <c r="O168" s="46"/>
      <c r="P168" s="46"/>
      <c r="Q168" s="46"/>
      <c r="R168" s="46"/>
    </row>
    <row r="169" spans="11:18" x14ac:dyDescent="0.25">
      <c r="K169" s="154"/>
      <c r="L169" s="154"/>
      <c r="M169" s="8" t="s">
        <v>3</v>
      </c>
      <c r="N169" s="46"/>
      <c r="O169" s="46"/>
      <c r="P169" s="46"/>
      <c r="Q169" s="46"/>
      <c r="R169" s="46"/>
    </row>
    <row r="170" spans="11:18" x14ac:dyDescent="0.25">
      <c r="K170" s="154"/>
      <c r="L170" s="154"/>
      <c r="M170" s="8" t="s">
        <v>4</v>
      </c>
      <c r="N170" s="46"/>
      <c r="O170" s="46"/>
      <c r="P170" s="46"/>
      <c r="Q170" s="46"/>
      <c r="R170" s="46"/>
    </row>
    <row r="171" spans="11:18" x14ac:dyDescent="0.25">
      <c r="K171" s="154"/>
      <c r="L171" s="154"/>
      <c r="M171" s="8" t="s">
        <v>5</v>
      </c>
      <c r="N171" s="46"/>
      <c r="O171" s="46"/>
      <c r="P171" s="46"/>
      <c r="Q171" s="46"/>
      <c r="R171" s="46"/>
    </row>
    <row r="172" spans="11:18" x14ac:dyDescent="0.25">
      <c r="K172" s="154"/>
      <c r="L172" s="154"/>
      <c r="M172" s="8" t="s">
        <v>6</v>
      </c>
      <c r="N172" s="46"/>
      <c r="O172" s="46"/>
      <c r="P172" s="46"/>
      <c r="Q172" s="46"/>
      <c r="R172" s="46"/>
    </row>
    <row r="173" spans="11:18" x14ac:dyDescent="0.25">
      <c r="K173" s="154"/>
      <c r="L173" s="154"/>
      <c r="M173" s="8" t="s">
        <v>7</v>
      </c>
      <c r="N173" s="46"/>
      <c r="O173" s="46"/>
      <c r="P173" s="46"/>
      <c r="Q173" s="46"/>
      <c r="R173" s="46"/>
    </row>
    <row r="174" spans="11:18" x14ac:dyDescent="0.25">
      <c r="K174" s="154"/>
      <c r="L174" s="154"/>
      <c r="M174" s="8" t="s">
        <v>8</v>
      </c>
      <c r="N174" s="46"/>
      <c r="O174" s="46"/>
      <c r="P174" s="46"/>
      <c r="Q174" s="46"/>
      <c r="R174" s="46"/>
    </row>
    <row r="175" spans="11:18" x14ac:dyDescent="0.25">
      <c r="K175" s="154"/>
      <c r="L175" s="154"/>
      <c r="M175" s="8" t="s">
        <v>24</v>
      </c>
      <c r="N175" s="46"/>
      <c r="O175" s="46"/>
      <c r="P175" s="46"/>
      <c r="Q175" s="46"/>
      <c r="R175" s="46"/>
    </row>
    <row r="176" spans="11:18" x14ac:dyDescent="0.25">
      <c r="K176" s="154" t="s">
        <v>105</v>
      </c>
      <c r="L176" s="154"/>
      <c r="M176" s="8" t="s">
        <v>1</v>
      </c>
      <c r="N176" s="46"/>
      <c r="O176" s="46"/>
      <c r="P176" s="46"/>
      <c r="Q176" s="46"/>
      <c r="R176" s="46"/>
    </row>
    <row r="177" spans="11:18" x14ac:dyDescent="0.25">
      <c r="K177" s="154"/>
      <c r="L177" s="154"/>
      <c r="M177" s="8" t="s">
        <v>2</v>
      </c>
      <c r="N177" s="46"/>
      <c r="O177" s="46"/>
      <c r="P177" s="46"/>
      <c r="Q177" s="46"/>
      <c r="R177" s="46"/>
    </row>
    <row r="178" spans="11:18" x14ac:dyDescent="0.25">
      <c r="K178" s="154"/>
      <c r="L178" s="154"/>
      <c r="M178" s="8" t="s">
        <v>3</v>
      </c>
      <c r="N178" s="46"/>
      <c r="O178" s="46"/>
      <c r="P178" s="46"/>
      <c r="Q178" s="46"/>
      <c r="R178" s="46"/>
    </row>
    <row r="179" spans="11:18" x14ac:dyDescent="0.25">
      <c r="K179" s="154"/>
      <c r="L179" s="154"/>
      <c r="M179" s="8" t="s">
        <v>4</v>
      </c>
      <c r="N179" s="46"/>
      <c r="O179" s="46"/>
      <c r="P179" s="46"/>
      <c r="Q179" s="46"/>
      <c r="R179" s="46"/>
    </row>
    <row r="180" spans="11:18" x14ac:dyDescent="0.25">
      <c r="K180" s="154"/>
      <c r="L180" s="154"/>
      <c r="M180" s="8" t="s">
        <v>5</v>
      </c>
      <c r="N180" s="46"/>
      <c r="O180" s="46"/>
      <c r="P180" s="46"/>
      <c r="Q180" s="46"/>
      <c r="R180" s="46"/>
    </row>
    <row r="181" spans="11:18" x14ac:dyDescent="0.25">
      <c r="K181" s="154"/>
      <c r="L181" s="154"/>
      <c r="M181" s="8" t="s">
        <v>6</v>
      </c>
      <c r="N181" s="46"/>
      <c r="O181" s="46"/>
      <c r="P181" s="46"/>
      <c r="Q181" s="46"/>
      <c r="R181" s="46"/>
    </row>
    <row r="182" spans="11:18" x14ac:dyDescent="0.25">
      <c r="K182" s="154"/>
      <c r="L182" s="154"/>
      <c r="M182" s="8" t="s">
        <v>7</v>
      </c>
      <c r="N182" s="46"/>
      <c r="O182" s="46"/>
      <c r="P182" s="46"/>
      <c r="Q182" s="46"/>
      <c r="R182" s="46"/>
    </row>
    <row r="183" spans="11:18" x14ac:dyDescent="0.25">
      <c r="K183" s="154"/>
      <c r="L183" s="154"/>
      <c r="M183" s="8" t="s">
        <v>8</v>
      </c>
      <c r="N183" s="46"/>
      <c r="O183" s="46"/>
      <c r="P183" s="46"/>
      <c r="Q183" s="46"/>
      <c r="R183" s="46"/>
    </row>
    <row r="184" spans="11:18" ht="18.75" x14ac:dyDescent="0.25">
      <c r="K184" s="84" t="s">
        <v>106</v>
      </c>
      <c r="L184" s="84"/>
      <c r="M184" s="18"/>
      <c r="N184" s="46"/>
      <c r="O184" s="46"/>
      <c r="P184" s="46"/>
      <c r="Q184" s="46"/>
      <c r="R184" s="46"/>
    </row>
    <row r="185" spans="11:18" x14ac:dyDescent="0.25">
      <c r="K185" s="151" t="s">
        <v>107</v>
      </c>
      <c r="L185" s="151" t="s">
        <v>8</v>
      </c>
      <c r="M185" s="7" t="s">
        <v>98</v>
      </c>
      <c r="N185" s="46"/>
      <c r="O185" s="46"/>
      <c r="P185" s="46"/>
      <c r="Q185" s="46"/>
      <c r="R185" s="46"/>
    </row>
    <row r="186" spans="11:18" x14ac:dyDescent="0.25">
      <c r="K186" s="151"/>
      <c r="L186" s="151"/>
      <c r="M186" s="7" t="s">
        <v>99</v>
      </c>
      <c r="N186" s="46"/>
      <c r="O186" s="46"/>
      <c r="P186" s="46"/>
      <c r="Q186" s="46"/>
      <c r="R186" s="46"/>
    </row>
    <row r="187" spans="11:18" x14ac:dyDescent="0.25">
      <c r="K187" s="151"/>
      <c r="L187" s="151"/>
      <c r="M187" s="7" t="s">
        <v>108</v>
      </c>
      <c r="N187" s="46"/>
      <c r="O187" s="46"/>
      <c r="P187" s="46"/>
      <c r="Q187" s="46"/>
      <c r="R187" s="46"/>
    </row>
    <row r="188" spans="11:18" x14ac:dyDescent="0.25">
      <c r="K188" s="151"/>
      <c r="L188" s="151" t="s">
        <v>24</v>
      </c>
      <c r="M188" s="7" t="s">
        <v>98</v>
      </c>
      <c r="N188" s="46"/>
      <c r="O188" s="46"/>
      <c r="P188" s="46"/>
      <c r="Q188" s="46"/>
      <c r="R188" s="46"/>
    </row>
    <row r="189" spans="11:18" x14ac:dyDescent="0.25">
      <c r="K189" s="151"/>
      <c r="L189" s="151"/>
      <c r="M189" s="7" t="s">
        <v>99</v>
      </c>
      <c r="N189" s="46"/>
      <c r="O189" s="46"/>
      <c r="P189" s="46"/>
      <c r="Q189" s="46"/>
      <c r="R189" s="46"/>
    </row>
    <row r="190" spans="11:18" x14ac:dyDescent="0.25">
      <c r="K190" s="151"/>
      <c r="L190" s="151"/>
      <c r="M190" s="7" t="s">
        <v>108</v>
      </c>
      <c r="N190" s="46"/>
      <c r="O190" s="46"/>
      <c r="P190" s="46"/>
      <c r="Q190" s="46"/>
      <c r="R190" s="46"/>
    </row>
    <row r="191" spans="11:18" x14ac:dyDescent="0.25">
      <c r="K191" s="157" t="s">
        <v>109</v>
      </c>
      <c r="L191" s="157"/>
      <c r="M191" s="9" t="s">
        <v>110</v>
      </c>
      <c r="N191" s="46"/>
      <c r="O191" s="46"/>
      <c r="P191" s="46"/>
      <c r="Q191" s="46"/>
      <c r="R191" s="46"/>
    </row>
    <row r="192" spans="11:18" x14ac:dyDescent="0.25">
      <c r="K192" s="157"/>
      <c r="L192" s="157"/>
      <c r="M192" s="9" t="s">
        <v>111</v>
      </c>
      <c r="N192" s="46"/>
      <c r="O192" s="46"/>
      <c r="P192" s="46"/>
      <c r="Q192" s="46"/>
      <c r="R192" s="46"/>
    </row>
    <row r="193" spans="11:18" x14ac:dyDescent="0.25">
      <c r="K193" s="157"/>
      <c r="L193" s="157"/>
      <c r="M193" s="9" t="s">
        <v>112</v>
      </c>
      <c r="N193" s="46"/>
      <c r="O193" s="46"/>
      <c r="P193" s="46"/>
      <c r="Q193" s="46"/>
      <c r="R193" s="46"/>
    </row>
    <row r="194" spans="11:18" x14ac:dyDescent="0.25">
      <c r="K194" s="157"/>
      <c r="L194" s="157"/>
      <c r="M194" s="9" t="s">
        <v>113</v>
      </c>
      <c r="N194" s="46"/>
      <c r="O194" s="46"/>
      <c r="P194" s="46"/>
      <c r="Q194" s="46"/>
      <c r="R194" s="46"/>
    </row>
    <row r="195" spans="11:18" x14ac:dyDescent="0.25">
      <c r="K195" s="157"/>
      <c r="L195" s="157"/>
      <c r="M195" s="9" t="s">
        <v>114</v>
      </c>
      <c r="N195" s="46"/>
      <c r="O195" s="46"/>
      <c r="P195" s="46"/>
      <c r="Q195" s="46"/>
      <c r="R195" s="46"/>
    </row>
    <row r="196" spans="11:18" x14ac:dyDescent="0.25">
      <c r="K196" s="157"/>
      <c r="L196" s="157"/>
      <c r="M196" s="9" t="s">
        <v>115</v>
      </c>
      <c r="N196" s="46"/>
      <c r="O196" s="46"/>
      <c r="P196" s="46"/>
      <c r="Q196" s="46"/>
      <c r="R196" s="46"/>
    </row>
    <row r="197" spans="11:18" x14ac:dyDescent="0.25">
      <c r="K197" s="155" t="s">
        <v>116</v>
      </c>
      <c r="L197" s="155"/>
      <c r="M197" s="10" t="s">
        <v>110</v>
      </c>
      <c r="N197" s="46"/>
      <c r="O197" s="46"/>
      <c r="P197" s="46"/>
      <c r="Q197" s="46"/>
      <c r="R197" s="46"/>
    </row>
    <row r="198" spans="11:18" x14ac:dyDescent="0.25">
      <c r="K198" s="155"/>
      <c r="L198" s="155"/>
      <c r="M198" s="10" t="s">
        <v>111</v>
      </c>
      <c r="N198" s="46"/>
      <c r="O198" s="46"/>
      <c r="P198" s="46"/>
      <c r="Q198" s="46"/>
      <c r="R198" s="46"/>
    </row>
    <row r="199" spans="11:18" x14ac:dyDescent="0.25">
      <c r="K199" s="155"/>
      <c r="L199" s="155"/>
      <c r="M199" s="10" t="s">
        <v>112</v>
      </c>
      <c r="N199" s="46"/>
      <c r="O199" s="46"/>
      <c r="P199" s="46"/>
      <c r="Q199" s="46"/>
      <c r="R199" s="46"/>
    </row>
    <row r="200" spans="11:18" x14ac:dyDescent="0.25">
      <c r="K200" s="155" t="s">
        <v>117</v>
      </c>
      <c r="L200" s="155"/>
      <c r="M200" s="10" t="s">
        <v>118</v>
      </c>
      <c r="N200" s="46"/>
      <c r="O200" s="46"/>
      <c r="P200" s="46"/>
      <c r="Q200" s="46"/>
      <c r="R200" s="46"/>
    </row>
    <row r="201" spans="11:18" x14ac:dyDescent="0.25">
      <c r="K201" s="155"/>
      <c r="L201" s="155"/>
      <c r="M201" s="10" t="s">
        <v>111</v>
      </c>
      <c r="N201" s="46"/>
      <c r="O201" s="46"/>
      <c r="P201" s="46"/>
      <c r="Q201" s="46"/>
      <c r="R201" s="46"/>
    </row>
    <row r="202" spans="11:18" x14ac:dyDescent="0.25">
      <c r="K202" s="155"/>
      <c r="L202" s="155"/>
      <c r="M202" s="10" t="s">
        <v>112</v>
      </c>
      <c r="N202" s="46"/>
      <c r="O202" s="46"/>
      <c r="P202" s="46"/>
      <c r="Q202" s="46"/>
      <c r="R202" s="46"/>
    </row>
    <row r="203" spans="11:18" x14ac:dyDescent="0.25">
      <c r="K203" s="155"/>
      <c r="L203" s="155"/>
      <c r="M203" s="10" t="s">
        <v>114</v>
      </c>
      <c r="N203" s="46"/>
      <c r="O203" s="46"/>
      <c r="P203" s="46"/>
      <c r="Q203" s="46"/>
      <c r="R203" s="46"/>
    </row>
    <row r="204" spans="11:18" x14ac:dyDescent="0.25">
      <c r="K204" s="155"/>
      <c r="L204" s="155"/>
      <c r="M204" s="10" t="s">
        <v>115</v>
      </c>
      <c r="N204" s="46"/>
      <c r="O204" s="46"/>
      <c r="P204" s="46"/>
      <c r="Q204" s="46"/>
      <c r="R204" s="46"/>
    </row>
    <row r="205" spans="11:18" x14ac:dyDescent="0.25">
      <c r="K205" s="155" t="s">
        <v>119</v>
      </c>
      <c r="L205" s="155"/>
      <c r="M205" s="10" t="s">
        <v>8</v>
      </c>
      <c r="N205" s="46"/>
      <c r="O205" s="46"/>
      <c r="P205" s="46"/>
      <c r="Q205" s="46"/>
      <c r="R205" s="46"/>
    </row>
    <row r="206" spans="11:18" x14ac:dyDescent="0.25">
      <c r="K206" s="155" t="s">
        <v>120</v>
      </c>
      <c r="L206" s="155"/>
      <c r="M206" s="10" t="s">
        <v>121</v>
      </c>
      <c r="N206" s="46"/>
      <c r="O206" s="46"/>
      <c r="P206" s="46"/>
      <c r="Q206" s="46"/>
      <c r="R206" s="46"/>
    </row>
    <row r="207" spans="11:18" x14ac:dyDescent="0.25">
      <c r="K207" s="155"/>
      <c r="L207" s="155"/>
      <c r="M207" s="10" t="s">
        <v>122</v>
      </c>
      <c r="N207" s="46"/>
      <c r="O207" s="46"/>
      <c r="P207" s="46"/>
      <c r="Q207" s="46"/>
      <c r="R207" s="46"/>
    </row>
    <row r="208" spans="11:18" x14ac:dyDescent="0.25">
      <c r="K208" s="155"/>
      <c r="L208" s="155"/>
      <c r="M208" s="10" t="s">
        <v>123</v>
      </c>
      <c r="N208" s="46"/>
      <c r="O208" s="46"/>
      <c r="P208" s="46"/>
      <c r="Q208" s="46"/>
      <c r="R208" s="46"/>
    </row>
    <row r="209" spans="11:18" x14ac:dyDescent="0.25">
      <c r="K209" s="155"/>
      <c r="L209" s="155"/>
      <c r="M209" s="10" t="s">
        <v>8</v>
      </c>
      <c r="N209" s="46"/>
      <c r="O209" s="46"/>
      <c r="P209" s="46"/>
      <c r="Q209" s="46"/>
      <c r="R209" s="46"/>
    </row>
    <row r="210" spans="11:18" x14ac:dyDescent="0.25">
      <c r="K210" s="155"/>
      <c r="L210" s="155"/>
      <c r="M210" s="10" t="s">
        <v>24</v>
      </c>
      <c r="N210" s="46"/>
      <c r="O210" s="46"/>
      <c r="P210" s="46"/>
      <c r="Q210" s="46"/>
      <c r="R210" s="46"/>
    </row>
    <row r="211" spans="11:18" x14ac:dyDescent="0.25">
      <c r="K211" s="155" t="s">
        <v>124</v>
      </c>
      <c r="L211" s="155"/>
      <c r="M211" s="10" t="s">
        <v>125</v>
      </c>
      <c r="N211" s="46"/>
      <c r="O211" s="46"/>
      <c r="P211" s="46"/>
      <c r="Q211" s="46"/>
      <c r="R211" s="46"/>
    </row>
    <row r="212" spans="11:18" x14ac:dyDescent="0.25">
      <c r="K212" s="155"/>
      <c r="L212" s="155"/>
      <c r="M212" s="10" t="s">
        <v>24</v>
      </c>
      <c r="N212" s="46"/>
      <c r="O212" s="46"/>
      <c r="P212" s="46"/>
      <c r="Q212" s="46"/>
      <c r="R212" s="46"/>
    </row>
    <row r="213" spans="11:18" x14ac:dyDescent="0.25">
      <c r="K213" s="151" t="s">
        <v>126</v>
      </c>
      <c r="L213" s="151"/>
      <c r="M213" s="10" t="s">
        <v>125</v>
      </c>
      <c r="N213" s="46"/>
      <c r="O213" s="46"/>
      <c r="P213" s="46"/>
      <c r="Q213" s="46"/>
      <c r="R213" s="46"/>
    </row>
    <row r="214" spans="11:18" x14ac:dyDescent="0.25">
      <c r="K214" s="151"/>
      <c r="L214" s="151"/>
      <c r="M214" s="10" t="s">
        <v>24</v>
      </c>
      <c r="N214" s="46"/>
      <c r="O214" s="46"/>
      <c r="P214" s="46"/>
      <c r="Q214" s="46"/>
      <c r="R214" s="46"/>
    </row>
    <row r="215" spans="11:18" ht="30" x14ac:dyDescent="0.25">
      <c r="K215" s="151" t="s">
        <v>127</v>
      </c>
      <c r="L215" s="151"/>
      <c r="M215" s="11" t="s">
        <v>128</v>
      </c>
      <c r="N215" s="46"/>
      <c r="O215" s="46"/>
      <c r="P215" s="46"/>
      <c r="Q215" s="46"/>
      <c r="R215" s="46"/>
    </row>
    <row r="216" spans="11:18" x14ac:dyDescent="0.25">
      <c r="K216" s="151" t="s">
        <v>129</v>
      </c>
      <c r="L216" s="151"/>
      <c r="M216" s="9" t="s">
        <v>130</v>
      </c>
      <c r="N216" s="46"/>
      <c r="O216" s="46"/>
      <c r="P216" s="46"/>
      <c r="Q216" s="46"/>
      <c r="R216" s="46"/>
    </row>
  </sheetData>
  <mergeCells count="42">
    <mergeCell ref="B47:G47"/>
    <mergeCell ref="B59:G59"/>
    <mergeCell ref="B69:G69"/>
    <mergeCell ref="B4:C4"/>
    <mergeCell ref="B5:C5"/>
    <mergeCell ref="B6:C6"/>
    <mergeCell ref="B7:G7"/>
    <mergeCell ref="B20:G20"/>
    <mergeCell ref="B34:G34"/>
    <mergeCell ref="K21:L21"/>
    <mergeCell ref="K22:L30"/>
    <mergeCell ref="K31:L71"/>
    <mergeCell ref="K72:L80"/>
    <mergeCell ref="K81:L114"/>
    <mergeCell ref="K115:L121"/>
    <mergeCell ref="K122:K139"/>
    <mergeCell ref="L122:L123"/>
    <mergeCell ref="L124:L125"/>
    <mergeCell ref="L126:L127"/>
    <mergeCell ref="L128:L129"/>
    <mergeCell ref="L130:L131"/>
    <mergeCell ref="L132:L133"/>
    <mergeCell ref="L134:L135"/>
    <mergeCell ref="L136:L137"/>
    <mergeCell ref="L138:L139"/>
    <mergeCell ref="K140:L148"/>
    <mergeCell ref="K149:L157"/>
    <mergeCell ref="K158:L166"/>
    <mergeCell ref="K167:L175"/>
    <mergeCell ref="K176:L183"/>
    <mergeCell ref="K185:K190"/>
    <mergeCell ref="L185:L187"/>
    <mergeCell ref="L188:L190"/>
    <mergeCell ref="K191:L196"/>
    <mergeCell ref="K197:L199"/>
    <mergeCell ref="K215:L215"/>
    <mergeCell ref="K216:L216"/>
    <mergeCell ref="K200:L204"/>
    <mergeCell ref="K205:L205"/>
    <mergeCell ref="K206:L210"/>
    <mergeCell ref="K211:L212"/>
    <mergeCell ref="K213:L21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S213"/>
  <sheetViews>
    <sheetView topLeftCell="E10" workbookViewId="0">
      <selection activeCell="R13" sqref="R13"/>
    </sheetView>
  </sheetViews>
  <sheetFormatPr defaultRowHeight="15" x14ac:dyDescent="0.25"/>
  <cols>
    <col min="3" max="3" width="10.42578125" bestFit="1" customWidth="1"/>
    <col min="4" max="4" width="10.140625" customWidth="1"/>
    <col min="12" max="12" width="13.5703125" bestFit="1" customWidth="1"/>
    <col min="13" max="13" width="12.7109375" bestFit="1" customWidth="1"/>
    <col min="14" max="14" width="16.85546875" bestFit="1" customWidth="1"/>
    <col min="15" max="15" width="8.28515625" bestFit="1" customWidth="1"/>
    <col min="16" max="16" width="12.7109375" customWidth="1"/>
    <col min="17" max="17" width="24.42578125" customWidth="1"/>
    <col min="18" max="18" width="17.85546875" customWidth="1"/>
    <col min="19" max="19" width="15.42578125" customWidth="1"/>
  </cols>
  <sheetData>
    <row r="4" spans="2:19" ht="15.75" x14ac:dyDescent="0.25">
      <c r="B4" s="134" t="s">
        <v>17</v>
      </c>
      <c r="C4" s="134"/>
      <c r="D4" s="21" t="s">
        <v>135</v>
      </c>
      <c r="E4" s="5"/>
      <c r="F4" s="5"/>
      <c r="G4" s="48"/>
    </row>
    <row r="5" spans="2:19" ht="15.75" x14ac:dyDescent="0.25">
      <c r="B5" s="134" t="s">
        <v>19</v>
      </c>
      <c r="C5" s="134"/>
      <c r="D5" s="21" t="s">
        <v>304</v>
      </c>
      <c r="E5" s="5"/>
      <c r="F5" s="5"/>
      <c r="G5" s="48"/>
    </row>
    <row r="6" spans="2:19" ht="15.75" x14ac:dyDescent="0.25">
      <c r="B6" s="138" t="s">
        <v>18</v>
      </c>
      <c r="C6" s="138"/>
      <c r="D6" s="22"/>
      <c r="E6" s="19"/>
      <c r="F6" s="19"/>
      <c r="G6" s="49"/>
    </row>
    <row r="7" spans="2:19" ht="18.75" x14ac:dyDescent="0.25">
      <c r="B7" s="131" t="s">
        <v>10</v>
      </c>
      <c r="C7" s="132"/>
      <c r="D7" s="132"/>
      <c r="E7" s="132"/>
      <c r="F7" s="132"/>
      <c r="G7" s="133"/>
    </row>
    <row r="8" spans="2:19" ht="60" x14ac:dyDescent="0.25">
      <c r="B8" s="33" t="s">
        <v>9</v>
      </c>
      <c r="C8" s="33" t="s">
        <v>0</v>
      </c>
      <c r="D8" s="33" t="s">
        <v>15</v>
      </c>
      <c r="E8" s="4" t="s">
        <v>20</v>
      </c>
      <c r="F8" s="4" t="s">
        <v>16</v>
      </c>
      <c r="G8" s="33" t="s">
        <v>11</v>
      </c>
      <c r="L8" s="53" t="s">
        <v>205</v>
      </c>
      <c r="M8" s="33" t="s">
        <v>308</v>
      </c>
      <c r="N8" s="33" t="s">
        <v>15</v>
      </c>
      <c r="O8" s="4" t="s">
        <v>20</v>
      </c>
      <c r="P8" s="4" t="s">
        <v>16</v>
      </c>
      <c r="Q8" s="33" t="s">
        <v>11</v>
      </c>
      <c r="R8" s="46"/>
      <c r="S8" s="61" t="s">
        <v>376</v>
      </c>
    </row>
    <row r="9" spans="2:19" x14ac:dyDescent="0.25">
      <c r="B9" s="2">
        <v>1</v>
      </c>
      <c r="C9" s="3">
        <v>44979</v>
      </c>
      <c r="D9" s="31">
        <v>1300</v>
      </c>
      <c r="E9" s="2"/>
      <c r="F9" s="2"/>
      <c r="G9" s="2">
        <v>6701</v>
      </c>
      <c r="L9" s="61">
        <v>63</v>
      </c>
      <c r="M9" s="61">
        <v>8570</v>
      </c>
      <c r="N9" s="13">
        <f>+D19</f>
        <v>2300</v>
      </c>
      <c r="O9" s="13">
        <f>+'[2]SARAY JAMMUVARI(ajadi)'!$G$65</f>
        <v>1152</v>
      </c>
      <c r="P9" s="13">
        <f>+N9-O9</f>
        <v>1148</v>
      </c>
      <c r="Q9" s="46" t="s">
        <v>373</v>
      </c>
      <c r="R9" s="46" t="s">
        <v>374</v>
      </c>
      <c r="S9" s="13">
        <f>+P9-868</f>
        <v>280</v>
      </c>
    </row>
    <row r="10" spans="2:19" x14ac:dyDescent="0.25">
      <c r="B10" s="2">
        <v>2</v>
      </c>
      <c r="C10" s="89">
        <v>44653</v>
      </c>
      <c r="D10" s="46">
        <v>1000</v>
      </c>
      <c r="E10" s="46"/>
      <c r="F10" s="46"/>
      <c r="G10" s="46">
        <v>6711</v>
      </c>
      <c r="L10" s="61">
        <v>75</v>
      </c>
      <c r="M10" s="61">
        <v>2490</v>
      </c>
      <c r="N10" s="13">
        <f>+D33</f>
        <v>750</v>
      </c>
      <c r="O10" s="13">
        <f>+'[2]SARAY JAMMUVARI(ajadi)'!$H$65</f>
        <v>330</v>
      </c>
      <c r="P10" s="13">
        <f t="shared" ref="P10:P14" si="0">+N10-O10</f>
        <v>420</v>
      </c>
      <c r="Q10" s="46" t="s">
        <v>373</v>
      </c>
      <c r="R10" s="46" t="s">
        <v>375</v>
      </c>
      <c r="S10" s="13">
        <f>+P10-300</f>
        <v>120</v>
      </c>
    </row>
    <row r="11" spans="2:19" x14ac:dyDescent="0.25">
      <c r="B11" s="2"/>
      <c r="C11" s="3"/>
      <c r="D11" s="2"/>
      <c r="E11" s="2"/>
      <c r="F11" s="2"/>
      <c r="G11" s="2"/>
      <c r="L11" s="61">
        <v>90</v>
      </c>
      <c r="M11" s="61">
        <v>2621</v>
      </c>
      <c r="N11" s="13">
        <f>+D46</f>
        <v>900</v>
      </c>
      <c r="O11" s="13">
        <f>+'[2]SARAY JAMMUVARI(ajadi)'!$I$65</f>
        <v>338</v>
      </c>
      <c r="P11" s="13">
        <f t="shared" si="0"/>
        <v>562</v>
      </c>
      <c r="Q11" s="46"/>
      <c r="R11" s="46"/>
      <c r="S11" s="46"/>
    </row>
    <row r="12" spans="2:19" x14ac:dyDescent="0.25">
      <c r="B12" s="2"/>
      <c r="C12" s="3"/>
      <c r="D12" s="2"/>
      <c r="E12" s="2"/>
      <c r="F12" s="2"/>
      <c r="G12" s="2"/>
      <c r="L12" s="61">
        <v>110</v>
      </c>
      <c r="M12" s="61">
        <v>920</v>
      </c>
      <c r="N12" s="13">
        <f>+D58</f>
        <v>100</v>
      </c>
      <c r="O12" s="13">
        <f>+'[2]SARAY JAMMUVARI(ajadi)'!$J$65</f>
        <v>0</v>
      </c>
      <c r="P12" s="13">
        <f t="shared" si="0"/>
        <v>100</v>
      </c>
      <c r="Q12" s="46"/>
      <c r="R12" s="46"/>
      <c r="S12" s="46"/>
    </row>
    <row r="13" spans="2:19" x14ac:dyDescent="0.25">
      <c r="B13" s="2"/>
      <c r="C13" s="3"/>
      <c r="D13" s="2"/>
      <c r="E13" s="2"/>
      <c r="F13" s="2"/>
      <c r="G13" s="2"/>
      <c r="L13" s="61">
        <v>140</v>
      </c>
      <c r="M13" s="61">
        <v>2569</v>
      </c>
      <c r="N13" s="13">
        <f>+D68</f>
        <v>1932</v>
      </c>
      <c r="O13" s="13">
        <f>+'[2]SARAY JAMMUVARI(ajadi)'!$L$65</f>
        <v>623</v>
      </c>
      <c r="P13" s="13">
        <f t="shared" si="0"/>
        <v>1309</v>
      </c>
      <c r="Q13" s="46" t="s">
        <v>386</v>
      </c>
      <c r="R13" s="129">
        <f>15.5*12</f>
        <v>186</v>
      </c>
      <c r="S13" s="46">
        <f>+P13-R13</f>
        <v>1123</v>
      </c>
    </row>
    <row r="14" spans="2:19" x14ac:dyDescent="0.25">
      <c r="B14" s="2"/>
      <c r="C14" s="3"/>
      <c r="D14" s="2"/>
      <c r="E14" s="2"/>
      <c r="F14" s="2"/>
      <c r="G14" s="2"/>
      <c r="L14" s="61">
        <v>160</v>
      </c>
      <c r="M14" s="61">
        <v>2955</v>
      </c>
      <c r="N14" s="13">
        <f>+D78</f>
        <v>1776</v>
      </c>
      <c r="O14" s="13">
        <f>+'[2]SARAY JAMMUVARI(ajadi)'!$M$65</f>
        <v>1177</v>
      </c>
      <c r="P14" s="13">
        <f t="shared" si="0"/>
        <v>599</v>
      </c>
      <c r="Q14" s="46"/>
      <c r="R14" s="46"/>
      <c r="S14" s="46" t="s">
        <v>176</v>
      </c>
    </row>
    <row r="15" spans="2:19" x14ac:dyDescent="0.25">
      <c r="B15" s="2"/>
      <c r="C15" s="3"/>
      <c r="D15" s="2"/>
      <c r="E15" s="2"/>
      <c r="F15" s="2"/>
      <c r="G15" s="24"/>
    </row>
    <row r="16" spans="2:19" x14ac:dyDescent="0.25">
      <c r="B16" s="2"/>
      <c r="C16" s="3"/>
      <c r="D16" s="2"/>
      <c r="E16" s="2"/>
      <c r="F16" s="2"/>
      <c r="G16" s="24"/>
    </row>
    <row r="17" spans="2:19" x14ac:dyDescent="0.25">
      <c r="B17" s="2"/>
      <c r="C17" s="3"/>
      <c r="D17" s="2"/>
      <c r="E17" s="2"/>
      <c r="F17" s="2"/>
      <c r="G17" s="24"/>
      <c r="L17" s="185"/>
      <c r="M17" s="186"/>
      <c r="N17" s="46"/>
      <c r="O17" s="46"/>
      <c r="P17" s="46"/>
      <c r="Q17" s="46"/>
      <c r="R17" s="46"/>
    </row>
    <row r="18" spans="2:19" ht="15.75" x14ac:dyDescent="0.25">
      <c r="B18" s="2"/>
      <c r="C18" s="3"/>
      <c r="D18" s="2"/>
      <c r="E18" s="2"/>
      <c r="F18" s="2"/>
      <c r="G18" s="24"/>
      <c r="L18" s="153" t="s">
        <v>21</v>
      </c>
      <c r="M18" s="153"/>
      <c r="N18" s="32" t="s">
        <v>22</v>
      </c>
      <c r="O18" s="12" t="s">
        <v>131</v>
      </c>
      <c r="P18" s="12" t="s">
        <v>132</v>
      </c>
      <c r="Q18" s="12" t="s">
        <v>133</v>
      </c>
      <c r="R18" s="12" t="s">
        <v>326</v>
      </c>
      <c r="S18" s="12" t="s">
        <v>327</v>
      </c>
    </row>
    <row r="19" spans="2:19" x14ac:dyDescent="0.25">
      <c r="B19" s="2"/>
      <c r="C19" s="3" t="s">
        <v>201</v>
      </c>
      <c r="D19" s="2">
        <f>SUM(D9:D18)</f>
        <v>2300</v>
      </c>
      <c r="E19" s="2"/>
      <c r="F19" s="2"/>
      <c r="G19" s="24"/>
      <c r="L19" s="151" t="s">
        <v>23</v>
      </c>
      <c r="M19" s="151"/>
      <c r="N19" s="7" t="s">
        <v>1</v>
      </c>
      <c r="O19" s="61">
        <v>10</v>
      </c>
      <c r="P19" s="61">
        <f>1+1</f>
        <v>2</v>
      </c>
      <c r="Q19" s="13" t="s">
        <v>348</v>
      </c>
      <c r="R19" s="61">
        <v>6705</v>
      </c>
      <c r="S19" s="46"/>
    </row>
    <row r="20" spans="2:19" ht="18.75" x14ac:dyDescent="0.25">
      <c r="B20" s="131" t="s">
        <v>12</v>
      </c>
      <c r="C20" s="132"/>
      <c r="D20" s="132"/>
      <c r="E20" s="132"/>
      <c r="F20" s="132"/>
      <c r="G20" s="133"/>
      <c r="L20" s="151"/>
      <c r="M20" s="151"/>
      <c r="N20" s="7" t="s">
        <v>2</v>
      </c>
      <c r="O20" s="46"/>
      <c r="P20" s="46"/>
      <c r="Q20" s="46"/>
      <c r="R20" s="61"/>
      <c r="S20" s="46"/>
    </row>
    <row r="21" spans="2:19" ht="49.5" customHeight="1" x14ac:dyDescent="0.25">
      <c r="B21" s="33" t="s">
        <v>9</v>
      </c>
      <c r="C21" s="33" t="s">
        <v>0</v>
      </c>
      <c r="D21" s="33" t="s">
        <v>15</v>
      </c>
      <c r="E21" s="4" t="s">
        <v>20</v>
      </c>
      <c r="F21" s="4" t="s">
        <v>16</v>
      </c>
      <c r="G21" s="33" t="s">
        <v>11</v>
      </c>
      <c r="L21" s="151"/>
      <c r="M21" s="151"/>
      <c r="N21" s="7" t="s">
        <v>3</v>
      </c>
      <c r="O21" s="61">
        <v>1</v>
      </c>
      <c r="P21" s="46"/>
      <c r="Q21" s="46"/>
      <c r="R21" s="61">
        <v>6709</v>
      </c>
      <c r="S21" s="46"/>
    </row>
    <row r="22" spans="2:19" x14ac:dyDescent="0.25">
      <c r="B22" s="2">
        <v>1</v>
      </c>
      <c r="C22" s="3">
        <v>44980</v>
      </c>
      <c r="D22" s="2">
        <v>450</v>
      </c>
      <c r="E22" s="2"/>
      <c r="F22" s="2"/>
      <c r="G22" s="2">
        <v>6701</v>
      </c>
      <c r="L22" s="151"/>
      <c r="M22" s="151"/>
      <c r="N22" s="7" t="s">
        <v>4</v>
      </c>
      <c r="O22" s="46"/>
      <c r="P22" s="46"/>
      <c r="Q22" s="46"/>
      <c r="R22" s="61"/>
      <c r="S22" s="46"/>
    </row>
    <row r="23" spans="2:19" x14ac:dyDescent="0.25">
      <c r="B23" s="2">
        <v>2</v>
      </c>
      <c r="C23" s="89">
        <v>44653</v>
      </c>
      <c r="D23" s="13">
        <v>300</v>
      </c>
      <c r="E23" s="2"/>
      <c r="F23" s="2"/>
      <c r="G23" s="2">
        <v>6711</v>
      </c>
      <c r="L23" s="151"/>
      <c r="M23" s="151"/>
      <c r="N23" s="7" t="s">
        <v>5</v>
      </c>
      <c r="O23" s="46"/>
      <c r="P23" s="46"/>
      <c r="Q23" s="46"/>
      <c r="R23" s="61"/>
      <c r="S23" s="46"/>
    </row>
    <row r="24" spans="2:19" x14ac:dyDescent="0.25">
      <c r="B24" s="2">
        <v>3</v>
      </c>
      <c r="C24" s="3"/>
      <c r="D24" s="2"/>
      <c r="E24" s="2"/>
      <c r="F24" s="2"/>
      <c r="G24" s="2"/>
      <c r="L24" s="151"/>
      <c r="M24" s="151"/>
      <c r="N24" s="7" t="s">
        <v>6</v>
      </c>
      <c r="O24" s="13">
        <v>2</v>
      </c>
      <c r="P24" s="46"/>
      <c r="Q24" s="46"/>
      <c r="R24" s="61">
        <v>6708</v>
      </c>
      <c r="S24" s="46"/>
    </row>
    <row r="25" spans="2:19" x14ac:dyDescent="0.25">
      <c r="B25" s="2"/>
      <c r="C25" s="3"/>
      <c r="D25" s="2"/>
      <c r="E25" s="2"/>
      <c r="F25" s="2"/>
      <c r="G25" s="2"/>
      <c r="L25" s="151"/>
      <c r="M25" s="151"/>
      <c r="N25" s="7" t="s">
        <v>7</v>
      </c>
      <c r="O25" s="13">
        <v>1</v>
      </c>
      <c r="P25" s="46"/>
      <c r="Q25" s="46"/>
      <c r="R25" s="61">
        <v>6705</v>
      </c>
      <c r="S25" s="46"/>
    </row>
    <row r="26" spans="2:19" x14ac:dyDescent="0.25">
      <c r="B26" s="2"/>
      <c r="C26" s="3"/>
      <c r="D26" s="2"/>
      <c r="E26" s="2"/>
      <c r="F26" s="2"/>
      <c r="G26" s="2"/>
      <c r="L26" s="151"/>
      <c r="M26" s="151"/>
      <c r="N26" s="7" t="s">
        <v>8</v>
      </c>
      <c r="O26" s="46"/>
      <c r="P26" s="46"/>
      <c r="Q26" s="46"/>
      <c r="R26" s="46"/>
      <c r="S26" s="46"/>
    </row>
    <row r="27" spans="2:19" x14ac:dyDescent="0.25">
      <c r="B27" s="2"/>
      <c r="C27" s="3"/>
      <c r="D27" s="2"/>
      <c r="E27" s="2"/>
      <c r="F27" s="2"/>
      <c r="G27" s="2"/>
      <c r="L27" s="151"/>
      <c r="M27" s="151"/>
      <c r="N27" s="7" t="s">
        <v>24</v>
      </c>
      <c r="O27" s="46"/>
      <c r="P27" s="46"/>
      <c r="Q27" s="46"/>
      <c r="R27" s="46"/>
      <c r="S27" s="46"/>
    </row>
    <row r="28" spans="2:19" x14ac:dyDescent="0.25">
      <c r="B28" s="2"/>
      <c r="C28" s="3"/>
      <c r="D28" s="2"/>
      <c r="E28" s="2"/>
      <c r="F28" s="2"/>
      <c r="G28" s="2"/>
      <c r="L28" s="151" t="s">
        <v>25</v>
      </c>
      <c r="M28" s="151"/>
      <c r="N28" s="7" t="s">
        <v>26</v>
      </c>
      <c r="O28" s="46"/>
      <c r="P28" s="46"/>
      <c r="Q28" s="46"/>
      <c r="R28" s="46"/>
      <c r="S28" s="46"/>
    </row>
    <row r="29" spans="2:19" x14ac:dyDescent="0.25">
      <c r="B29" s="2"/>
      <c r="C29" s="3"/>
      <c r="D29" s="2"/>
      <c r="E29" s="2"/>
      <c r="F29" s="2"/>
      <c r="G29" s="2"/>
      <c r="L29" s="151"/>
      <c r="M29" s="151"/>
      <c r="N29" s="7" t="s">
        <v>27</v>
      </c>
      <c r="O29" s="46"/>
      <c r="P29" s="46"/>
      <c r="Q29" s="46"/>
      <c r="R29" s="46"/>
      <c r="S29" s="46"/>
    </row>
    <row r="30" spans="2:19" x14ac:dyDescent="0.25">
      <c r="B30" s="2"/>
      <c r="C30" s="3"/>
      <c r="D30" s="2"/>
      <c r="E30" s="2"/>
      <c r="F30" s="2"/>
      <c r="G30" s="2"/>
      <c r="L30" s="151"/>
      <c r="M30" s="151"/>
      <c r="N30" s="7" t="s">
        <v>28</v>
      </c>
      <c r="O30" s="46"/>
      <c r="P30" s="46"/>
      <c r="Q30" s="46"/>
      <c r="R30" s="46"/>
      <c r="S30" s="46"/>
    </row>
    <row r="31" spans="2:19" x14ac:dyDescent="0.25">
      <c r="B31" s="2"/>
      <c r="C31" s="3"/>
      <c r="D31" s="2"/>
      <c r="E31" s="2"/>
      <c r="F31" s="2"/>
      <c r="G31" s="2"/>
      <c r="L31" s="151"/>
      <c r="M31" s="151"/>
      <c r="N31" s="7" t="s">
        <v>29</v>
      </c>
      <c r="O31" s="46"/>
      <c r="P31" s="46"/>
      <c r="Q31" s="46"/>
      <c r="R31" s="46"/>
      <c r="S31" s="46"/>
    </row>
    <row r="32" spans="2:19" x14ac:dyDescent="0.25">
      <c r="B32" s="2"/>
      <c r="C32" s="3"/>
      <c r="D32" s="2"/>
      <c r="E32" s="2"/>
      <c r="F32" s="2"/>
      <c r="G32" s="24"/>
      <c r="L32" s="151"/>
      <c r="M32" s="151"/>
      <c r="N32" s="7" t="s">
        <v>30</v>
      </c>
      <c r="O32" s="46"/>
      <c r="P32" s="46"/>
      <c r="Q32" s="46"/>
      <c r="R32" s="46"/>
      <c r="S32" s="46"/>
    </row>
    <row r="33" spans="2:19" x14ac:dyDescent="0.25">
      <c r="B33" s="2"/>
      <c r="C33" s="3" t="s">
        <v>201</v>
      </c>
      <c r="D33" s="2">
        <f>SUM(D22:D32)</f>
        <v>750</v>
      </c>
      <c r="E33" s="2"/>
      <c r="F33" s="2"/>
      <c r="G33" s="24"/>
      <c r="L33" s="151"/>
      <c r="M33" s="151"/>
      <c r="N33" s="7" t="s">
        <v>31</v>
      </c>
      <c r="O33" s="46"/>
      <c r="P33" s="46"/>
      <c r="Q33" s="46"/>
      <c r="R33" s="46"/>
      <c r="S33" s="46"/>
    </row>
    <row r="34" spans="2:19" ht="18.75" x14ac:dyDescent="0.25">
      <c r="B34" s="131" t="s">
        <v>13</v>
      </c>
      <c r="C34" s="132"/>
      <c r="D34" s="132"/>
      <c r="E34" s="132"/>
      <c r="F34" s="132"/>
      <c r="G34" s="133"/>
      <c r="L34" s="151"/>
      <c r="M34" s="151"/>
      <c r="N34" s="7" t="s">
        <v>32</v>
      </c>
      <c r="O34" s="46"/>
      <c r="P34" s="46"/>
      <c r="Q34" s="46"/>
      <c r="R34" s="46"/>
      <c r="S34" s="46"/>
    </row>
    <row r="35" spans="2:19" ht="60" x14ac:dyDescent="0.25">
      <c r="B35" s="33" t="s">
        <v>9</v>
      </c>
      <c r="C35" s="33" t="s">
        <v>0</v>
      </c>
      <c r="D35" s="33" t="s">
        <v>15</v>
      </c>
      <c r="E35" s="4" t="s">
        <v>20</v>
      </c>
      <c r="F35" s="4" t="s">
        <v>16</v>
      </c>
      <c r="G35" s="33" t="s">
        <v>11</v>
      </c>
      <c r="L35" s="151"/>
      <c r="M35" s="151"/>
      <c r="N35" s="7" t="s">
        <v>33</v>
      </c>
      <c r="O35" s="61">
        <f>6+10</f>
        <v>16</v>
      </c>
      <c r="P35" s="61"/>
      <c r="Q35" s="61"/>
      <c r="R35" s="92" t="s">
        <v>333</v>
      </c>
      <c r="S35" s="46"/>
    </row>
    <row r="36" spans="2:19" x14ac:dyDescent="0.25">
      <c r="B36" s="26">
        <v>1</v>
      </c>
      <c r="C36" s="27">
        <v>44980</v>
      </c>
      <c r="D36" s="26">
        <v>300</v>
      </c>
      <c r="E36" s="26"/>
      <c r="F36" s="26"/>
      <c r="G36" s="2">
        <v>6701</v>
      </c>
      <c r="L36" s="151"/>
      <c r="M36" s="151"/>
      <c r="N36" s="7" t="s">
        <v>34</v>
      </c>
      <c r="O36" s="13">
        <f>1+8</f>
        <v>9</v>
      </c>
      <c r="P36" s="46"/>
      <c r="Q36" s="46"/>
      <c r="R36" s="46" t="s">
        <v>332</v>
      </c>
      <c r="S36" s="46"/>
    </row>
    <row r="37" spans="2:19" x14ac:dyDescent="0.25">
      <c r="B37" s="26">
        <v>2</v>
      </c>
      <c r="C37" s="27">
        <v>45008</v>
      </c>
      <c r="D37" s="26">
        <v>600</v>
      </c>
      <c r="E37" s="26"/>
      <c r="F37" s="26"/>
      <c r="G37" s="2">
        <v>6709</v>
      </c>
      <c r="L37" s="151"/>
      <c r="M37" s="151"/>
      <c r="N37" s="7" t="s">
        <v>35</v>
      </c>
      <c r="O37" s="13"/>
      <c r="P37" s="46"/>
      <c r="Q37" s="46"/>
      <c r="R37" s="46"/>
      <c r="S37" s="46"/>
    </row>
    <row r="38" spans="2:19" x14ac:dyDescent="0.25">
      <c r="B38" s="2"/>
      <c r="C38" s="3"/>
      <c r="D38" s="2"/>
      <c r="E38" s="2"/>
      <c r="F38" s="2"/>
      <c r="G38" s="2"/>
      <c r="L38" s="151"/>
      <c r="M38" s="151"/>
      <c r="N38" s="7" t="s">
        <v>36</v>
      </c>
      <c r="O38" s="13">
        <f>1+1+2</f>
        <v>4</v>
      </c>
      <c r="P38" s="13">
        <v>1</v>
      </c>
      <c r="Q38" s="46" t="s">
        <v>347</v>
      </c>
      <c r="R38" s="46" t="s">
        <v>334</v>
      </c>
      <c r="S38" s="46"/>
    </row>
    <row r="39" spans="2:19" x14ac:dyDescent="0.25">
      <c r="B39" s="2"/>
      <c r="C39" s="3"/>
      <c r="D39" s="2"/>
      <c r="E39" s="2"/>
      <c r="F39" s="2"/>
      <c r="G39" s="2"/>
      <c r="L39" s="151"/>
      <c r="M39" s="151"/>
      <c r="N39" s="7" t="s">
        <v>37</v>
      </c>
      <c r="O39" s="13"/>
      <c r="P39" s="13"/>
      <c r="Q39" s="46"/>
      <c r="R39" s="46"/>
      <c r="S39" s="46"/>
    </row>
    <row r="40" spans="2:19" x14ac:dyDescent="0.25">
      <c r="B40" s="2"/>
      <c r="C40" s="3"/>
      <c r="D40" s="2"/>
      <c r="E40" s="2"/>
      <c r="F40" s="2"/>
      <c r="G40" s="2"/>
      <c r="L40" s="151"/>
      <c r="M40" s="151"/>
      <c r="N40" s="7" t="s">
        <v>38</v>
      </c>
      <c r="O40" s="13">
        <v>1</v>
      </c>
      <c r="P40" s="13"/>
      <c r="Q40" s="46"/>
      <c r="R40" s="46">
        <v>6708</v>
      </c>
      <c r="S40" s="46"/>
    </row>
    <row r="41" spans="2:19" x14ac:dyDescent="0.25">
      <c r="B41" s="26"/>
      <c r="C41" s="27"/>
      <c r="D41" s="26"/>
      <c r="E41" s="26"/>
      <c r="F41" s="26"/>
      <c r="G41" s="2"/>
      <c r="L41" s="151"/>
      <c r="M41" s="151"/>
      <c r="N41" s="7" t="s">
        <v>39</v>
      </c>
      <c r="O41" s="13"/>
      <c r="P41" s="13"/>
      <c r="Q41" s="46"/>
      <c r="R41" s="46"/>
      <c r="S41" s="46"/>
    </row>
    <row r="42" spans="2:19" x14ac:dyDescent="0.25">
      <c r="B42" s="26"/>
      <c r="C42" s="27"/>
      <c r="D42" s="25"/>
      <c r="E42" s="26"/>
      <c r="F42" s="26"/>
      <c r="G42" s="2"/>
      <c r="L42" s="151"/>
      <c r="M42" s="151"/>
      <c r="N42" s="7" t="s">
        <v>40</v>
      </c>
      <c r="O42" s="13"/>
      <c r="P42" s="13"/>
      <c r="Q42" s="46"/>
      <c r="R42" s="46"/>
      <c r="S42" s="46"/>
    </row>
    <row r="43" spans="2:19" x14ac:dyDescent="0.25">
      <c r="B43" s="26"/>
      <c r="C43" s="27"/>
      <c r="D43" s="25"/>
      <c r="E43" s="26"/>
      <c r="F43" s="26"/>
      <c r="G43" s="2"/>
      <c r="L43" s="151"/>
      <c r="M43" s="151"/>
      <c r="N43" s="7" t="s">
        <v>41</v>
      </c>
      <c r="O43" s="13"/>
      <c r="P43" s="13"/>
      <c r="Q43" s="46"/>
      <c r="R43" s="46"/>
      <c r="S43" s="46"/>
    </row>
    <row r="44" spans="2:19" x14ac:dyDescent="0.25">
      <c r="B44" s="26"/>
      <c r="C44" s="27"/>
      <c r="D44" s="25"/>
      <c r="E44" s="26"/>
      <c r="F44" s="26"/>
      <c r="G44" s="24"/>
      <c r="L44" s="151"/>
      <c r="M44" s="151"/>
      <c r="N44" s="7" t="s">
        <v>42</v>
      </c>
      <c r="O44" s="13"/>
      <c r="P44" s="13"/>
      <c r="Q44" s="46"/>
      <c r="R44" s="46"/>
      <c r="S44" s="46"/>
    </row>
    <row r="45" spans="2:19" x14ac:dyDescent="0.25">
      <c r="B45" s="26"/>
      <c r="C45" s="27"/>
      <c r="D45" s="25"/>
      <c r="E45" s="26"/>
      <c r="F45" s="26"/>
      <c r="G45" s="24"/>
      <c r="L45" s="151"/>
      <c r="M45" s="151"/>
      <c r="N45" s="7" t="s">
        <v>43</v>
      </c>
      <c r="O45" s="13">
        <f>4+6</f>
        <v>10</v>
      </c>
      <c r="P45" s="13">
        <v>2</v>
      </c>
      <c r="Q45" s="46" t="s">
        <v>345</v>
      </c>
      <c r="R45" s="46" t="s">
        <v>331</v>
      </c>
      <c r="S45" s="46"/>
    </row>
    <row r="46" spans="2:19" x14ac:dyDescent="0.25">
      <c r="B46" s="26"/>
      <c r="C46" s="3" t="s">
        <v>201</v>
      </c>
      <c r="D46" s="2">
        <f>SUM(D36:D45)</f>
        <v>900</v>
      </c>
      <c r="E46" s="26"/>
      <c r="F46" s="26"/>
      <c r="G46" s="24"/>
      <c r="L46" s="151"/>
      <c r="M46" s="151"/>
      <c r="N46" s="7" t="s">
        <v>44</v>
      </c>
      <c r="O46" s="13">
        <v>1</v>
      </c>
      <c r="P46" s="13"/>
      <c r="Q46" s="46"/>
      <c r="R46" s="46">
        <v>6709</v>
      </c>
      <c r="S46" s="46"/>
    </row>
    <row r="47" spans="2:19" ht="18.75" x14ac:dyDescent="0.25">
      <c r="B47" s="131" t="s">
        <v>14</v>
      </c>
      <c r="C47" s="132"/>
      <c r="D47" s="132"/>
      <c r="E47" s="132"/>
      <c r="F47" s="132"/>
      <c r="G47" s="133"/>
      <c r="L47" s="151"/>
      <c r="M47" s="151"/>
      <c r="N47" s="7" t="s">
        <v>45</v>
      </c>
      <c r="O47" s="13">
        <f>1+2</f>
        <v>3</v>
      </c>
      <c r="P47" s="13"/>
      <c r="Q47" s="46"/>
      <c r="R47" s="46" t="s">
        <v>328</v>
      </c>
      <c r="S47" s="46"/>
    </row>
    <row r="48" spans="2:19" ht="60" x14ac:dyDescent="0.25">
      <c r="B48" s="33" t="s">
        <v>9</v>
      </c>
      <c r="C48" s="33" t="s">
        <v>0</v>
      </c>
      <c r="D48" s="33" t="s">
        <v>15</v>
      </c>
      <c r="E48" s="4" t="s">
        <v>20</v>
      </c>
      <c r="F48" s="4" t="s">
        <v>16</v>
      </c>
      <c r="G48" s="33" t="s">
        <v>11</v>
      </c>
      <c r="L48" s="151"/>
      <c r="M48" s="151"/>
      <c r="N48" s="7" t="s">
        <v>46</v>
      </c>
      <c r="O48" s="13"/>
      <c r="P48" s="13"/>
      <c r="Q48" s="46"/>
      <c r="R48" s="46"/>
      <c r="S48" s="46"/>
    </row>
    <row r="49" spans="2:19" x14ac:dyDescent="0.25">
      <c r="B49" s="2">
        <v>1</v>
      </c>
      <c r="C49" s="3">
        <v>45008</v>
      </c>
      <c r="D49" s="2">
        <v>100</v>
      </c>
      <c r="E49" s="2"/>
      <c r="F49" s="2"/>
      <c r="G49" s="2">
        <v>6710</v>
      </c>
      <c r="L49" s="151"/>
      <c r="M49" s="151"/>
      <c r="N49" s="7" t="s">
        <v>47</v>
      </c>
      <c r="O49" s="13"/>
      <c r="P49" s="13"/>
      <c r="Q49" s="46"/>
      <c r="R49" s="46"/>
      <c r="S49" s="46"/>
    </row>
    <row r="50" spans="2:19" x14ac:dyDescent="0.25">
      <c r="B50" s="2">
        <v>2</v>
      </c>
      <c r="C50" s="3"/>
      <c r="D50" s="2"/>
      <c r="E50" s="2"/>
      <c r="F50" s="2"/>
      <c r="G50" s="2"/>
      <c r="L50" s="151"/>
      <c r="M50" s="151"/>
      <c r="N50" s="7" t="s">
        <v>48</v>
      </c>
      <c r="O50" s="13">
        <v>7</v>
      </c>
      <c r="P50" s="13">
        <v>1</v>
      </c>
      <c r="Q50" s="46" t="s">
        <v>344</v>
      </c>
      <c r="R50" s="46">
        <v>6705</v>
      </c>
      <c r="S50" s="46"/>
    </row>
    <row r="51" spans="2:19" x14ac:dyDescent="0.25">
      <c r="B51" s="2">
        <v>3</v>
      </c>
      <c r="C51" s="3"/>
      <c r="D51" s="2"/>
      <c r="E51" s="2"/>
      <c r="F51" s="2"/>
      <c r="G51" s="2"/>
      <c r="L51" s="151"/>
      <c r="M51" s="151"/>
      <c r="N51" s="7" t="s">
        <v>49</v>
      </c>
      <c r="O51" s="13">
        <v>2</v>
      </c>
      <c r="P51" s="46"/>
      <c r="Q51" s="46"/>
      <c r="R51" s="46">
        <v>6705</v>
      </c>
      <c r="S51" s="46"/>
    </row>
    <row r="52" spans="2:19" x14ac:dyDescent="0.25">
      <c r="B52" s="2">
        <v>4</v>
      </c>
      <c r="C52" s="3"/>
      <c r="D52" s="2"/>
      <c r="E52" s="2"/>
      <c r="F52" s="2"/>
      <c r="G52" s="2"/>
      <c r="L52" s="151"/>
      <c r="M52" s="151"/>
      <c r="N52" s="7" t="s">
        <v>50</v>
      </c>
      <c r="O52" s="13">
        <v>2</v>
      </c>
      <c r="P52" s="46"/>
      <c r="Q52" s="46"/>
      <c r="R52" s="46">
        <v>6705</v>
      </c>
      <c r="S52" s="46"/>
    </row>
    <row r="53" spans="2:19" x14ac:dyDescent="0.25">
      <c r="B53" s="2">
        <v>5</v>
      </c>
      <c r="C53" s="3"/>
      <c r="D53" s="2"/>
      <c r="E53" s="2"/>
      <c r="F53" s="2"/>
      <c r="G53" s="2"/>
      <c r="L53" s="151"/>
      <c r="M53" s="151"/>
      <c r="N53" s="7" t="s">
        <v>51</v>
      </c>
      <c r="O53" s="13"/>
      <c r="P53" s="46"/>
      <c r="Q53" s="46"/>
      <c r="R53" s="46"/>
      <c r="S53" s="46"/>
    </row>
    <row r="54" spans="2:19" x14ac:dyDescent="0.25">
      <c r="B54" s="2">
        <v>6</v>
      </c>
      <c r="C54" s="3"/>
      <c r="D54" s="2"/>
      <c r="E54" s="2"/>
      <c r="F54" s="2"/>
      <c r="G54" s="2"/>
      <c r="L54" s="151"/>
      <c r="M54" s="151"/>
      <c r="N54" s="7" t="s">
        <v>52</v>
      </c>
      <c r="O54" s="13"/>
      <c r="P54" s="46"/>
      <c r="Q54" s="46"/>
      <c r="R54" s="46"/>
      <c r="S54" s="46"/>
    </row>
    <row r="55" spans="2:19" x14ac:dyDescent="0.25">
      <c r="B55" s="2">
        <v>7</v>
      </c>
      <c r="C55" s="3"/>
      <c r="D55" s="2"/>
      <c r="E55" s="2"/>
      <c r="F55" s="2"/>
      <c r="G55" s="2"/>
      <c r="L55" s="151"/>
      <c r="M55" s="151"/>
      <c r="N55" s="7" t="s">
        <v>53</v>
      </c>
      <c r="O55" s="13"/>
      <c r="P55" s="46"/>
      <c r="Q55" s="46"/>
      <c r="R55" s="46"/>
      <c r="S55" s="46"/>
    </row>
    <row r="56" spans="2:19" x14ac:dyDescent="0.25">
      <c r="B56" s="2">
        <f>+B55+1</f>
        <v>8</v>
      </c>
      <c r="C56" s="3"/>
      <c r="D56" s="2"/>
      <c r="E56" s="2"/>
      <c r="F56" s="2"/>
      <c r="G56" s="24"/>
      <c r="L56" s="151"/>
      <c r="M56" s="151"/>
      <c r="N56" s="7" t="s">
        <v>54</v>
      </c>
      <c r="O56" s="13"/>
      <c r="P56" s="46"/>
      <c r="Q56" s="46"/>
      <c r="R56" s="46"/>
      <c r="S56" s="46"/>
    </row>
    <row r="57" spans="2:19" x14ac:dyDescent="0.25">
      <c r="B57" s="2"/>
      <c r="C57" s="3"/>
      <c r="D57" s="2"/>
      <c r="E57" s="2"/>
      <c r="F57" s="2"/>
      <c r="G57" s="24"/>
      <c r="L57" s="151"/>
      <c r="M57" s="151"/>
      <c r="N57" s="7" t="s">
        <v>55</v>
      </c>
      <c r="O57" s="13"/>
      <c r="P57" s="46"/>
      <c r="Q57" s="46"/>
      <c r="R57" s="46"/>
      <c r="S57" s="46"/>
    </row>
    <row r="58" spans="2:19" x14ac:dyDescent="0.25">
      <c r="B58" s="2"/>
      <c r="C58" s="3" t="s">
        <v>201</v>
      </c>
      <c r="D58" s="2">
        <f>SUM(D48:D57)</f>
        <v>100</v>
      </c>
      <c r="E58" s="2"/>
      <c r="F58" s="2"/>
      <c r="G58" s="24"/>
      <c r="L58" s="151"/>
      <c r="M58" s="151"/>
      <c r="N58" s="7" t="s">
        <v>56</v>
      </c>
      <c r="O58" s="13"/>
      <c r="P58" s="46"/>
      <c r="Q58" s="46"/>
      <c r="R58" s="46"/>
      <c r="S58" s="46"/>
    </row>
    <row r="59" spans="2:19" ht="18.75" x14ac:dyDescent="0.25">
      <c r="B59" s="131" t="s">
        <v>138</v>
      </c>
      <c r="C59" s="132"/>
      <c r="D59" s="132"/>
      <c r="E59" s="132"/>
      <c r="F59" s="132"/>
      <c r="G59" s="133"/>
      <c r="L59" s="151"/>
      <c r="M59" s="151"/>
      <c r="N59" s="7" t="s">
        <v>57</v>
      </c>
      <c r="O59" s="13"/>
      <c r="P59" s="46"/>
      <c r="Q59" s="46"/>
      <c r="R59" s="46"/>
      <c r="S59" s="46"/>
    </row>
    <row r="60" spans="2:19" ht="60" x14ac:dyDescent="0.25">
      <c r="B60" s="33" t="s">
        <v>9</v>
      </c>
      <c r="C60" s="33" t="s">
        <v>0</v>
      </c>
      <c r="D60" s="33" t="s">
        <v>15</v>
      </c>
      <c r="E60" s="4" t="s">
        <v>20</v>
      </c>
      <c r="F60" s="4" t="s">
        <v>16</v>
      </c>
      <c r="G60" s="33" t="s">
        <v>11</v>
      </c>
      <c r="L60" s="151"/>
      <c r="M60" s="151"/>
      <c r="N60" s="7" t="s">
        <v>58</v>
      </c>
      <c r="O60" s="13"/>
      <c r="P60" s="46"/>
      <c r="Q60" s="46"/>
      <c r="R60" s="46"/>
      <c r="S60" s="46"/>
    </row>
    <row r="61" spans="2:19" x14ac:dyDescent="0.25">
      <c r="B61" s="2">
        <v>1</v>
      </c>
      <c r="C61" s="3">
        <v>44989</v>
      </c>
      <c r="D61" s="2">
        <v>432</v>
      </c>
      <c r="E61" s="2"/>
      <c r="F61" s="2"/>
      <c r="G61" s="2">
        <v>6703</v>
      </c>
      <c r="L61" s="151"/>
      <c r="M61" s="151"/>
      <c r="N61" s="7" t="s">
        <v>59</v>
      </c>
      <c r="O61" s="13"/>
      <c r="P61" s="46"/>
      <c r="Q61" s="46"/>
      <c r="R61" s="46"/>
      <c r="S61" s="46"/>
    </row>
    <row r="62" spans="2:19" x14ac:dyDescent="0.25">
      <c r="B62" s="2">
        <v>2</v>
      </c>
      <c r="C62" s="3">
        <v>45008</v>
      </c>
      <c r="D62" s="2">
        <v>1500</v>
      </c>
      <c r="E62" s="2"/>
      <c r="F62" s="2"/>
      <c r="G62" s="2">
        <v>6710</v>
      </c>
      <c r="L62" s="151"/>
      <c r="M62" s="151"/>
      <c r="N62" s="7" t="s">
        <v>60</v>
      </c>
      <c r="O62" s="13"/>
      <c r="P62" s="46"/>
      <c r="Q62" s="46"/>
      <c r="R62" s="46"/>
      <c r="S62" s="46"/>
    </row>
    <row r="63" spans="2:19" x14ac:dyDescent="0.25">
      <c r="B63" s="2"/>
      <c r="C63" s="3"/>
      <c r="D63" s="2"/>
      <c r="E63" s="2"/>
      <c r="F63" s="2"/>
      <c r="G63" s="2"/>
      <c r="L63" s="151"/>
      <c r="M63" s="151"/>
      <c r="N63" s="7" t="s">
        <v>61</v>
      </c>
      <c r="O63" s="13"/>
      <c r="P63" s="46"/>
      <c r="Q63" s="46"/>
      <c r="R63" s="46"/>
      <c r="S63" s="46"/>
    </row>
    <row r="64" spans="2:19" x14ac:dyDescent="0.25">
      <c r="B64" s="2"/>
      <c r="C64" s="3"/>
      <c r="D64" s="2"/>
      <c r="E64" s="2"/>
      <c r="F64" s="2"/>
      <c r="G64" s="2"/>
      <c r="L64" s="151"/>
      <c r="M64" s="151"/>
      <c r="N64" s="7" t="s">
        <v>62</v>
      </c>
      <c r="O64" s="13"/>
      <c r="P64" s="46"/>
      <c r="Q64" s="46"/>
      <c r="R64" s="46"/>
      <c r="S64" s="46"/>
    </row>
    <row r="65" spans="2:19" x14ac:dyDescent="0.25">
      <c r="B65" s="2"/>
      <c r="C65" s="3"/>
      <c r="D65" s="2"/>
      <c r="E65" s="2"/>
      <c r="F65" s="2"/>
      <c r="G65" s="2"/>
      <c r="L65" s="151"/>
      <c r="M65" s="151"/>
      <c r="N65" s="7" t="s">
        <v>63</v>
      </c>
      <c r="O65" s="13"/>
      <c r="P65" s="46"/>
      <c r="Q65" s="46"/>
      <c r="R65" s="46"/>
      <c r="S65" s="46"/>
    </row>
    <row r="66" spans="2:19" x14ac:dyDescent="0.25">
      <c r="B66" s="2"/>
      <c r="C66" s="3"/>
      <c r="D66" s="2"/>
      <c r="E66" s="2"/>
      <c r="F66" s="2"/>
      <c r="G66" s="2"/>
      <c r="L66" s="151"/>
      <c r="M66" s="151"/>
      <c r="N66" s="7" t="s">
        <v>64</v>
      </c>
      <c r="O66" s="13"/>
      <c r="P66" s="46"/>
      <c r="Q66" s="46"/>
      <c r="R66" s="46"/>
      <c r="S66" s="46"/>
    </row>
    <row r="67" spans="2:19" x14ac:dyDescent="0.25">
      <c r="B67" s="2"/>
      <c r="C67" s="3"/>
      <c r="D67" s="2"/>
      <c r="E67" s="2"/>
      <c r="F67" s="2"/>
      <c r="G67" s="2"/>
      <c r="L67" s="151"/>
      <c r="M67" s="151"/>
      <c r="N67" s="7" t="s">
        <v>65</v>
      </c>
      <c r="O67" s="13"/>
      <c r="P67" s="46"/>
      <c r="Q67" s="46"/>
      <c r="R67" s="46"/>
      <c r="S67" s="46"/>
    </row>
    <row r="68" spans="2:19" x14ac:dyDescent="0.25">
      <c r="B68" s="2"/>
      <c r="C68" s="3" t="s">
        <v>201</v>
      </c>
      <c r="D68" s="2">
        <f>+SUM(D61:D67)</f>
        <v>1932</v>
      </c>
      <c r="E68" s="2"/>
      <c r="F68" s="2"/>
      <c r="G68" s="2"/>
      <c r="L68" s="151"/>
      <c r="M68" s="151"/>
      <c r="N68" s="7" t="s">
        <v>66</v>
      </c>
      <c r="O68" s="13"/>
      <c r="P68" s="46"/>
      <c r="Q68" s="46"/>
      <c r="R68" s="46"/>
      <c r="S68" s="46"/>
    </row>
    <row r="69" spans="2:19" ht="18.75" x14ac:dyDescent="0.25">
      <c r="B69" s="131" t="s">
        <v>155</v>
      </c>
      <c r="C69" s="132"/>
      <c r="D69" s="132"/>
      <c r="E69" s="132"/>
      <c r="F69" s="132"/>
      <c r="G69" s="133"/>
      <c r="L69" s="151" t="s">
        <v>67</v>
      </c>
      <c r="M69" s="151"/>
      <c r="N69" s="7" t="s">
        <v>1</v>
      </c>
      <c r="O69" s="13"/>
      <c r="P69" s="46"/>
      <c r="Q69" s="46"/>
      <c r="R69" s="46"/>
      <c r="S69" s="46"/>
    </row>
    <row r="70" spans="2:19" ht="60" x14ac:dyDescent="0.25">
      <c r="B70" s="33" t="s">
        <v>9</v>
      </c>
      <c r="C70" s="33" t="s">
        <v>0</v>
      </c>
      <c r="D70" s="33" t="s">
        <v>15</v>
      </c>
      <c r="E70" s="4" t="s">
        <v>20</v>
      </c>
      <c r="F70" s="4" t="s">
        <v>16</v>
      </c>
      <c r="G70" s="33" t="s">
        <v>11</v>
      </c>
      <c r="L70" s="151"/>
      <c r="M70" s="151"/>
      <c r="N70" s="7" t="s">
        <v>2</v>
      </c>
      <c r="O70" s="13"/>
      <c r="P70" s="46"/>
      <c r="Q70" s="46"/>
      <c r="R70" s="46"/>
      <c r="S70" s="46"/>
    </row>
    <row r="71" spans="2:19" x14ac:dyDescent="0.25">
      <c r="B71" s="2">
        <v>1</v>
      </c>
      <c r="C71" s="3">
        <v>44989</v>
      </c>
      <c r="D71" s="2">
        <v>1380</v>
      </c>
      <c r="E71" s="2"/>
      <c r="F71" s="2"/>
      <c r="G71" s="2">
        <v>6703</v>
      </c>
      <c r="L71" s="151"/>
      <c r="M71" s="151"/>
      <c r="N71" s="7" t="s">
        <v>3</v>
      </c>
      <c r="O71" s="13"/>
      <c r="P71" s="46"/>
      <c r="Q71" s="46"/>
      <c r="R71" s="46"/>
      <c r="S71" s="46"/>
    </row>
    <row r="72" spans="2:19" x14ac:dyDescent="0.25">
      <c r="B72" s="2">
        <v>2</v>
      </c>
      <c r="C72" s="3">
        <v>45008</v>
      </c>
      <c r="D72" s="2">
        <v>396</v>
      </c>
      <c r="E72" s="2"/>
      <c r="F72" s="2"/>
      <c r="G72" s="2">
        <v>6710</v>
      </c>
      <c r="L72" s="151"/>
      <c r="M72" s="151"/>
      <c r="N72" s="7" t="s">
        <v>4</v>
      </c>
      <c r="O72" s="13">
        <v>1</v>
      </c>
      <c r="P72" s="46"/>
      <c r="Q72" s="46"/>
      <c r="R72" s="61">
        <v>6708</v>
      </c>
      <c r="S72" s="46"/>
    </row>
    <row r="73" spans="2:19" x14ac:dyDescent="0.25">
      <c r="B73" s="2"/>
      <c r="C73" s="3"/>
      <c r="D73" s="2"/>
      <c r="E73" s="2"/>
      <c r="F73" s="2"/>
      <c r="G73" s="2"/>
      <c r="L73" s="151"/>
      <c r="M73" s="151"/>
      <c r="N73" s="7" t="s">
        <v>5</v>
      </c>
      <c r="O73" s="13"/>
      <c r="P73" s="46"/>
      <c r="Q73" s="46"/>
      <c r="R73" s="61"/>
      <c r="S73" s="46"/>
    </row>
    <row r="74" spans="2:19" x14ac:dyDescent="0.25">
      <c r="B74" s="2"/>
      <c r="C74" s="3"/>
      <c r="D74" s="2"/>
      <c r="E74" s="2"/>
      <c r="F74" s="2"/>
      <c r="G74" s="2"/>
      <c r="L74" s="151"/>
      <c r="M74" s="151"/>
      <c r="N74" s="7" t="s">
        <v>6</v>
      </c>
      <c r="O74" s="13">
        <v>1</v>
      </c>
      <c r="P74" s="46"/>
      <c r="Q74" s="46"/>
      <c r="R74" s="61"/>
      <c r="S74" s="46"/>
    </row>
    <row r="75" spans="2:19" x14ac:dyDescent="0.25">
      <c r="B75" s="2"/>
      <c r="C75" s="3"/>
      <c r="D75" s="2"/>
      <c r="E75" s="2"/>
      <c r="F75" s="2"/>
      <c r="G75" s="2"/>
      <c r="L75" s="151"/>
      <c r="M75" s="151"/>
      <c r="N75" s="7" t="s">
        <v>7</v>
      </c>
      <c r="O75" s="13">
        <v>1</v>
      </c>
      <c r="P75" s="46"/>
      <c r="Q75" s="46"/>
      <c r="R75" s="61">
        <v>6706</v>
      </c>
      <c r="S75" s="46"/>
    </row>
    <row r="76" spans="2:19" x14ac:dyDescent="0.25">
      <c r="B76" s="2"/>
      <c r="C76" s="3"/>
      <c r="D76" s="2"/>
      <c r="E76" s="2"/>
      <c r="F76" s="2"/>
      <c r="G76" s="2"/>
      <c r="L76" s="151"/>
      <c r="M76" s="151"/>
      <c r="N76" s="7" t="s">
        <v>8</v>
      </c>
      <c r="O76" s="13"/>
      <c r="P76" s="46"/>
      <c r="Q76" s="46"/>
      <c r="R76" s="61"/>
      <c r="S76" s="46"/>
    </row>
    <row r="77" spans="2:19" x14ac:dyDescent="0.25">
      <c r="B77" s="2"/>
      <c r="C77" s="3"/>
      <c r="D77" s="2"/>
      <c r="E77" s="2"/>
      <c r="F77" s="2"/>
      <c r="G77" s="2"/>
      <c r="L77" s="151"/>
      <c r="M77" s="151"/>
      <c r="N77" s="7" t="s">
        <v>24</v>
      </c>
      <c r="O77" s="13"/>
      <c r="P77" s="46"/>
      <c r="Q77" s="46"/>
      <c r="R77" s="61"/>
      <c r="S77" s="46"/>
    </row>
    <row r="78" spans="2:19" x14ac:dyDescent="0.25">
      <c r="B78" s="2"/>
      <c r="C78" s="3" t="s">
        <v>201</v>
      </c>
      <c r="D78" s="13">
        <f>+SUM(D71:D77)</f>
        <v>1776</v>
      </c>
      <c r="E78" s="2"/>
      <c r="F78" s="2"/>
      <c r="G78" s="2"/>
      <c r="L78" s="151" t="s">
        <v>68</v>
      </c>
      <c r="M78" s="151"/>
      <c r="N78" s="7" t="s">
        <v>69</v>
      </c>
      <c r="O78" s="61">
        <v>6</v>
      </c>
      <c r="P78" s="46"/>
      <c r="Q78" s="46"/>
      <c r="R78" s="61"/>
      <c r="S78" s="46"/>
    </row>
    <row r="79" spans="2:19" x14ac:dyDescent="0.25">
      <c r="L79" s="151"/>
      <c r="M79" s="151"/>
      <c r="N79" s="7" t="s">
        <v>70</v>
      </c>
      <c r="O79" s="13"/>
      <c r="P79" s="46"/>
      <c r="Q79" s="46"/>
      <c r="R79" s="61"/>
      <c r="S79" s="46"/>
    </row>
    <row r="80" spans="2:19" x14ac:dyDescent="0.25">
      <c r="L80" s="151"/>
      <c r="M80" s="151"/>
      <c r="N80" s="7" t="s">
        <v>71</v>
      </c>
      <c r="O80" s="13">
        <v>1</v>
      </c>
      <c r="P80" s="46"/>
      <c r="Q80" s="46"/>
      <c r="R80" s="61">
        <v>6706</v>
      </c>
      <c r="S80" s="46"/>
    </row>
    <row r="81" spans="12:19" x14ac:dyDescent="0.25">
      <c r="L81" s="151"/>
      <c r="M81" s="151"/>
      <c r="N81" s="7" t="s">
        <v>72</v>
      </c>
      <c r="O81" s="13">
        <v>1</v>
      </c>
      <c r="P81" s="46"/>
      <c r="Q81" s="46"/>
      <c r="R81" s="61">
        <v>6708</v>
      </c>
      <c r="S81" s="46"/>
    </row>
    <row r="82" spans="12:19" x14ac:dyDescent="0.25">
      <c r="L82" s="151"/>
      <c r="M82" s="151"/>
      <c r="N82" s="7" t="s">
        <v>73</v>
      </c>
      <c r="O82" s="13"/>
      <c r="P82" s="46"/>
      <c r="Q82" s="46"/>
      <c r="R82" s="61"/>
      <c r="S82" s="46"/>
    </row>
    <row r="83" spans="12:19" x14ac:dyDescent="0.25">
      <c r="L83" s="151"/>
      <c r="M83" s="151"/>
      <c r="N83" s="7" t="s">
        <v>74</v>
      </c>
      <c r="O83" s="13">
        <f>2+1+1</f>
        <v>4</v>
      </c>
      <c r="P83" s="46">
        <v>1</v>
      </c>
      <c r="Q83" s="46" t="s">
        <v>347</v>
      </c>
      <c r="R83" s="61" t="s">
        <v>330</v>
      </c>
      <c r="S83" s="46"/>
    </row>
    <row r="84" spans="12:19" x14ac:dyDescent="0.25">
      <c r="L84" s="151"/>
      <c r="M84" s="151"/>
      <c r="N84" s="7" t="s">
        <v>75</v>
      </c>
      <c r="O84" s="13"/>
      <c r="P84" s="46"/>
      <c r="Q84" s="46"/>
      <c r="R84" s="61"/>
      <c r="S84" s="46"/>
    </row>
    <row r="85" spans="12:19" x14ac:dyDescent="0.25">
      <c r="L85" s="151"/>
      <c r="M85" s="151"/>
      <c r="N85" s="7" t="s">
        <v>76</v>
      </c>
      <c r="O85" s="13"/>
      <c r="P85" s="46"/>
      <c r="Q85" s="46"/>
      <c r="R85" s="61"/>
      <c r="S85" s="46"/>
    </row>
    <row r="86" spans="12:19" x14ac:dyDescent="0.25">
      <c r="L86" s="151"/>
      <c r="M86" s="151"/>
      <c r="N86" s="7" t="s">
        <v>77</v>
      </c>
      <c r="O86" s="13"/>
      <c r="P86" s="46"/>
      <c r="Q86" s="46"/>
      <c r="R86" s="61"/>
      <c r="S86" s="46"/>
    </row>
    <row r="87" spans="12:19" x14ac:dyDescent="0.25">
      <c r="L87" s="151"/>
      <c r="M87" s="151"/>
      <c r="N87" s="7" t="s">
        <v>78</v>
      </c>
      <c r="O87" s="13"/>
      <c r="P87" s="46"/>
      <c r="Q87" s="46"/>
      <c r="R87" s="61"/>
      <c r="S87" s="46"/>
    </row>
    <row r="88" spans="12:19" x14ac:dyDescent="0.25">
      <c r="L88" s="151"/>
      <c r="M88" s="151"/>
      <c r="N88" s="7" t="s">
        <v>43</v>
      </c>
      <c r="O88" s="13">
        <v>1</v>
      </c>
      <c r="P88" s="46"/>
      <c r="Q88" s="46"/>
      <c r="R88" s="61"/>
      <c r="S88" s="46"/>
    </row>
    <row r="89" spans="12:19" x14ac:dyDescent="0.25">
      <c r="L89" s="151"/>
      <c r="M89" s="151"/>
      <c r="N89" s="7" t="s">
        <v>44</v>
      </c>
      <c r="O89" s="13"/>
      <c r="P89" s="46"/>
      <c r="Q89" s="46"/>
      <c r="R89" s="61"/>
      <c r="S89" s="46"/>
    </row>
    <row r="90" spans="12:19" x14ac:dyDescent="0.25">
      <c r="L90" s="151"/>
      <c r="M90" s="151"/>
      <c r="N90" s="7" t="s">
        <v>45</v>
      </c>
      <c r="O90" s="13"/>
      <c r="P90" s="46"/>
      <c r="Q90" s="46"/>
      <c r="R90" s="61"/>
      <c r="S90" s="46"/>
    </row>
    <row r="91" spans="12:19" x14ac:dyDescent="0.25">
      <c r="L91" s="151"/>
      <c r="M91" s="151"/>
      <c r="N91" s="7" t="s">
        <v>46</v>
      </c>
      <c r="O91" s="13">
        <f>2+1</f>
        <v>3</v>
      </c>
      <c r="P91" s="46">
        <v>1</v>
      </c>
      <c r="Q91" s="46" t="s">
        <v>346</v>
      </c>
      <c r="R91" s="61" t="s">
        <v>329</v>
      </c>
      <c r="S91" s="46"/>
    </row>
    <row r="92" spans="12:19" x14ac:dyDescent="0.25">
      <c r="L92" s="151"/>
      <c r="M92" s="151"/>
      <c r="N92" s="7" t="s">
        <v>79</v>
      </c>
      <c r="O92" s="13"/>
      <c r="P92" s="46"/>
      <c r="Q92" s="46"/>
      <c r="R92" s="61"/>
      <c r="S92" s="46"/>
    </row>
    <row r="93" spans="12:19" x14ac:dyDescent="0.25">
      <c r="L93" s="151"/>
      <c r="M93" s="151"/>
      <c r="N93" s="7" t="s">
        <v>48</v>
      </c>
      <c r="O93" s="13"/>
      <c r="P93" s="46"/>
      <c r="Q93" s="46"/>
      <c r="R93" s="61"/>
      <c r="S93" s="46"/>
    </row>
    <row r="94" spans="12:19" x14ac:dyDescent="0.25">
      <c r="L94" s="151"/>
      <c r="M94" s="151"/>
      <c r="N94" s="7" t="s">
        <v>49</v>
      </c>
      <c r="O94" s="13"/>
      <c r="P94" s="46"/>
      <c r="Q94" s="46"/>
      <c r="R94" s="46"/>
      <c r="S94" s="46"/>
    </row>
    <row r="95" spans="12:19" x14ac:dyDescent="0.25">
      <c r="L95" s="151"/>
      <c r="M95" s="151"/>
      <c r="N95" s="7" t="s">
        <v>50</v>
      </c>
      <c r="O95" s="13"/>
      <c r="P95" s="46"/>
      <c r="Q95" s="46"/>
      <c r="R95" s="46"/>
      <c r="S95" s="46"/>
    </row>
    <row r="96" spans="12:19" x14ac:dyDescent="0.25">
      <c r="L96" s="151"/>
      <c r="M96" s="151"/>
      <c r="N96" s="7" t="s">
        <v>80</v>
      </c>
      <c r="O96" s="13"/>
      <c r="P96" s="46"/>
      <c r="Q96" s="46"/>
      <c r="R96" s="46"/>
      <c r="S96" s="46"/>
    </row>
    <row r="97" spans="12:19" x14ac:dyDescent="0.25">
      <c r="L97" s="151"/>
      <c r="M97" s="151"/>
      <c r="N97" s="7" t="s">
        <v>81</v>
      </c>
      <c r="O97" s="13"/>
      <c r="P97" s="46"/>
      <c r="Q97" s="46"/>
      <c r="R97" s="46"/>
      <c r="S97" s="46"/>
    </row>
    <row r="98" spans="12:19" x14ac:dyDescent="0.25">
      <c r="L98" s="151"/>
      <c r="M98" s="151"/>
      <c r="N98" s="7" t="s">
        <v>82</v>
      </c>
      <c r="O98" s="46"/>
      <c r="P98" s="46"/>
      <c r="Q98" s="46"/>
      <c r="R98" s="46"/>
      <c r="S98" s="46"/>
    </row>
    <row r="99" spans="12:19" x14ac:dyDescent="0.25">
      <c r="L99" s="151"/>
      <c r="M99" s="151"/>
      <c r="N99" s="7" t="s">
        <v>83</v>
      </c>
      <c r="O99" s="46"/>
      <c r="P99" s="46"/>
      <c r="Q99" s="46"/>
      <c r="R99" s="46"/>
      <c r="S99" s="46"/>
    </row>
    <row r="100" spans="12:19" x14ac:dyDescent="0.25">
      <c r="L100" s="151"/>
      <c r="M100" s="151"/>
      <c r="N100" s="7" t="s">
        <v>84</v>
      </c>
      <c r="O100" s="46"/>
      <c r="P100" s="46"/>
      <c r="Q100" s="46"/>
      <c r="R100" s="46"/>
      <c r="S100" s="46"/>
    </row>
    <row r="101" spans="12:19" x14ac:dyDescent="0.25">
      <c r="L101" s="151"/>
      <c r="M101" s="151"/>
      <c r="N101" s="7" t="s">
        <v>85</v>
      </c>
      <c r="O101" s="46"/>
      <c r="P101" s="46"/>
      <c r="Q101" s="46"/>
      <c r="R101" s="46"/>
      <c r="S101" s="46"/>
    </row>
    <row r="102" spans="12:19" x14ac:dyDescent="0.25">
      <c r="L102" s="151"/>
      <c r="M102" s="151"/>
      <c r="N102" s="7" t="s">
        <v>86</v>
      </c>
      <c r="O102" s="46"/>
      <c r="P102" s="46"/>
      <c r="Q102" s="46"/>
      <c r="R102" s="46"/>
      <c r="S102" s="46"/>
    </row>
    <row r="103" spans="12:19" x14ac:dyDescent="0.25">
      <c r="L103" s="151"/>
      <c r="M103" s="151"/>
      <c r="N103" s="7" t="s">
        <v>87</v>
      </c>
      <c r="O103" s="46"/>
      <c r="P103" s="46"/>
      <c r="Q103" s="46"/>
      <c r="R103" s="46"/>
      <c r="S103" s="46"/>
    </row>
    <row r="104" spans="12:19" x14ac:dyDescent="0.25">
      <c r="L104" s="151"/>
      <c r="M104" s="151"/>
      <c r="N104" s="7" t="s">
        <v>88</v>
      </c>
      <c r="O104" s="46"/>
      <c r="P104" s="46"/>
      <c r="Q104" s="46"/>
      <c r="R104" s="46"/>
      <c r="S104" s="46"/>
    </row>
    <row r="105" spans="12:19" x14ac:dyDescent="0.25">
      <c r="L105" s="151"/>
      <c r="M105" s="151"/>
      <c r="N105" s="7" t="s">
        <v>89</v>
      </c>
      <c r="O105" s="46"/>
      <c r="P105" s="46"/>
      <c r="Q105" s="46"/>
      <c r="R105" s="46"/>
      <c r="S105" s="46"/>
    </row>
    <row r="106" spans="12:19" x14ac:dyDescent="0.25">
      <c r="L106" s="151"/>
      <c r="M106" s="151"/>
      <c r="N106" s="7" t="s">
        <v>90</v>
      </c>
      <c r="O106" s="46"/>
      <c r="P106" s="46"/>
      <c r="Q106" s="46"/>
      <c r="R106" s="46"/>
      <c r="S106" s="46"/>
    </row>
    <row r="107" spans="12:19" x14ac:dyDescent="0.25">
      <c r="L107" s="151"/>
      <c r="M107" s="151"/>
      <c r="N107" s="7" t="s">
        <v>91</v>
      </c>
      <c r="O107" s="46"/>
      <c r="P107" s="46"/>
      <c r="Q107" s="46"/>
      <c r="R107" s="46"/>
      <c r="S107" s="46"/>
    </row>
    <row r="108" spans="12:19" x14ac:dyDescent="0.25">
      <c r="L108" s="151"/>
      <c r="M108" s="151"/>
      <c r="N108" s="7" t="s">
        <v>92</v>
      </c>
      <c r="O108" s="46"/>
      <c r="P108" s="46"/>
      <c r="Q108" s="46"/>
      <c r="R108" s="46"/>
      <c r="S108" s="46"/>
    </row>
    <row r="109" spans="12:19" x14ac:dyDescent="0.25">
      <c r="L109" s="151"/>
      <c r="M109" s="151"/>
      <c r="N109" s="7" t="s">
        <v>93</v>
      </c>
      <c r="O109" s="46"/>
      <c r="P109" s="46"/>
      <c r="Q109" s="46"/>
      <c r="R109" s="46"/>
      <c r="S109" s="46"/>
    </row>
    <row r="110" spans="12:19" x14ac:dyDescent="0.25">
      <c r="L110" s="151"/>
      <c r="M110" s="151"/>
      <c r="N110" s="7" t="s">
        <v>94</v>
      </c>
      <c r="O110" s="46"/>
      <c r="P110" s="46"/>
      <c r="Q110" s="46"/>
      <c r="R110" s="46"/>
      <c r="S110" s="46"/>
    </row>
    <row r="111" spans="12:19" x14ac:dyDescent="0.25">
      <c r="L111" s="151"/>
      <c r="M111" s="151"/>
      <c r="N111" s="7" t="s">
        <v>95</v>
      </c>
      <c r="O111" s="46"/>
      <c r="P111" s="46"/>
      <c r="Q111" s="46"/>
      <c r="R111" s="46"/>
      <c r="S111" s="46"/>
    </row>
    <row r="112" spans="12:19" x14ac:dyDescent="0.25">
      <c r="L112" s="151" t="s">
        <v>96</v>
      </c>
      <c r="M112" s="151"/>
      <c r="N112" s="7" t="s">
        <v>1</v>
      </c>
      <c r="O112" s="46">
        <v>9</v>
      </c>
      <c r="P112" s="46"/>
      <c r="Q112" s="46"/>
      <c r="R112" s="46">
        <v>6706</v>
      </c>
      <c r="S112" s="46"/>
    </row>
    <row r="113" spans="12:19" x14ac:dyDescent="0.25">
      <c r="L113" s="151"/>
      <c r="M113" s="151"/>
      <c r="N113" s="7" t="s">
        <v>2</v>
      </c>
      <c r="O113" s="46"/>
      <c r="P113" s="46"/>
      <c r="Q113" s="46"/>
      <c r="R113" s="46"/>
      <c r="S113" s="46"/>
    </row>
    <row r="114" spans="12:19" x14ac:dyDescent="0.25">
      <c r="L114" s="151"/>
      <c r="M114" s="151"/>
      <c r="N114" s="7" t="s">
        <v>3</v>
      </c>
      <c r="O114" s="46"/>
      <c r="P114" s="46"/>
      <c r="Q114" s="46"/>
      <c r="R114" s="46"/>
      <c r="S114" s="46"/>
    </row>
    <row r="115" spans="12:19" x14ac:dyDescent="0.25">
      <c r="L115" s="151"/>
      <c r="M115" s="151"/>
      <c r="N115" s="7" t="s">
        <v>4</v>
      </c>
      <c r="O115" s="46"/>
      <c r="P115" s="46"/>
      <c r="Q115" s="46"/>
      <c r="R115" s="46"/>
      <c r="S115" s="46"/>
    </row>
    <row r="116" spans="12:19" x14ac:dyDescent="0.25">
      <c r="L116" s="151"/>
      <c r="M116" s="151"/>
      <c r="N116" s="7" t="s">
        <v>5</v>
      </c>
      <c r="O116" s="46"/>
      <c r="P116" s="46"/>
      <c r="Q116" s="46"/>
      <c r="R116" s="46"/>
      <c r="S116" s="46"/>
    </row>
    <row r="117" spans="12:19" x14ac:dyDescent="0.25">
      <c r="L117" s="151"/>
      <c r="M117" s="151"/>
      <c r="N117" s="7" t="s">
        <v>6</v>
      </c>
      <c r="O117" s="46"/>
      <c r="P117" s="46"/>
      <c r="Q117" s="46"/>
      <c r="R117" s="46"/>
      <c r="S117" s="46"/>
    </row>
    <row r="118" spans="12:19" x14ac:dyDescent="0.25">
      <c r="L118" s="151"/>
      <c r="M118" s="151"/>
      <c r="N118" s="7" t="s">
        <v>7</v>
      </c>
      <c r="O118" s="46"/>
      <c r="P118" s="46"/>
      <c r="Q118" s="46"/>
      <c r="R118" s="46"/>
      <c r="S118" s="46"/>
    </row>
    <row r="119" spans="12:19" x14ac:dyDescent="0.25">
      <c r="L119" s="151" t="s">
        <v>97</v>
      </c>
      <c r="M119" s="151" t="s">
        <v>1</v>
      </c>
      <c r="N119" s="7" t="s">
        <v>98</v>
      </c>
      <c r="O119" s="46"/>
      <c r="P119" s="46"/>
      <c r="Q119" s="46"/>
      <c r="R119" s="46"/>
      <c r="S119" s="46"/>
    </row>
    <row r="120" spans="12:19" x14ac:dyDescent="0.25">
      <c r="L120" s="151"/>
      <c r="M120" s="151"/>
      <c r="N120" s="7" t="s">
        <v>99</v>
      </c>
      <c r="O120" s="46"/>
      <c r="P120" s="46"/>
      <c r="Q120" s="46"/>
      <c r="R120" s="46"/>
      <c r="S120" s="46"/>
    </row>
    <row r="121" spans="12:19" x14ac:dyDescent="0.25">
      <c r="L121" s="151"/>
      <c r="M121" s="151" t="s">
        <v>2</v>
      </c>
      <c r="N121" s="7" t="s">
        <v>98</v>
      </c>
      <c r="O121" s="46"/>
      <c r="P121" s="46"/>
      <c r="Q121" s="46"/>
      <c r="R121" s="46"/>
      <c r="S121" s="46"/>
    </row>
    <row r="122" spans="12:19" x14ac:dyDescent="0.25">
      <c r="L122" s="151"/>
      <c r="M122" s="151"/>
      <c r="N122" s="7" t="s">
        <v>99</v>
      </c>
      <c r="O122" s="46"/>
      <c r="P122" s="46"/>
      <c r="Q122" s="46"/>
      <c r="R122" s="46"/>
      <c r="S122" s="46"/>
    </row>
    <row r="123" spans="12:19" x14ac:dyDescent="0.25">
      <c r="L123" s="151"/>
      <c r="M123" s="151" t="s">
        <v>3</v>
      </c>
      <c r="N123" s="7" t="s">
        <v>98</v>
      </c>
      <c r="O123" s="46"/>
      <c r="P123" s="46"/>
      <c r="Q123" s="46"/>
      <c r="R123" s="46"/>
      <c r="S123" s="46"/>
    </row>
    <row r="124" spans="12:19" x14ac:dyDescent="0.25">
      <c r="L124" s="151"/>
      <c r="M124" s="151"/>
      <c r="N124" s="7" t="s">
        <v>99</v>
      </c>
      <c r="O124" s="46"/>
      <c r="P124" s="46"/>
      <c r="Q124" s="46"/>
      <c r="R124" s="46"/>
      <c r="S124" s="46"/>
    </row>
    <row r="125" spans="12:19" x14ac:dyDescent="0.25">
      <c r="L125" s="151"/>
      <c r="M125" s="151" t="s">
        <v>4</v>
      </c>
      <c r="N125" s="7" t="s">
        <v>98</v>
      </c>
      <c r="O125" s="46"/>
      <c r="P125" s="46"/>
      <c r="Q125" s="46"/>
      <c r="R125" s="46"/>
      <c r="S125" s="46"/>
    </row>
    <row r="126" spans="12:19" x14ac:dyDescent="0.25">
      <c r="L126" s="151"/>
      <c r="M126" s="151"/>
      <c r="N126" s="7" t="s">
        <v>99</v>
      </c>
      <c r="O126" s="46"/>
      <c r="P126" s="46"/>
      <c r="Q126" s="46"/>
      <c r="R126" s="46"/>
      <c r="S126" s="46"/>
    </row>
    <row r="127" spans="12:19" x14ac:dyDescent="0.25">
      <c r="L127" s="151"/>
      <c r="M127" s="151" t="s">
        <v>5</v>
      </c>
      <c r="N127" s="7" t="s">
        <v>98</v>
      </c>
      <c r="O127" s="46"/>
      <c r="P127" s="46"/>
      <c r="Q127" s="46"/>
      <c r="R127" s="46"/>
      <c r="S127" s="46"/>
    </row>
    <row r="128" spans="12:19" x14ac:dyDescent="0.25">
      <c r="L128" s="151"/>
      <c r="M128" s="151"/>
      <c r="N128" s="7" t="s">
        <v>99</v>
      </c>
      <c r="O128" s="46"/>
      <c r="P128" s="46"/>
      <c r="Q128" s="46"/>
      <c r="R128" s="46"/>
      <c r="S128" s="46"/>
    </row>
    <row r="129" spans="12:19" x14ac:dyDescent="0.25">
      <c r="L129" s="151"/>
      <c r="M129" s="151" t="s">
        <v>6</v>
      </c>
      <c r="N129" s="7" t="s">
        <v>98</v>
      </c>
      <c r="O129" s="46"/>
      <c r="P129" s="46"/>
      <c r="Q129" s="46"/>
      <c r="R129" s="46"/>
      <c r="S129" s="46"/>
    </row>
    <row r="130" spans="12:19" x14ac:dyDescent="0.25">
      <c r="L130" s="151"/>
      <c r="M130" s="151"/>
      <c r="N130" s="7" t="s">
        <v>99</v>
      </c>
      <c r="O130" s="46"/>
      <c r="P130" s="46"/>
      <c r="Q130" s="46"/>
      <c r="R130" s="46"/>
      <c r="S130" s="46"/>
    </row>
    <row r="131" spans="12:19" x14ac:dyDescent="0.25">
      <c r="L131" s="151"/>
      <c r="M131" s="151" t="s">
        <v>7</v>
      </c>
      <c r="N131" s="7" t="s">
        <v>98</v>
      </c>
      <c r="O131" s="46">
        <v>1</v>
      </c>
      <c r="P131" s="46"/>
      <c r="Q131" s="46"/>
      <c r="R131" s="46"/>
      <c r="S131" s="46"/>
    </row>
    <row r="132" spans="12:19" x14ac:dyDescent="0.25">
      <c r="L132" s="151"/>
      <c r="M132" s="151"/>
      <c r="N132" s="7" t="s">
        <v>99</v>
      </c>
      <c r="O132" s="46"/>
      <c r="P132" s="46"/>
      <c r="Q132" s="46"/>
      <c r="R132" s="46"/>
      <c r="S132" s="46"/>
    </row>
    <row r="133" spans="12:19" x14ac:dyDescent="0.25">
      <c r="L133" s="151"/>
      <c r="M133" s="151" t="s">
        <v>8</v>
      </c>
      <c r="N133" s="7" t="s">
        <v>98</v>
      </c>
      <c r="O133" s="46"/>
      <c r="P133" s="46"/>
      <c r="Q133" s="46"/>
      <c r="R133" s="46"/>
      <c r="S133" s="46"/>
    </row>
    <row r="134" spans="12:19" x14ac:dyDescent="0.25">
      <c r="L134" s="151"/>
      <c r="M134" s="151"/>
      <c r="N134" s="7" t="s">
        <v>99</v>
      </c>
      <c r="O134" s="46"/>
      <c r="P134" s="46"/>
      <c r="Q134" s="46"/>
      <c r="R134" s="46"/>
      <c r="S134" s="46"/>
    </row>
    <row r="135" spans="12:19" x14ac:dyDescent="0.25">
      <c r="L135" s="151"/>
      <c r="M135" s="151" t="s">
        <v>24</v>
      </c>
      <c r="N135" s="7" t="s">
        <v>98</v>
      </c>
      <c r="O135" s="46"/>
      <c r="P135" s="46"/>
      <c r="Q135" s="46"/>
      <c r="R135" s="46"/>
      <c r="S135" s="46"/>
    </row>
    <row r="136" spans="12:19" x14ac:dyDescent="0.25">
      <c r="L136" s="151"/>
      <c r="M136" s="151"/>
      <c r="N136" s="7" t="s">
        <v>99</v>
      </c>
      <c r="O136" s="46"/>
      <c r="P136" s="46"/>
      <c r="Q136" s="46"/>
      <c r="R136" s="46"/>
      <c r="S136" s="46"/>
    </row>
    <row r="137" spans="12:19" x14ac:dyDescent="0.25">
      <c r="L137" s="151" t="s">
        <v>100</v>
      </c>
      <c r="M137" s="151"/>
      <c r="N137" s="7" t="s">
        <v>101</v>
      </c>
      <c r="O137" s="46"/>
      <c r="P137" s="46"/>
      <c r="Q137" s="46"/>
      <c r="R137" s="46"/>
      <c r="S137" s="46"/>
    </row>
    <row r="138" spans="12:19" x14ac:dyDescent="0.25">
      <c r="L138" s="151"/>
      <c r="M138" s="151"/>
      <c r="N138" s="7" t="s">
        <v>1</v>
      </c>
      <c r="O138" s="46"/>
      <c r="P138" s="46"/>
      <c r="Q138" s="46"/>
      <c r="R138" s="46"/>
      <c r="S138" s="46"/>
    </row>
    <row r="139" spans="12:19" x14ac:dyDescent="0.25">
      <c r="L139" s="151"/>
      <c r="M139" s="151"/>
      <c r="N139" s="7" t="s">
        <v>2</v>
      </c>
      <c r="O139" s="46"/>
      <c r="P139" s="46"/>
      <c r="Q139" s="46"/>
      <c r="R139" s="46"/>
      <c r="S139" s="46"/>
    </row>
    <row r="140" spans="12:19" x14ac:dyDescent="0.25">
      <c r="L140" s="151"/>
      <c r="M140" s="151"/>
      <c r="N140" s="7" t="s">
        <v>3</v>
      </c>
      <c r="O140" s="46"/>
      <c r="P140" s="46"/>
      <c r="Q140" s="46"/>
      <c r="R140" s="46"/>
      <c r="S140" s="46"/>
    </row>
    <row r="141" spans="12:19" x14ac:dyDescent="0.25">
      <c r="L141" s="151"/>
      <c r="M141" s="151"/>
      <c r="N141" s="7" t="s">
        <v>4</v>
      </c>
      <c r="O141" s="46"/>
      <c r="P141" s="46"/>
      <c r="Q141" s="46"/>
      <c r="R141" s="46"/>
      <c r="S141" s="46"/>
    </row>
    <row r="142" spans="12:19" x14ac:dyDescent="0.25">
      <c r="L142" s="151"/>
      <c r="M142" s="151"/>
      <c r="N142" s="7" t="s">
        <v>5</v>
      </c>
      <c r="O142" s="46"/>
      <c r="P142" s="46"/>
      <c r="Q142" s="46"/>
      <c r="R142" s="46"/>
      <c r="S142" s="46"/>
    </row>
    <row r="143" spans="12:19" x14ac:dyDescent="0.25">
      <c r="L143" s="151"/>
      <c r="M143" s="151"/>
      <c r="N143" s="7" t="s">
        <v>6</v>
      </c>
      <c r="O143" s="46"/>
      <c r="P143" s="46"/>
      <c r="Q143" s="46"/>
      <c r="R143" s="46"/>
      <c r="S143" s="46"/>
    </row>
    <row r="144" spans="12:19" x14ac:dyDescent="0.25">
      <c r="L144" s="151"/>
      <c r="M144" s="151"/>
      <c r="N144" s="7" t="s">
        <v>7</v>
      </c>
      <c r="O144" s="46"/>
      <c r="P144" s="46"/>
      <c r="Q144" s="46"/>
      <c r="R144" s="46"/>
      <c r="S144" s="46"/>
    </row>
    <row r="145" spans="12:19" x14ac:dyDescent="0.25">
      <c r="L145" s="151"/>
      <c r="M145" s="151"/>
      <c r="N145" s="7" t="s">
        <v>8</v>
      </c>
      <c r="O145" s="46"/>
      <c r="P145" s="46"/>
      <c r="Q145" s="46"/>
      <c r="R145" s="46"/>
      <c r="S145" s="46"/>
    </row>
    <row r="146" spans="12:19" x14ac:dyDescent="0.25">
      <c r="L146" s="151" t="s">
        <v>102</v>
      </c>
      <c r="M146" s="151"/>
      <c r="N146" s="7" t="s">
        <v>101</v>
      </c>
      <c r="O146" s="46"/>
      <c r="P146" s="46"/>
      <c r="Q146" s="46"/>
      <c r="R146" s="46"/>
      <c r="S146" s="46"/>
    </row>
    <row r="147" spans="12:19" x14ac:dyDescent="0.25">
      <c r="L147" s="151"/>
      <c r="M147" s="151"/>
      <c r="N147" s="7" t="s">
        <v>1</v>
      </c>
      <c r="O147" s="46"/>
      <c r="P147" s="46"/>
      <c r="Q147" s="46"/>
      <c r="R147" s="46"/>
      <c r="S147" s="46"/>
    </row>
    <row r="148" spans="12:19" x14ac:dyDescent="0.25">
      <c r="L148" s="151"/>
      <c r="M148" s="151"/>
      <c r="N148" s="7" t="s">
        <v>2</v>
      </c>
      <c r="O148" s="46"/>
      <c r="P148" s="46"/>
      <c r="Q148" s="46"/>
      <c r="R148" s="46"/>
      <c r="S148" s="46"/>
    </row>
    <row r="149" spans="12:19" x14ac:dyDescent="0.25">
      <c r="L149" s="151"/>
      <c r="M149" s="151"/>
      <c r="N149" s="7" t="s">
        <v>3</v>
      </c>
      <c r="O149" s="46"/>
      <c r="P149" s="46"/>
      <c r="Q149" s="46"/>
      <c r="R149" s="46"/>
      <c r="S149" s="46"/>
    </row>
    <row r="150" spans="12:19" x14ac:dyDescent="0.25">
      <c r="L150" s="151"/>
      <c r="M150" s="151"/>
      <c r="N150" s="7" t="s">
        <v>4</v>
      </c>
      <c r="O150" s="46"/>
      <c r="P150" s="46"/>
      <c r="Q150" s="46"/>
      <c r="R150" s="46"/>
      <c r="S150" s="46"/>
    </row>
    <row r="151" spans="12:19" x14ac:dyDescent="0.25">
      <c r="L151" s="151"/>
      <c r="M151" s="151"/>
      <c r="N151" s="7" t="s">
        <v>5</v>
      </c>
      <c r="O151" s="46"/>
      <c r="P151" s="46"/>
      <c r="Q151" s="46"/>
      <c r="R151" s="46"/>
      <c r="S151" s="46"/>
    </row>
    <row r="152" spans="12:19" x14ac:dyDescent="0.25">
      <c r="L152" s="151"/>
      <c r="M152" s="151"/>
      <c r="N152" s="7" t="s">
        <v>6</v>
      </c>
      <c r="O152" s="46"/>
      <c r="P152" s="46"/>
      <c r="Q152" s="46"/>
      <c r="R152" s="46"/>
      <c r="S152" s="46"/>
    </row>
    <row r="153" spans="12:19" x14ac:dyDescent="0.25">
      <c r="L153" s="151"/>
      <c r="M153" s="151"/>
      <c r="N153" s="7" t="s">
        <v>7</v>
      </c>
      <c r="O153" s="46"/>
      <c r="P153" s="46"/>
      <c r="Q153" s="46"/>
      <c r="R153" s="46"/>
      <c r="S153" s="46"/>
    </row>
    <row r="154" spans="12:19" x14ac:dyDescent="0.25">
      <c r="L154" s="151"/>
      <c r="M154" s="151"/>
      <c r="N154" s="7" t="s">
        <v>8</v>
      </c>
      <c r="O154" s="46"/>
      <c r="P154" s="46"/>
      <c r="Q154" s="46"/>
      <c r="R154" s="46"/>
      <c r="S154" s="46"/>
    </row>
    <row r="155" spans="12:19" x14ac:dyDescent="0.25">
      <c r="L155" s="154" t="s">
        <v>103</v>
      </c>
      <c r="M155" s="154"/>
      <c r="N155" s="8" t="s">
        <v>1</v>
      </c>
      <c r="O155" s="46"/>
      <c r="P155" s="46"/>
      <c r="Q155" s="46"/>
      <c r="R155" s="46"/>
      <c r="S155" s="46"/>
    </row>
    <row r="156" spans="12:19" x14ac:dyDescent="0.25">
      <c r="L156" s="154"/>
      <c r="M156" s="154"/>
      <c r="N156" s="8" t="s">
        <v>2</v>
      </c>
      <c r="O156" s="46"/>
      <c r="P156" s="46"/>
      <c r="Q156" s="46"/>
      <c r="R156" s="46"/>
      <c r="S156" s="46"/>
    </row>
    <row r="157" spans="12:19" x14ac:dyDescent="0.25">
      <c r="L157" s="154"/>
      <c r="M157" s="154"/>
      <c r="N157" s="8" t="s">
        <v>3</v>
      </c>
      <c r="O157" s="46"/>
      <c r="P157" s="46"/>
      <c r="Q157" s="46"/>
      <c r="R157" s="46"/>
      <c r="S157" s="46"/>
    </row>
    <row r="158" spans="12:19" x14ac:dyDescent="0.25">
      <c r="L158" s="154"/>
      <c r="M158" s="154"/>
      <c r="N158" s="8" t="s">
        <v>4</v>
      </c>
      <c r="O158" s="46"/>
      <c r="P158" s="46"/>
      <c r="Q158" s="46"/>
      <c r="R158" s="46"/>
      <c r="S158" s="46"/>
    </row>
    <row r="159" spans="12:19" x14ac:dyDescent="0.25">
      <c r="L159" s="154"/>
      <c r="M159" s="154"/>
      <c r="N159" s="8" t="s">
        <v>5</v>
      </c>
      <c r="O159" s="46"/>
      <c r="P159" s="46"/>
      <c r="Q159" s="46"/>
      <c r="R159" s="46"/>
      <c r="S159" s="46"/>
    </row>
    <row r="160" spans="12:19" x14ac:dyDescent="0.25">
      <c r="L160" s="154"/>
      <c r="M160" s="154"/>
      <c r="N160" s="8" t="s">
        <v>6</v>
      </c>
      <c r="O160" s="46"/>
      <c r="P160" s="46"/>
      <c r="Q160" s="46"/>
      <c r="R160" s="46"/>
      <c r="S160" s="46"/>
    </row>
    <row r="161" spans="12:19" x14ac:dyDescent="0.25">
      <c r="L161" s="154"/>
      <c r="M161" s="154"/>
      <c r="N161" s="8" t="s">
        <v>7</v>
      </c>
      <c r="O161" s="46"/>
      <c r="P161" s="46"/>
      <c r="Q161" s="46"/>
      <c r="R161" s="46"/>
      <c r="S161" s="46"/>
    </row>
    <row r="162" spans="12:19" x14ac:dyDescent="0.25">
      <c r="L162" s="154"/>
      <c r="M162" s="154"/>
      <c r="N162" s="8" t="s">
        <v>8</v>
      </c>
      <c r="O162" s="46"/>
      <c r="P162" s="46"/>
      <c r="Q162" s="46"/>
      <c r="R162" s="46"/>
      <c r="S162" s="46"/>
    </row>
    <row r="163" spans="12:19" x14ac:dyDescent="0.25">
      <c r="L163" s="154"/>
      <c r="M163" s="154"/>
      <c r="N163" s="8" t="s">
        <v>24</v>
      </c>
      <c r="O163" s="46"/>
      <c r="P163" s="46"/>
      <c r="Q163" s="46"/>
      <c r="R163" s="46"/>
      <c r="S163" s="46"/>
    </row>
    <row r="164" spans="12:19" x14ac:dyDescent="0.25">
      <c r="L164" s="154" t="s">
        <v>104</v>
      </c>
      <c r="M164" s="154"/>
      <c r="N164" s="8" t="s">
        <v>1</v>
      </c>
      <c r="O164" s="46"/>
      <c r="P164" s="46"/>
      <c r="Q164" s="46"/>
      <c r="R164" s="46"/>
      <c r="S164" s="46"/>
    </row>
    <row r="165" spans="12:19" x14ac:dyDescent="0.25">
      <c r="L165" s="154"/>
      <c r="M165" s="154"/>
      <c r="N165" s="8" t="s">
        <v>2</v>
      </c>
      <c r="O165" s="46"/>
      <c r="P165" s="46"/>
      <c r="Q165" s="46"/>
      <c r="R165" s="46"/>
      <c r="S165" s="46"/>
    </row>
    <row r="166" spans="12:19" x14ac:dyDescent="0.25">
      <c r="L166" s="154"/>
      <c r="M166" s="154"/>
      <c r="N166" s="8" t="s">
        <v>3</v>
      </c>
      <c r="O166" s="46"/>
      <c r="P166" s="46"/>
      <c r="Q166" s="46"/>
      <c r="R166" s="46"/>
      <c r="S166" s="46"/>
    </row>
    <row r="167" spans="12:19" x14ac:dyDescent="0.25">
      <c r="L167" s="154"/>
      <c r="M167" s="154"/>
      <c r="N167" s="8" t="s">
        <v>4</v>
      </c>
      <c r="O167" s="46"/>
      <c r="P167" s="46"/>
      <c r="Q167" s="46"/>
      <c r="R167" s="46"/>
      <c r="S167" s="46"/>
    </row>
    <row r="168" spans="12:19" x14ac:dyDescent="0.25">
      <c r="L168" s="154"/>
      <c r="M168" s="154"/>
      <c r="N168" s="8" t="s">
        <v>5</v>
      </c>
      <c r="O168" s="46"/>
      <c r="P168" s="46"/>
      <c r="Q168" s="46"/>
      <c r="R168" s="46"/>
      <c r="S168" s="46"/>
    </row>
    <row r="169" spans="12:19" x14ac:dyDescent="0.25">
      <c r="L169" s="154"/>
      <c r="M169" s="154"/>
      <c r="N169" s="8" t="s">
        <v>6</v>
      </c>
      <c r="O169" s="46"/>
      <c r="P169" s="46"/>
      <c r="Q169" s="46"/>
      <c r="R169" s="46"/>
      <c r="S169" s="46"/>
    </row>
    <row r="170" spans="12:19" x14ac:dyDescent="0.25">
      <c r="L170" s="154"/>
      <c r="M170" s="154"/>
      <c r="N170" s="8" t="s">
        <v>7</v>
      </c>
      <c r="O170" s="46"/>
      <c r="P170" s="46"/>
      <c r="Q170" s="46"/>
      <c r="R170" s="46"/>
      <c r="S170" s="46"/>
    </row>
    <row r="171" spans="12:19" x14ac:dyDescent="0.25">
      <c r="L171" s="154"/>
      <c r="M171" s="154"/>
      <c r="N171" s="8" t="s">
        <v>8</v>
      </c>
      <c r="O171" s="46"/>
      <c r="P171" s="46"/>
      <c r="Q171" s="46"/>
      <c r="R171" s="46"/>
      <c r="S171" s="46"/>
    </row>
    <row r="172" spans="12:19" x14ac:dyDescent="0.25">
      <c r="L172" s="154"/>
      <c r="M172" s="154"/>
      <c r="N172" s="8" t="s">
        <v>24</v>
      </c>
      <c r="O172" s="46"/>
      <c r="P172" s="46"/>
      <c r="Q172" s="46"/>
      <c r="R172" s="46"/>
      <c r="S172" s="46"/>
    </row>
    <row r="173" spans="12:19" x14ac:dyDescent="0.25">
      <c r="L173" s="154" t="s">
        <v>105</v>
      </c>
      <c r="M173" s="154"/>
      <c r="N173" s="8" t="s">
        <v>1</v>
      </c>
      <c r="O173" s="46"/>
      <c r="P173" s="46"/>
      <c r="Q173" s="46"/>
      <c r="R173" s="46"/>
      <c r="S173" s="46"/>
    </row>
    <row r="174" spans="12:19" x14ac:dyDescent="0.25">
      <c r="L174" s="154"/>
      <c r="M174" s="154"/>
      <c r="N174" s="8" t="s">
        <v>2</v>
      </c>
      <c r="O174" s="46"/>
      <c r="P174" s="46"/>
      <c r="Q174" s="46"/>
      <c r="R174" s="46"/>
      <c r="S174" s="46"/>
    </row>
    <row r="175" spans="12:19" x14ac:dyDescent="0.25">
      <c r="L175" s="154"/>
      <c r="M175" s="154"/>
      <c r="N175" s="8" t="s">
        <v>3</v>
      </c>
      <c r="O175" s="46"/>
      <c r="P175" s="46"/>
      <c r="Q175" s="46"/>
      <c r="R175" s="46"/>
      <c r="S175" s="46"/>
    </row>
    <row r="176" spans="12:19" x14ac:dyDescent="0.25">
      <c r="L176" s="154"/>
      <c r="M176" s="154"/>
      <c r="N176" s="8" t="s">
        <v>4</v>
      </c>
      <c r="O176" s="46"/>
      <c r="P176" s="46"/>
      <c r="Q176" s="46"/>
      <c r="R176" s="46"/>
      <c r="S176" s="46"/>
    </row>
    <row r="177" spans="12:19" x14ac:dyDescent="0.25">
      <c r="L177" s="154"/>
      <c r="M177" s="154"/>
      <c r="N177" s="8" t="s">
        <v>5</v>
      </c>
      <c r="O177" s="46"/>
      <c r="P177" s="46"/>
      <c r="Q177" s="46"/>
      <c r="R177" s="46"/>
      <c r="S177" s="46"/>
    </row>
    <row r="178" spans="12:19" x14ac:dyDescent="0.25">
      <c r="L178" s="154"/>
      <c r="M178" s="154"/>
      <c r="N178" s="8" t="s">
        <v>6</v>
      </c>
      <c r="O178" s="46"/>
      <c r="P178" s="46"/>
      <c r="Q178" s="46"/>
      <c r="R178" s="46"/>
      <c r="S178" s="46"/>
    </row>
    <row r="179" spans="12:19" x14ac:dyDescent="0.25">
      <c r="L179" s="154"/>
      <c r="M179" s="154"/>
      <c r="N179" s="8" t="s">
        <v>7</v>
      </c>
      <c r="O179" s="46"/>
      <c r="P179" s="46"/>
      <c r="Q179" s="46"/>
      <c r="R179" s="46"/>
      <c r="S179" s="46"/>
    </row>
    <row r="180" spans="12:19" x14ac:dyDescent="0.25">
      <c r="L180" s="154"/>
      <c r="M180" s="154"/>
      <c r="N180" s="8" t="s">
        <v>8</v>
      </c>
      <c r="O180" s="46"/>
      <c r="P180" s="46"/>
      <c r="Q180" s="46"/>
      <c r="R180" s="46"/>
      <c r="S180" s="46"/>
    </row>
    <row r="181" spans="12:19" ht="18.75" x14ac:dyDescent="0.25">
      <c r="L181" s="15" t="s">
        <v>106</v>
      </c>
      <c r="M181" s="15"/>
      <c r="N181" s="18"/>
      <c r="O181" s="46"/>
      <c r="P181" s="46"/>
      <c r="Q181" s="46"/>
      <c r="R181" s="46"/>
      <c r="S181" s="46"/>
    </row>
    <row r="182" spans="12:19" x14ac:dyDescent="0.25">
      <c r="L182" s="151" t="s">
        <v>107</v>
      </c>
      <c r="M182" s="151" t="s">
        <v>8</v>
      </c>
      <c r="N182" s="7" t="s">
        <v>98</v>
      </c>
      <c r="O182" s="46"/>
      <c r="P182" s="46"/>
      <c r="Q182" s="46"/>
      <c r="R182" s="46"/>
      <c r="S182" s="46"/>
    </row>
    <row r="183" spans="12:19" x14ac:dyDescent="0.25">
      <c r="L183" s="151"/>
      <c r="M183" s="151"/>
      <c r="N183" s="7" t="s">
        <v>99</v>
      </c>
      <c r="O183" s="46"/>
      <c r="P183" s="46"/>
      <c r="Q183" s="46"/>
      <c r="R183" s="46"/>
      <c r="S183" s="46"/>
    </row>
    <row r="184" spans="12:19" x14ac:dyDescent="0.25">
      <c r="L184" s="151"/>
      <c r="M184" s="151"/>
      <c r="N184" s="7" t="s">
        <v>108</v>
      </c>
      <c r="O184" s="46"/>
      <c r="P184" s="46"/>
      <c r="Q184" s="46"/>
      <c r="R184" s="46"/>
      <c r="S184" s="46"/>
    </row>
    <row r="185" spans="12:19" x14ac:dyDescent="0.25">
      <c r="L185" s="151"/>
      <c r="M185" s="151" t="s">
        <v>24</v>
      </c>
      <c r="N185" s="7" t="s">
        <v>98</v>
      </c>
      <c r="O185" s="46"/>
      <c r="P185" s="46"/>
      <c r="Q185" s="46"/>
      <c r="R185" s="46"/>
      <c r="S185" s="46"/>
    </row>
    <row r="186" spans="12:19" x14ac:dyDescent="0.25">
      <c r="L186" s="151"/>
      <c r="M186" s="151"/>
      <c r="N186" s="7" t="s">
        <v>99</v>
      </c>
      <c r="O186" s="46"/>
      <c r="P186" s="46"/>
      <c r="Q186" s="46"/>
      <c r="R186" s="46"/>
      <c r="S186" s="46"/>
    </row>
    <row r="187" spans="12:19" x14ac:dyDescent="0.25">
      <c r="L187" s="151"/>
      <c r="M187" s="151"/>
      <c r="N187" s="7" t="s">
        <v>108</v>
      </c>
      <c r="O187" s="46"/>
      <c r="P187" s="46"/>
      <c r="Q187" s="46"/>
      <c r="R187" s="46"/>
      <c r="S187" s="46"/>
    </row>
    <row r="188" spans="12:19" x14ac:dyDescent="0.25">
      <c r="L188" s="157" t="s">
        <v>109</v>
      </c>
      <c r="M188" s="157"/>
      <c r="N188" s="9" t="s">
        <v>110</v>
      </c>
      <c r="O188" s="46"/>
      <c r="P188" s="46"/>
      <c r="Q188" s="46"/>
      <c r="R188" s="46"/>
      <c r="S188" s="46"/>
    </row>
    <row r="189" spans="12:19" x14ac:dyDescent="0.25">
      <c r="L189" s="157"/>
      <c r="M189" s="157"/>
      <c r="N189" s="9" t="s">
        <v>111</v>
      </c>
      <c r="O189" s="46"/>
      <c r="P189" s="46"/>
      <c r="Q189" s="46"/>
      <c r="R189" s="46"/>
      <c r="S189" s="46"/>
    </row>
    <row r="190" spans="12:19" x14ac:dyDescent="0.25">
      <c r="L190" s="157"/>
      <c r="M190" s="157"/>
      <c r="N190" s="9" t="s">
        <v>112</v>
      </c>
      <c r="O190" s="46"/>
      <c r="P190" s="46"/>
      <c r="Q190" s="46"/>
      <c r="R190" s="46"/>
      <c r="S190" s="46"/>
    </row>
    <row r="191" spans="12:19" x14ac:dyDescent="0.25">
      <c r="L191" s="157"/>
      <c r="M191" s="157"/>
      <c r="N191" s="9" t="s">
        <v>113</v>
      </c>
      <c r="O191" s="46"/>
      <c r="P191" s="46"/>
      <c r="Q191" s="46"/>
      <c r="R191" s="46"/>
      <c r="S191" s="46"/>
    </row>
    <row r="192" spans="12:19" x14ac:dyDescent="0.25">
      <c r="L192" s="157"/>
      <c r="M192" s="157"/>
      <c r="N192" s="9" t="s">
        <v>114</v>
      </c>
      <c r="O192" s="46"/>
      <c r="P192" s="46"/>
      <c r="Q192" s="46"/>
      <c r="R192" s="46"/>
      <c r="S192" s="46"/>
    </row>
    <row r="193" spans="12:19" x14ac:dyDescent="0.25">
      <c r="L193" s="157"/>
      <c r="M193" s="157"/>
      <c r="N193" s="9" t="s">
        <v>115</v>
      </c>
      <c r="O193" s="46"/>
      <c r="P193" s="46"/>
      <c r="Q193" s="46"/>
      <c r="R193" s="46"/>
      <c r="S193" s="46"/>
    </row>
    <row r="194" spans="12:19" x14ac:dyDescent="0.25">
      <c r="L194" s="155" t="s">
        <v>116</v>
      </c>
      <c r="M194" s="155"/>
      <c r="N194" s="10" t="s">
        <v>110</v>
      </c>
      <c r="O194" s="46"/>
      <c r="P194" s="46"/>
      <c r="Q194" s="46"/>
      <c r="R194" s="46"/>
      <c r="S194" s="46"/>
    </row>
    <row r="195" spans="12:19" x14ac:dyDescent="0.25">
      <c r="L195" s="155"/>
      <c r="M195" s="155"/>
      <c r="N195" s="10" t="s">
        <v>111</v>
      </c>
      <c r="O195" s="46"/>
      <c r="P195" s="46"/>
      <c r="Q195" s="46"/>
      <c r="R195" s="46"/>
      <c r="S195" s="46"/>
    </row>
    <row r="196" spans="12:19" x14ac:dyDescent="0.25">
      <c r="L196" s="155"/>
      <c r="M196" s="155"/>
      <c r="N196" s="10" t="s">
        <v>112</v>
      </c>
      <c r="O196" s="46"/>
      <c r="P196" s="46"/>
      <c r="Q196" s="46"/>
      <c r="R196" s="46"/>
      <c r="S196" s="46"/>
    </row>
    <row r="197" spans="12:19" x14ac:dyDescent="0.25">
      <c r="L197" s="155" t="s">
        <v>117</v>
      </c>
      <c r="M197" s="155"/>
      <c r="N197" s="10" t="s">
        <v>118</v>
      </c>
      <c r="O197" s="46"/>
      <c r="P197" s="46"/>
      <c r="Q197" s="46"/>
      <c r="R197" s="46"/>
      <c r="S197" s="46"/>
    </row>
    <row r="198" spans="12:19" x14ac:dyDescent="0.25">
      <c r="L198" s="155"/>
      <c r="M198" s="155"/>
      <c r="N198" s="10" t="s">
        <v>111</v>
      </c>
      <c r="O198" s="46"/>
      <c r="P198" s="46"/>
      <c r="Q198" s="46"/>
      <c r="R198" s="46"/>
      <c r="S198" s="46"/>
    </row>
    <row r="199" spans="12:19" x14ac:dyDescent="0.25">
      <c r="L199" s="155"/>
      <c r="M199" s="155"/>
      <c r="N199" s="10" t="s">
        <v>112</v>
      </c>
      <c r="O199" s="46"/>
      <c r="P199" s="46"/>
      <c r="Q199" s="46"/>
      <c r="R199" s="46"/>
      <c r="S199" s="46"/>
    </row>
    <row r="200" spans="12:19" x14ac:dyDescent="0.25">
      <c r="L200" s="155"/>
      <c r="M200" s="155"/>
      <c r="N200" s="10" t="s">
        <v>114</v>
      </c>
      <c r="O200" s="46"/>
      <c r="P200" s="46"/>
      <c r="Q200" s="46"/>
      <c r="R200" s="46"/>
      <c r="S200" s="46"/>
    </row>
    <row r="201" spans="12:19" x14ac:dyDescent="0.25">
      <c r="L201" s="155"/>
      <c r="M201" s="155"/>
      <c r="N201" s="10" t="s">
        <v>115</v>
      </c>
      <c r="O201" s="46"/>
      <c r="P201" s="46"/>
      <c r="Q201" s="46"/>
      <c r="R201" s="46"/>
      <c r="S201" s="46"/>
    </row>
    <row r="202" spans="12:19" x14ac:dyDescent="0.25">
      <c r="L202" s="155" t="s">
        <v>119</v>
      </c>
      <c r="M202" s="155"/>
      <c r="N202" s="10" t="s">
        <v>8</v>
      </c>
      <c r="O202" s="46"/>
      <c r="P202" s="46"/>
      <c r="Q202" s="46"/>
      <c r="R202" s="46"/>
      <c r="S202" s="46"/>
    </row>
    <row r="203" spans="12:19" x14ac:dyDescent="0.25">
      <c r="L203" s="155" t="s">
        <v>120</v>
      </c>
      <c r="M203" s="155"/>
      <c r="N203" s="10" t="s">
        <v>121</v>
      </c>
      <c r="O203" s="46"/>
      <c r="P203" s="46"/>
      <c r="Q203" s="46"/>
      <c r="R203" s="46"/>
      <c r="S203" s="46"/>
    </row>
    <row r="204" spans="12:19" x14ac:dyDescent="0.25">
      <c r="L204" s="155"/>
      <c r="M204" s="155"/>
      <c r="N204" s="10" t="s">
        <v>122</v>
      </c>
      <c r="O204" s="46"/>
      <c r="P204" s="46"/>
      <c r="Q204" s="46"/>
      <c r="R204" s="46"/>
      <c r="S204" s="46"/>
    </row>
    <row r="205" spans="12:19" x14ac:dyDescent="0.25">
      <c r="L205" s="155"/>
      <c r="M205" s="155"/>
      <c r="N205" s="10" t="s">
        <v>123</v>
      </c>
      <c r="O205" s="46"/>
      <c r="P205" s="46"/>
      <c r="Q205" s="46"/>
      <c r="R205" s="46"/>
      <c r="S205" s="46"/>
    </row>
    <row r="206" spans="12:19" x14ac:dyDescent="0.25">
      <c r="L206" s="155"/>
      <c r="M206" s="155"/>
      <c r="N206" s="10" t="s">
        <v>8</v>
      </c>
      <c r="O206" s="46"/>
      <c r="P206" s="46"/>
      <c r="Q206" s="46"/>
      <c r="R206" s="46"/>
      <c r="S206" s="46"/>
    </row>
    <row r="207" spans="12:19" x14ac:dyDescent="0.25">
      <c r="L207" s="155"/>
      <c r="M207" s="155"/>
      <c r="N207" s="10" t="s">
        <v>24</v>
      </c>
      <c r="O207" s="46"/>
      <c r="P207" s="46"/>
      <c r="Q207" s="46"/>
      <c r="R207" s="46"/>
      <c r="S207" s="46"/>
    </row>
    <row r="208" spans="12:19" x14ac:dyDescent="0.25">
      <c r="L208" s="155" t="s">
        <v>124</v>
      </c>
      <c r="M208" s="155"/>
      <c r="N208" s="10" t="s">
        <v>125</v>
      </c>
      <c r="O208" s="46"/>
      <c r="P208" s="46"/>
      <c r="Q208" s="46"/>
      <c r="R208" s="46"/>
      <c r="S208" s="46"/>
    </row>
    <row r="209" spans="12:19" x14ac:dyDescent="0.25">
      <c r="L209" s="155"/>
      <c r="M209" s="155"/>
      <c r="N209" s="10" t="s">
        <v>24</v>
      </c>
      <c r="O209" s="46"/>
      <c r="P209" s="46"/>
      <c r="Q209" s="46"/>
      <c r="R209" s="46"/>
      <c r="S209" s="46"/>
    </row>
    <row r="210" spans="12:19" x14ac:dyDescent="0.25">
      <c r="L210" s="151" t="s">
        <v>126</v>
      </c>
      <c r="M210" s="151"/>
      <c r="N210" s="10" t="s">
        <v>125</v>
      </c>
      <c r="O210" s="46"/>
      <c r="P210" s="46"/>
      <c r="Q210" s="46"/>
      <c r="R210" s="46"/>
      <c r="S210" s="46"/>
    </row>
    <row r="211" spans="12:19" x14ac:dyDescent="0.25">
      <c r="L211" s="151"/>
      <c r="M211" s="151"/>
      <c r="N211" s="10" t="s">
        <v>24</v>
      </c>
      <c r="O211" s="46"/>
      <c r="P211" s="46"/>
      <c r="Q211" s="46"/>
      <c r="R211" s="46"/>
      <c r="S211" s="46"/>
    </row>
    <row r="212" spans="12:19" ht="30" x14ac:dyDescent="0.25">
      <c r="L212" s="151" t="s">
        <v>127</v>
      </c>
      <c r="M212" s="151"/>
      <c r="N212" s="11" t="s">
        <v>128</v>
      </c>
      <c r="O212" s="46"/>
      <c r="P212" s="46"/>
      <c r="Q212" s="46"/>
      <c r="R212" s="46"/>
      <c r="S212" s="46"/>
    </row>
    <row r="213" spans="12:19" x14ac:dyDescent="0.25">
      <c r="L213" s="151" t="s">
        <v>129</v>
      </c>
      <c r="M213" s="151"/>
      <c r="N213" s="9" t="s">
        <v>130</v>
      </c>
      <c r="O213" s="46"/>
      <c r="P213" s="46"/>
      <c r="Q213" s="46"/>
      <c r="R213" s="46"/>
      <c r="S213" s="46"/>
    </row>
  </sheetData>
  <mergeCells count="43">
    <mergeCell ref="L212:M212"/>
    <mergeCell ref="L213:M213"/>
    <mergeCell ref="L197:M201"/>
    <mergeCell ref="L202:M202"/>
    <mergeCell ref="L203:M207"/>
    <mergeCell ref="L208:M209"/>
    <mergeCell ref="L210:M211"/>
    <mergeCell ref="L182:L187"/>
    <mergeCell ref="M182:M184"/>
    <mergeCell ref="M185:M187"/>
    <mergeCell ref="L188:M193"/>
    <mergeCell ref="L194:M196"/>
    <mergeCell ref="L137:M145"/>
    <mergeCell ref="L146:M154"/>
    <mergeCell ref="L155:M163"/>
    <mergeCell ref="L164:M172"/>
    <mergeCell ref="L173:M180"/>
    <mergeCell ref="L78:M111"/>
    <mergeCell ref="L112:M118"/>
    <mergeCell ref="L119:L136"/>
    <mergeCell ref="M119:M120"/>
    <mergeCell ref="M121:M122"/>
    <mergeCell ref="M123:M124"/>
    <mergeCell ref="M125:M126"/>
    <mergeCell ref="M127:M128"/>
    <mergeCell ref="M129:M130"/>
    <mergeCell ref="M131:M132"/>
    <mergeCell ref="M133:M134"/>
    <mergeCell ref="M135:M136"/>
    <mergeCell ref="L18:M18"/>
    <mergeCell ref="L19:M27"/>
    <mergeCell ref="L28:M68"/>
    <mergeCell ref="L69:M77"/>
    <mergeCell ref="L17:M17"/>
    <mergeCell ref="B47:G47"/>
    <mergeCell ref="B59:G59"/>
    <mergeCell ref="B69:G69"/>
    <mergeCell ref="B4:C4"/>
    <mergeCell ref="B5:C5"/>
    <mergeCell ref="B6:C6"/>
    <mergeCell ref="B7:G7"/>
    <mergeCell ref="B20:G20"/>
    <mergeCell ref="B34:G3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208"/>
  <sheetViews>
    <sheetView topLeftCell="A58" workbookViewId="0">
      <selection activeCell="I10" sqref="I10"/>
    </sheetView>
  </sheetViews>
  <sheetFormatPr defaultRowHeight="15" x14ac:dyDescent="0.25"/>
  <cols>
    <col min="3" max="3" width="10.42578125" bestFit="1" customWidth="1"/>
    <col min="14" max="14" width="12.28515625" bestFit="1" customWidth="1"/>
    <col min="15" max="15" width="16.85546875" bestFit="1" customWidth="1"/>
    <col min="16" max="16" width="11.140625" customWidth="1"/>
    <col min="17" max="17" width="11.85546875" customWidth="1"/>
    <col min="18" max="18" width="18.28515625" bestFit="1" customWidth="1"/>
    <col min="19" max="19" width="17.85546875" customWidth="1"/>
  </cols>
  <sheetData>
    <row r="2" spans="2:19" ht="45" x14ac:dyDescent="0.25">
      <c r="M2" s="53" t="s">
        <v>205</v>
      </c>
      <c r="N2" s="33" t="s">
        <v>204</v>
      </c>
      <c r="O2" s="33" t="s">
        <v>15</v>
      </c>
      <c r="P2" s="4" t="s">
        <v>20</v>
      </c>
      <c r="Q2" s="4" t="s">
        <v>16</v>
      </c>
      <c r="R2" s="33" t="s">
        <v>11</v>
      </c>
    </row>
    <row r="3" spans="2:19" x14ac:dyDescent="0.25">
      <c r="M3" s="61">
        <v>63</v>
      </c>
      <c r="N3" s="61">
        <f>+'[2]SARAY JAMMUVARI (KAYTHI)'!$G$403</f>
        <v>2595</v>
      </c>
      <c r="O3" s="61">
        <f>+D21</f>
        <v>3468</v>
      </c>
      <c r="P3" s="61">
        <f>+'[3]SARAI JAMMUVARI'!$F$128</f>
        <v>3008.2</v>
      </c>
      <c r="Q3" s="61">
        <f>+O3-P3</f>
        <v>459.80000000000018</v>
      </c>
      <c r="R3" s="46" t="s">
        <v>373</v>
      </c>
      <c r="S3" s="46" t="s">
        <v>374</v>
      </c>
    </row>
    <row r="4" spans="2:19" x14ac:dyDescent="0.25">
      <c r="M4" s="61">
        <v>75</v>
      </c>
      <c r="N4" s="61">
        <f>+'[2]SARAY JAMMUVARI (KAYTHI)'!$H$403</f>
        <v>2479</v>
      </c>
      <c r="O4" s="61">
        <f>+D36</f>
        <v>2400</v>
      </c>
      <c r="P4" s="61">
        <f>+'[3]SARAI JAMMUVARI'!$G$128</f>
        <v>1928.3</v>
      </c>
      <c r="Q4" s="61">
        <f t="shared" ref="Q4:Q8" si="0">+O4-P4</f>
        <v>471.70000000000005</v>
      </c>
      <c r="R4" s="46" t="s">
        <v>373</v>
      </c>
      <c r="S4" s="46" t="s">
        <v>375</v>
      </c>
    </row>
    <row r="5" spans="2:19" ht="15.75" x14ac:dyDescent="0.25">
      <c r="B5" s="191" t="s">
        <v>17</v>
      </c>
      <c r="C5" s="192"/>
      <c r="D5" s="21" t="s">
        <v>135</v>
      </c>
      <c r="E5" s="5"/>
      <c r="F5" s="5"/>
      <c r="G5" s="48"/>
      <c r="M5" s="61">
        <v>90</v>
      </c>
      <c r="N5" s="61">
        <f>+'[2]SARAY JAMMUVARI (KAYTHI)'!$I$403</f>
        <v>905</v>
      </c>
      <c r="O5" s="61">
        <f>+D49</f>
        <v>600</v>
      </c>
      <c r="P5" s="61">
        <f>+'[3]SARAI JAMMUVARI'!$H$128</f>
        <v>483.59999999999997</v>
      </c>
      <c r="Q5" s="61">
        <f t="shared" si="0"/>
        <v>116.40000000000003</v>
      </c>
      <c r="R5" s="46"/>
    </row>
    <row r="6" spans="2:19" ht="15.75" x14ac:dyDescent="0.25">
      <c r="B6" s="191" t="s">
        <v>19</v>
      </c>
      <c r="C6" s="192"/>
      <c r="D6" s="21" t="s">
        <v>249</v>
      </c>
      <c r="E6" s="5"/>
      <c r="F6" s="5"/>
      <c r="G6" s="48"/>
      <c r="M6" s="61">
        <v>110</v>
      </c>
      <c r="N6" s="61">
        <f>+'[2]SARAY JAMMUVARI (KAYTHI)'!$J$403</f>
        <v>1570</v>
      </c>
      <c r="O6" s="61">
        <f>+D61</f>
        <v>1475</v>
      </c>
      <c r="P6" s="61">
        <f>+'[3]SARAI JAMMUVARI'!$I$128</f>
        <v>1740.1</v>
      </c>
      <c r="Q6" s="61">
        <f t="shared" si="0"/>
        <v>-265.09999999999991</v>
      </c>
      <c r="R6" s="46"/>
    </row>
    <row r="7" spans="2:19" ht="15.6" customHeight="1" x14ac:dyDescent="0.25">
      <c r="B7" s="193" t="s">
        <v>18</v>
      </c>
      <c r="C7" s="194"/>
      <c r="D7" s="22"/>
      <c r="E7" s="19"/>
      <c r="F7" s="19"/>
      <c r="G7" s="49"/>
      <c r="M7" s="61">
        <v>140</v>
      </c>
      <c r="N7" s="61">
        <f>+'[2]SARAY JAMMUVARI (KAYTHI)'!$L$403</f>
        <v>1944</v>
      </c>
      <c r="O7" s="61">
        <f>+D71</f>
        <v>1986</v>
      </c>
      <c r="P7" s="61">
        <f>+'[3]SARAI JAMMUVARI'!$J$128</f>
        <v>2465.7000000000003</v>
      </c>
      <c r="Q7" s="61">
        <f t="shared" si="0"/>
        <v>-479.70000000000027</v>
      </c>
      <c r="R7" s="46"/>
    </row>
    <row r="8" spans="2:19" ht="18.75" x14ac:dyDescent="0.25">
      <c r="B8" s="131" t="s">
        <v>10</v>
      </c>
      <c r="C8" s="132"/>
      <c r="D8" s="132"/>
      <c r="E8" s="132"/>
      <c r="F8" s="132"/>
      <c r="G8" s="133"/>
      <c r="M8" s="61">
        <v>160</v>
      </c>
      <c r="N8" s="61">
        <f>+'[2]SARAY JAMMUVARI (KAYTHI)'!$M$403</f>
        <v>522</v>
      </c>
      <c r="O8" s="61">
        <f>+D81</f>
        <v>600</v>
      </c>
      <c r="P8" s="61">
        <f>+'[3]SARAI JAMMUVARI'!$K$128</f>
        <v>886.7</v>
      </c>
      <c r="Q8" s="61">
        <f t="shared" si="0"/>
        <v>-286.70000000000005</v>
      </c>
      <c r="R8" s="46"/>
    </row>
    <row r="9" spans="2:19" ht="43.5" customHeight="1" x14ac:dyDescent="0.25">
      <c r="B9" s="124" t="s">
        <v>9</v>
      </c>
      <c r="C9" s="124" t="s">
        <v>0</v>
      </c>
      <c r="D9" s="124" t="s">
        <v>15</v>
      </c>
      <c r="E9" s="4" t="s">
        <v>20</v>
      </c>
      <c r="F9" s="4" t="s">
        <v>16</v>
      </c>
      <c r="G9" s="124" t="s">
        <v>11</v>
      </c>
      <c r="M9" s="195"/>
      <c r="N9" s="195"/>
      <c r="O9" s="81"/>
      <c r="P9" s="80"/>
      <c r="Q9" s="80"/>
      <c r="R9" s="80"/>
      <c r="S9" s="80"/>
    </row>
    <row r="10" spans="2:19" x14ac:dyDescent="0.25">
      <c r="B10" s="2">
        <v>1</v>
      </c>
      <c r="C10" s="87">
        <v>44981</v>
      </c>
      <c r="D10" s="125">
        <v>450</v>
      </c>
      <c r="E10" s="46"/>
      <c r="F10" s="46"/>
      <c r="G10" s="125">
        <v>3827</v>
      </c>
      <c r="M10" s="185"/>
      <c r="N10" s="186"/>
      <c r="O10" s="46"/>
      <c r="P10" s="46"/>
      <c r="Q10" s="46"/>
      <c r="R10" s="46"/>
      <c r="S10" s="46"/>
    </row>
    <row r="11" spans="2:19" ht="12.75" customHeight="1" x14ac:dyDescent="0.25">
      <c r="B11" s="2">
        <f>1+B10</f>
        <v>2</v>
      </c>
      <c r="C11" s="3">
        <v>44982</v>
      </c>
      <c r="D11" s="2">
        <v>600</v>
      </c>
      <c r="E11" s="2"/>
      <c r="F11" s="2"/>
      <c r="G11" s="2">
        <v>3828</v>
      </c>
      <c r="M11" s="153" t="s">
        <v>21</v>
      </c>
      <c r="N11" s="153"/>
      <c r="O11" s="32" t="s">
        <v>22</v>
      </c>
      <c r="P11" s="12" t="s">
        <v>131</v>
      </c>
      <c r="Q11" s="12" t="s">
        <v>132</v>
      </c>
      <c r="R11" s="12" t="s">
        <v>133</v>
      </c>
      <c r="S11" s="12" t="s">
        <v>11</v>
      </c>
    </row>
    <row r="12" spans="2:19" ht="12.75" customHeight="1" x14ac:dyDescent="0.25">
      <c r="B12" s="2">
        <f t="shared" ref="B12:B15" si="1">1+B11</f>
        <v>3</v>
      </c>
      <c r="C12" s="3">
        <v>45006</v>
      </c>
      <c r="D12" s="2">
        <v>300</v>
      </c>
      <c r="E12" s="2"/>
      <c r="F12" s="2"/>
      <c r="G12" s="2">
        <v>3838</v>
      </c>
      <c r="M12" s="187"/>
      <c r="N12" s="188"/>
      <c r="O12" s="32"/>
      <c r="P12" s="12"/>
      <c r="Q12" s="12"/>
      <c r="R12" s="12"/>
      <c r="S12" s="12"/>
    </row>
    <row r="13" spans="2:19" x14ac:dyDescent="0.25">
      <c r="B13" s="2">
        <f t="shared" si="1"/>
        <v>4</v>
      </c>
      <c r="C13" s="3">
        <v>45008</v>
      </c>
      <c r="D13" s="2">
        <v>300</v>
      </c>
      <c r="E13" s="2"/>
      <c r="F13" s="2"/>
      <c r="G13" s="2">
        <v>3837</v>
      </c>
      <c r="M13" s="151" t="s">
        <v>23</v>
      </c>
      <c r="N13" s="151"/>
      <c r="O13" s="7" t="s">
        <v>1</v>
      </c>
      <c r="P13" s="61">
        <v>8</v>
      </c>
      <c r="Q13" s="46"/>
      <c r="R13" s="46"/>
      <c r="S13" s="61">
        <v>3828</v>
      </c>
    </row>
    <row r="14" spans="2:19" x14ac:dyDescent="0.25">
      <c r="B14" s="2">
        <f t="shared" si="1"/>
        <v>5</v>
      </c>
      <c r="C14" s="87">
        <v>45032</v>
      </c>
      <c r="D14" s="2">
        <v>300</v>
      </c>
      <c r="E14" s="2"/>
      <c r="F14" s="2"/>
      <c r="G14" s="2">
        <v>3842</v>
      </c>
      <c r="M14" s="151"/>
      <c r="N14" s="151"/>
      <c r="O14" s="7" t="s">
        <v>2</v>
      </c>
      <c r="P14" s="13"/>
      <c r="Q14" s="46"/>
      <c r="R14" s="46"/>
      <c r="S14" s="61"/>
    </row>
    <row r="15" spans="2:19" x14ac:dyDescent="0.25">
      <c r="B15" s="2">
        <f t="shared" si="1"/>
        <v>6</v>
      </c>
      <c r="C15" s="3">
        <v>45040</v>
      </c>
      <c r="D15" s="2">
        <v>650</v>
      </c>
      <c r="E15" s="2"/>
      <c r="F15" s="2"/>
      <c r="G15" s="2">
        <v>3845</v>
      </c>
      <c r="M15" s="151"/>
      <c r="N15" s="151"/>
      <c r="O15" s="7" t="s">
        <v>3</v>
      </c>
      <c r="P15" s="61">
        <v>1</v>
      </c>
      <c r="Q15" s="46"/>
      <c r="R15" s="46"/>
      <c r="S15" s="61"/>
    </row>
    <row r="16" spans="2:19" x14ac:dyDescent="0.25">
      <c r="B16" s="2"/>
      <c r="C16" s="3"/>
      <c r="D16" s="46">
        <v>868</v>
      </c>
      <c r="E16" s="2"/>
      <c r="F16" s="2"/>
      <c r="G16" s="2" t="s">
        <v>383</v>
      </c>
      <c r="M16" s="151"/>
      <c r="N16" s="151"/>
      <c r="O16" s="7" t="s">
        <v>4</v>
      </c>
      <c r="P16" s="13">
        <v>2</v>
      </c>
      <c r="Q16" s="46"/>
      <c r="R16" s="13" t="s">
        <v>336</v>
      </c>
      <c r="S16" s="61">
        <v>3832</v>
      </c>
    </row>
    <row r="17" spans="2:19" x14ac:dyDescent="0.25">
      <c r="B17" s="2"/>
      <c r="C17" s="3"/>
      <c r="D17" s="46"/>
      <c r="E17" s="2"/>
      <c r="F17" s="2"/>
      <c r="G17" s="24"/>
      <c r="M17" s="151"/>
      <c r="N17" s="151"/>
      <c r="O17" s="7" t="s">
        <v>5</v>
      </c>
      <c r="P17" s="13"/>
      <c r="Q17" s="46"/>
      <c r="R17" s="46"/>
      <c r="S17" s="61"/>
    </row>
    <row r="18" spans="2:19" x14ac:dyDescent="0.25">
      <c r="B18" s="2"/>
      <c r="C18" s="3"/>
      <c r="D18" s="2"/>
      <c r="E18" s="2"/>
      <c r="F18" s="2"/>
      <c r="G18" s="24"/>
      <c r="M18" s="151"/>
      <c r="N18" s="151"/>
      <c r="O18" s="7" t="s">
        <v>6</v>
      </c>
      <c r="P18" s="13">
        <v>2</v>
      </c>
      <c r="Q18" s="46"/>
      <c r="R18" s="46"/>
      <c r="S18" s="61">
        <v>3832</v>
      </c>
    </row>
    <row r="19" spans="2:19" x14ac:dyDescent="0.25">
      <c r="B19" s="2"/>
      <c r="C19" s="3"/>
      <c r="D19" s="2"/>
      <c r="E19" s="2"/>
      <c r="F19" s="2"/>
      <c r="G19" s="24"/>
      <c r="M19" s="151"/>
      <c r="N19" s="151"/>
      <c r="O19" s="7" t="s">
        <v>7</v>
      </c>
      <c r="P19" s="61">
        <v>2</v>
      </c>
      <c r="Q19" s="46"/>
      <c r="R19" s="46"/>
      <c r="S19" s="61">
        <v>3836</v>
      </c>
    </row>
    <row r="20" spans="2:19" x14ac:dyDescent="0.25">
      <c r="B20" s="2"/>
      <c r="C20" s="3"/>
      <c r="D20" s="2"/>
      <c r="E20" s="2"/>
      <c r="F20" s="2"/>
      <c r="G20" s="24"/>
      <c r="M20" s="151"/>
      <c r="N20" s="151"/>
      <c r="O20" s="7" t="s">
        <v>8</v>
      </c>
      <c r="P20" s="13"/>
      <c r="Q20" s="46"/>
      <c r="R20" s="46"/>
      <c r="S20" s="61"/>
    </row>
    <row r="21" spans="2:19" x14ac:dyDescent="0.25">
      <c r="B21" s="2"/>
      <c r="C21" s="3" t="s">
        <v>201</v>
      </c>
      <c r="D21" s="2">
        <f>SUM(D10:D20)</f>
        <v>3468</v>
      </c>
      <c r="E21" s="2"/>
      <c r="F21" s="2"/>
      <c r="G21" s="24"/>
      <c r="M21" s="151"/>
      <c r="N21" s="151"/>
      <c r="O21" s="7" t="s">
        <v>24</v>
      </c>
      <c r="P21" s="46"/>
      <c r="Q21" s="46"/>
      <c r="R21" s="46"/>
      <c r="S21" s="61"/>
    </row>
    <row r="22" spans="2:19" ht="18.75" x14ac:dyDescent="0.25">
      <c r="B22" s="131" t="s">
        <v>12</v>
      </c>
      <c r="C22" s="132"/>
      <c r="D22" s="132"/>
      <c r="E22" s="132"/>
      <c r="F22" s="132"/>
      <c r="G22" s="133"/>
      <c r="M22" s="151" t="s">
        <v>25</v>
      </c>
      <c r="N22" s="151"/>
      <c r="O22" s="7" t="s">
        <v>26</v>
      </c>
      <c r="P22" s="46"/>
      <c r="Q22" s="46"/>
      <c r="R22" s="46"/>
      <c r="S22" s="61"/>
    </row>
    <row r="23" spans="2:19" ht="60" x14ac:dyDescent="0.25">
      <c r="B23" s="33" t="s">
        <v>9</v>
      </c>
      <c r="C23" s="33" t="s">
        <v>0</v>
      </c>
      <c r="D23" s="33" t="s">
        <v>15</v>
      </c>
      <c r="E23" s="4" t="s">
        <v>20</v>
      </c>
      <c r="F23" s="4" t="s">
        <v>16</v>
      </c>
      <c r="G23" s="33" t="s">
        <v>11</v>
      </c>
      <c r="M23" s="151"/>
      <c r="N23" s="151"/>
      <c r="O23" s="7" t="s">
        <v>27</v>
      </c>
      <c r="P23" s="46"/>
      <c r="Q23" s="46"/>
      <c r="R23" s="46"/>
      <c r="S23" s="61"/>
    </row>
    <row r="24" spans="2:19" x14ac:dyDescent="0.25">
      <c r="B24" s="2">
        <v>1</v>
      </c>
      <c r="C24" s="3">
        <v>44976</v>
      </c>
      <c r="D24" s="2">
        <v>450</v>
      </c>
      <c r="E24" s="2"/>
      <c r="F24" s="2"/>
      <c r="G24" s="2">
        <v>3825</v>
      </c>
      <c r="M24" s="151"/>
      <c r="N24" s="151"/>
      <c r="O24" s="7" t="s">
        <v>28</v>
      </c>
      <c r="P24" s="46"/>
      <c r="Q24" s="46"/>
      <c r="R24" s="46"/>
      <c r="S24" s="61"/>
    </row>
    <row r="25" spans="2:19" x14ac:dyDescent="0.25">
      <c r="B25" s="2">
        <v>2</v>
      </c>
      <c r="C25" s="3">
        <v>44981</v>
      </c>
      <c r="D25" s="2">
        <v>450</v>
      </c>
      <c r="E25" s="2"/>
      <c r="F25" s="2"/>
      <c r="G25" s="2">
        <v>3827</v>
      </c>
      <c r="M25" s="151"/>
      <c r="N25" s="151"/>
      <c r="O25" s="7"/>
      <c r="P25" s="46"/>
      <c r="Q25" s="46"/>
      <c r="R25" s="46"/>
      <c r="S25" s="61"/>
    </row>
    <row r="26" spans="2:19" x14ac:dyDescent="0.25">
      <c r="B26" s="2">
        <v>3</v>
      </c>
      <c r="C26" s="3">
        <v>44982</v>
      </c>
      <c r="D26" s="2">
        <v>300</v>
      </c>
      <c r="E26" s="2"/>
      <c r="F26" s="2"/>
      <c r="G26" s="2">
        <v>3828</v>
      </c>
      <c r="M26" s="151"/>
      <c r="N26" s="151"/>
      <c r="O26" s="7" t="s">
        <v>29</v>
      </c>
      <c r="P26" s="46"/>
      <c r="Q26" s="46"/>
      <c r="R26" s="46"/>
      <c r="S26" s="61"/>
    </row>
    <row r="27" spans="2:19" x14ac:dyDescent="0.25">
      <c r="B27" s="2">
        <v>4</v>
      </c>
      <c r="C27" s="3">
        <v>44984</v>
      </c>
      <c r="D27" s="2">
        <v>900</v>
      </c>
      <c r="E27" s="2"/>
      <c r="F27" s="2"/>
      <c r="G27" s="2">
        <v>3829</v>
      </c>
      <c r="M27" s="151"/>
      <c r="N27" s="151"/>
      <c r="O27" s="7" t="s">
        <v>30</v>
      </c>
      <c r="P27" s="46"/>
      <c r="Q27" s="46"/>
      <c r="R27" s="46"/>
      <c r="S27" s="61"/>
    </row>
    <row r="28" spans="2:19" x14ac:dyDescent="0.25">
      <c r="B28" s="46"/>
      <c r="C28" s="46"/>
      <c r="D28" s="46">
        <v>300</v>
      </c>
      <c r="E28" s="46"/>
      <c r="F28" s="46"/>
      <c r="G28" s="46" t="s">
        <v>383</v>
      </c>
      <c r="M28" s="151"/>
      <c r="N28" s="151"/>
      <c r="O28" s="7" t="s">
        <v>31</v>
      </c>
      <c r="P28" s="13"/>
      <c r="Q28" s="46"/>
      <c r="R28" s="46"/>
      <c r="S28" s="61"/>
    </row>
    <row r="29" spans="2:19" x14ac:dyDescent="0.25">
      <c r="B29" s="2"/>
      <c r="C29" s="3"/>
      <c r="D29" s="2"/>
      <c r="E29" s="2"/>
      <c r="F29" s="2"/>
      <c r="G29" s="2"/>
      <c r="M29" s="151"/>
      <c r="N29" s="151"/>
      <c r="O29" s="7" t="s">
        <v>32</v>
      </c>
      <c r="P29" s="13"/>
      <c r="Q29" s="46"/>
      <c r="R29" s="46"/>
      <c r="S29" s="61"/>
    </row>
    <row r="30" spans="2:19" x14ac:dyDescent="0.25">
      <c r="B30" s="2"/>
      <c r="C30" s="3"/>
      <c r="D30" s="2"/>
      <c r="E30" s="2"/>
      <c r="F30" s="2"/>
      <c r="G30" s="2"/>
      <c r="M30" s="151"/>
      <c r="N30" s="151"/>
      <c r="O30" s="7" t="s">
        <v>33</v>
      </c>
      <c r="P30" s="61">
        <v>4</v>
      </c>
      <c r="Q30" s="61">
        <f>1+1+1</f>
        <v>3</v>
      </c>
      <c r="R30" s="61" t="s">
        <v>338</v>
      </c>
      <c r="S30" s="61"/>
    </row>
    <row r="31" spans="2:19" x14ac:dyDescent="0.25">
      <c r="B31" s="2"/>
      <c r="C31" s="3"/>
      <c r="D31" s="2"/>
      <c r="E31" s="2"/>
      <c r="F31" s="2"/>
      <c r="G31" s="2"/>
      <c r="M31" s="151"/>
      <c r="N31" s="151"/>
      <c r="O31" s="7" t="s">
        <v>34</v>
      </c>
      <c r="P31" s="13"/>
      <c r="Q31" s="46"/>
      <c r="R31" s="46"/>
      <c r="S31" s="61"/>
    </row>
    <row r="32" spans="2:19" x14ac:dyDescent="0.25">
      <c r="B32" s="2"/>
      <c r="C32" s="3"/>
      <c r="D32" s="2"/>
      <c r="E32" s="2"/>
      <c r="F32" s="2"/>
      <c r="G32" s="2"/>
      <c r="M32" s="151"/>
      <c r="N32" s="151"/>
      <c r="O32" s="7" t="s">
        <v>35</v>
      </c>
      <c r="P32" s="13"/>
      <c r="Q32" s="46"/>
      <c r="R32" s="46"/>
      <c r="S32" s="61"/>
    </row>
    <row r="33" spans="2:19" x14ac:dyDescent="0.25">
      <c r="B33" s="2"/>
      <c r="C33" s="3"/>
      <c r="D33" s="2"/>
      <c r="E33" s="2"/>
      <c r="F33" s="2"/>
      <c r="G33" s="2"/>
      <c r="M33" s="151"/>
      <c r="N33" s="151"/>
      <c r="O33" s="7" t="s">
        <v>36</v>
      </c>
      <c r="P33" s="13">
        <v>3</v>
      </c>
      <c r="Q33" s="46"/>
      <c r="R33" s="46"/>
      <c r="S33" s="61">
        <v>3830</v>
      </c>
    </row>
    <row r="34" spans="2:19" x14ac:dyDescent="0.25">
      <c r="B34" s="2"/>
      <c r="C34" s="3"/>
      <c r="D34" s="2"/>
      <c r="E34" s="2"/>
      <c r="F34" s="2"/>
      <c r="G34" s="2"/>
      <c r="M34" s="151"/>
      <c r="N34" s="151"/>
      <c r="O34" s="7" t="s">
        <v>37</v>
      </c>
      <c r="P34" s="13">
        <f>5+3</f>
        <v>8</v>
      </c>
      <c r="Q34" s="13">
        <f>1+2</f>
        <v>3</v>
      </c>
      <c r="R34" s="13" t="s">
        <v>341</v>
      </c>
      <c r="S34" s="61" t="s">
        <v>325</v>
      </c>
    </row>
    <row r="35" spans="2:19" x14ac:dyDescent="0.25">
      <c r="B35" s="2"/>
      <c r="C35" s="3"/>
      <c r="D35" s="2"/>
      <c r="E35" s="2"/>
      <c r="F35" s="2"/>
      <c r="G35" s="24"/>
      <c r="M35" s="151"/>
      <c r="N35" s="151"/>
      <c r="O35" s="7" t="s">
        <v>38</v>
      </c>
      <c r="P35" s="46"/>
      <c r="Q35" s="46"/>
      <c r="R35" s="46"/>
      <c r="S35" s="61"/>
    </row>
    <row r="36" spans="2:19" x14ac:dyDescent="0.25">
      <c r="B36" s="2"/>
      <c r="C36" s="3" t="s">
        <v>201</v>
      </c>
      <c r="D36" s="2">
        <f>SUM(D24:D35)</f>
        <v>2400</v>
      </c>
      <c r="E36" s="2"/>
      <c r="F36" s="2"/>
      <c r="G36" s="24"/>
      <c r="M36" s="151"/>
      <c r="N36" s="151"/>
      <c r="O36" s="7" t="s">
        <v>39</v>
      </c>
      <c r="P36" s="46"/>
      <c r="Q36" s="46"/>
      <c r="R36" s="46"/>
      <c r="S36" s="61"/>
    </row>
    <row r="37" spans="2:19" ht="18.75" x14ac:dyDescent="0.25">
      <c r="B37" s="131" t="s">
        <v>13</v>
      </c>
      <c r="C37" s="132"/>
      <c r="D37" s="132"/>
      <c r="E37" s="132"/>
      <c r="F37" s="132"/>
      <c r="G37" s="133"/>
      <c r="M37" s="151"/>
      <c r="N37" s="151"/>
      <c r="O37" s="7" t="s">
        <v>40</v>
      </c>
      <c r="P37" s="46"/>
      <c r="Q37" s="46"/>
      <c r="R37" s="46"/>
      <c r="S37" s="61"/>
    </row>
    <row r="38" spans="2:19" ht="60" x14ac:dyDescent="0.25">
      <c r="B38" s="33" t="s">
        <v>9</v>
      </c>
      <c r="C38" s="33" t="s">
        <v>0</v>
      </c>
      <c r="D38" s="33" t="s">
        <v>15</v>
      </c>
      <c r="E38" s="4" t="s">
        <v>20</v>
      </c>
      <c r="F38" s="4" t="s">
        <v>16</v>
      </c>
      <c r="G38" s="33" t="s">
        <v>11</v>
      </c>
      <c r="M38" s="151"/>
      <c r="N38" s="151"/>
      <c r="O38" s="7" t="s">
        <v>41</v>
      </c>
      <c r="P38" s="46"/>
      <c r="Q38" s="46"/>
      <c r="R38" s="46"/>
      <c r="S38" s="61"/>
    </row>
    <row r="39" spans="2:19" x14ac:dyDescent="0.25">
      <c r="B39" s="26">
        <v>1</v>
      </c>
      <c r="C39" s="27">
        <v>44978</v>
      </c>
      <c r="D39" s="26">
        <v>300</v>
      </c>
      <c r="E39" s="26"/>
      <c r="F39" s="26"/>
      <c r="G39" s="2">
        <v>3823</v>
      </c>
      <c r="M39" s="151"/>
      <c r="N39" s="151"/>
      <c r="O39" s="7" t="s">
        <v>42</v>
      </c>
      <c r="P39" s="13"/>
      <c r="Q39" s="46"/>
      <c r="R39" s="46"/>
      <c r="S39" s="61"/>
    </row>
    <row r="40" spans="2:19" x14ac:dyDescent="0.25">
      <c r="B40" s="26">
        <f>+B39+1</f>
        <v>2</v>
      </c>
      <c r="C40" s="27">
        <v>44979</v>
      </c>
      <c r="D40" s="26">
        <v>300</v>
      </c>
      <c r="E40" s="26"/>
      <c r="F40" s="26"/>
      <c r="G40" s="2">
        <v>3826</v>
      </c>
      <c r="M40" s="151"/>
      <c r="N40" s="151"/>
      <c r="O40" s="7" t="s">
        <v>43</v>
      </c>
      <c r="P40" s="13">
        <v>3</v>
      </c>
      <c r="Q40" s="13">
        <v>1</v>
      </c>
      <c r="R40" s="13" t="s">
        <v>335</v>
      </c>
      <c r="S40" s="61">
        <v>3830</v>
      </c>
    </row>
    <row r="41" spans="2:19" x14ac:dyDescent="0.25">
      <c r="B41" s="2"/>
      <c r="C41" s="3"/>
      <c r="D41" s="2"/>
      <c r="E41" s="2"/>
      <c r="F41" s="2"/>
      <c r="G41" s="2"/>
      <c r="M41" s="151"/>
      <c r="N41" s="151"/>
      <c r="O41" s="7" t="s">
        <v>44</v>
      </c>
      <c r="P41" s="13">
        <v>3</v>
      </c>
      <c r="Q41" s="13">
        <v>1</v>
      </c>
      <c r="R41" s="13" t="s">
        <v>252</v>
      </c>
      <c r="S41" s="61">
        <v>3830</v>
      </c>
    </row>
    <row r="42" spans="2:19" x14ac:dyDescent="0.25">
      <c r="B42" s="2"/>
      <c r="C42" s="3"/>
      <c r="D42" s="2"/>
      <c r="E42" s="2"/>
      <c r="F42" s="2"/>
      <c r="G42" s="2"/>
      <c r="M42" s="151"/>
      <c r="N42" s="151"/>
      <c r="O42" s="7" t="s">
        <v>45</v>
      </c>
      <c r="P42" s="61">
        <v>2</v>
      </c>
      <c r="Q42" s="46">
        <v>1</v>
      </c>
      <c r="R42" s="13" t="s">
        <v>340</v>
      </c>
      <c r="S42" s="61">
        <v>3836</v>
      </c>
    </row>
    <row r="43" spans="2:19" x14ac:dyDescent="0.25">
      <c r="B43" s="2"/>
      <c r="C43" s="3"/>
      <c r="D43" s="2"/>
      <c r="E43" s="2"/>
      <c r="F43" s="2"/>
      <c r="G43" s="2"/>
      <c r="M43" s="151"/>
      <c r="N43" s="151"/>
      <c r="O43" s="7" t="s">
        <v>46</v>
      </c>
      <c r="P43" s="61"/>
      <c r="Q43" s="46"/>
      <c r="R43" s="46"/>
      <c r="S43" s="61"/>
    </row>
    <row r="44" spans="2:19" x14ac:dyDescent="0.25">
      <c r="B44" s="26"/>
      <c r="C44" s="27"/>
      <c r="D44" s="26"/>
      <c r="E44" s="26"/>
      <c r="F44" s="26"/>
      <c r="G44" s="2"/>
      <c r="M44" s="151"/>
      <c r="N44" s="151"/>
      <c r="O44" s="7" t="s">
        <v>47</v>
      </c>
      <c r="P44" s="61"/>
      <c r="Q44" s="46"/>
      <c r="R44" s="46"/>
      <c r="S44" s="61"/>
    </row>
    <row r="45" spans="2:19" x14ac:dyDescent="0.25">
      <c r="B45" s="26"/>
      <c r="C45" s="27"/>
      <c r="D45" s="25"/>
      <c r="E45" s="26"/>
      <c r="F45" s="26"/>
      <c r="G45" s="2"/>
      <c r="M45" s="151"/>
      <c r="N45" s="151"/>
      <c r="O45" s="7" t="s">
        <v>48</v>
      </c>
      <c r="P45" s="61">
        <v>2</v>
      </c>
      <c r="Q45" s="46"/>
      <c r="R45" s="46"/>
      <c r="S45" s="61">
        <v>3836</v>
      </c>
    </row>
    <row r="46" spans="2:19" x14ac:dyDescent="0.25">
      <c r="B46" s="26"/>
      <c r="C46" s="27"/>
      <c r="D46" s="25"/>
      <c r="E46" s="26"/>
      <c r="F46" s="26"/>
      <c r="G46" s="2"/>
      <c r="M46" s="151"/>
      <c r="N46" s="151"/>
      <c r="O46" s="7" t="s">
        <v>49</v>
      </c>
      <c r="P46" s="46"/>
      <c r="Q46" s="46"/>
      <c r="R46" s="46"/>
      <c r="S46" s="61"/>
    </row>
    <row r="47" spans="2:19" x14ac:dyDescent="0.25">
      <c r="B47" s="26"/>
      <c r="C47" s="27"/>
      <c r="D47" s="25"/>
      <c r="E47" s="26"/>
      <c r="F47" s="26"/>
      <c r="G47" s="24"/>
      <c r="M47" s="151"/>
      <c r="N47" s="151"/>
      <c r="O47" s="7" t="s">
        <v>50</v>
      </c>
      <c r="P47" s="46"/>
      <c r="Q47" s="46"/>
      <c r="R47" s="46"/>
      <c r="S47" s="61"/>
    </row>
    <row r="48" spans="2:19" x14ac:dyDescent="0.25">
      <c r="B48" s="26"/>
      <c r="C48" s="27"/>
      <c r="D48" s="25"/>
      <c r="E48" s="26"/>
      <c r="F48" s="26"/>
      <c r="G48" s="24"/>
      <c r="M48" s="151"/>
      <c r="N48" s="151"/>
      <c r="O48" s="7" t="s">
        <v>51</v>
      </c>
      <c r="P48" s="46"/>
      <c r="Q48" s="46"/>
      <c r="R48" s="46"/>
      <c r="S48" s="61"/>
    </row>
    <row r="49" spans="2:19" x14ac:dyDescent="0.25">
      <c r="B49" s="26"/>
      <c r="C49" s="3" t="s">
        <v>201</v>
      </c>
      <c r="D49" s="2">
        <f>SUM(D39:D48)</f>
        <v>600</v>
      </c>
      <c r="E49" s="26"/>
      <c r="F49" s="26"/>
      <c r="G49" s="24"/>
      <c r="M49" s="151"/>
      <c r="N49" s="151"/>
      <c r="O49" s="7" t="s">
        <v>52</v>
      </c>
      <c r="P49" s="46"/>
      <c r="Q49" s="46"/>
      <c r="R49" s="46"/>
      <c r="S49" s="61"/>
    </row>
    <row r="50" spans="2:19" ht="18.75" x14ac:dyDescent="0.25">
      <c r="B50" s="131" t="s">
        <v>14</v>
      </c>
      <c r="C50" s="132"/>
      <c r="D50" s="132"/>
      <c r="E50" s="132"/>
      <c r="F50" s="132"/>
      <c r="G50" s="133"/>
      <c r="M50" s="151"/>
      <c r="N50" s="151"/>
      <c r="O50" s="7" t="s">
        <v>53</v>
      </c>
      <c r="P50" s="46"/>
      <c r="Q50" s="46"/>
      <c r="R50" s="46"/>
      <c r="S50" s="61"/>
    </row>
    <row r="51" spans="2:19" ht="60" x14ac:dyDescent="0.25">
      <c r="B51" s="33" t="s">
        <v>9</v>
      </c>
      <c r="C51" s="33" t="s">
        <v>0</v>
      </c>
      <c r="D51" s="33" t="s">
        <v>15</v>
      </c>
      <c r="E51" s="4" t="s">
        <v>20</v>
      </c>
      <c r="F51" s="4" t="s">
        <v>16</v>
      </c>
      <c r="G51" s="33" t="s">
        <v>11</v>
      </c>
      <c r="M51" s="151"/>
      <c r="N51" s="151"/>
      <c r="O51" s="7" t="s">
        <v>54</v>
      </c>
      <c r="P51" s="46"/>
      <c r="Q51" s="46"/>
      <c r="R51" s="46"/>
      <c r="S51" s="61"/>
    </row>
    <row r="52" spans="2:19" x14ac:dyDescent="0.25">
      <c r="B52" s="2">
        <v>1</v>
      </c>
      <c r="C52" s="82">
        <v>44974</v>
      </c>
      <c r="D52" s="14">
        <v>375</v>
      </c>
      <c r="E52" s="14"/>
      <c r="F52" s="14"/>
      <c r="G52" s="14">
        <v>3821</v>
      </c>
      <c r="M52" s="151"/>
      <c r="N52" s="151"/>
      <c r="O52" s="7" t="s">
        <v>55</v>
      </c>
      <c r="P52" s="46"/>
      <c r="Q52" s="46"/>
      <c r="R52" s="46"/>
      <c r="S52" s="61"/>
    </row>
    <row r="53" spans="2:19" x14ac:dyDescent="0.25">
      <c r="B53" s="2">
        <v>2</v>
      </c>
      <c r="C53" s="83">
        <v>44976</v>
      </c>
      <c r="D53" s="13">
        <v>500</v>
      </c>
      <c r="E53" s="13"/>
      <c r="F53" s="13"/>
      <c r="G53" s="13">
        <v>3825</v>
      </c>
      <c r="M53" s="151"/>
      <c r="N53" s="151"/>
      <c r="O53" s="7" t="s">
        <v>56</v>
      </c>
      <c r="P53" s="46"/>
      <c r="Q53" s="46"/>
      <c r="R53" s="46"/>
      <c r="S53" s="61"/>
    </row>
    <row r="54" spans="2:19" x14ac:dyDescent="0.25">
      <c r="B54" s="2">
        <v>3</v>
      </c>
      <c r="C54" s="82">
        <v>44978</v>
      </c>
      <c r="D54" s="14">
        <v>200</v>
      </c>
      <c r="E54" s="14"/>
      <c r="F54" s="14"/>
      <c r="G54" s="14">
        <v>3823</v>
      </c>
      <c r="M54" s="151"/>
      <c r="N54" s="151"/>
      <c r="O54" s="7" t="s">
        <v>57</v>
      </c>
      <c r="P54" s="46"/>
      <c r="Q54" s="46"/>
      <c r="R54" s="46"/>
      <c r="S54" s="61"/>
    </row>
    <row r="55" spans="2:19" x14ac:dyDescent="0.25">
      <c r="B55" s="2">
        <v>4</v>
      </c>
      <c r="C55" s="82">
        <v>44979</v>
      </c>
      <c r="D55" s="2">
        <v>300</v>
      </c>
      <c r="E55" s="2"/>
      <c r="F55" s="2"/>
      <c r="G55" s="2">
        <v>3826</v>
      </c>
      <c r="M55" s="151"/>
      <c r="N55" s="151"/>
      <c r="O55" s="7" t="s">
        <v>58</v>
      </c>
      <c r="P55" s="46"/>
      <c r="Q55" s="46"/>
      <c r="R55" s="46"/>
      <c r="S55" s="61"/>
    </row>
    <row r="56" spans="2:19" x14ac:dyDescent="0.25">
      <c r="B56" s="2">
        <v>5</v>
      </c>
      <c r="C56" s="3">
        <v>45034</v>
      </c>
      <c r="D56" s="2">
        <v>100</v>
      </c>
      <c r="E56" s="2"/>
      <c r="F56" s="2"/>
      <c r="G56" s="2">
        <v>3844</v>
      </c>
      <c r="M56" s="151"/>
      <c r="N56" s="151"/>
      <c r="O56" s="7" t="s">
        <v>59</v>
      </c>
      <c r="P56" s="46"/>
      <c r="Q56" s="46"/>
      <c r="R56" s="46"/>
      <c r="S56" s="61"/>
    </row>
    <row r="57" spans="2:19" x14ac:dyDescent="0.25">
      <c r="B57" s="2">
        <v>6</v>
      </c>
      <c r="C57" s="3"/>
      <c r="D57" s="2"/>
      <c r="E57" s="2"/>
      <c r="F57" s="2"/>
      <c r="G57" s="2"/>
      <c r="M57" s="151"/>
      <c r="N57" s="151"/>
      <c r="O57" s="7" t="s">
        <v>60</v>
      </c>
      <c r="P57" s="46"/>
      <c r="Q57" s="46"/>
      <c r="R57" s="46"/>
      <c r="S57" s="61"/>
    </row>
    <row r="58" spans="2:19" x14ac:dyDescent="0.25">
      <c r="B58" s="2">
        <v>7</v>
      </c>
      <c r="C58" s="3"/>
      <c r="D58" s="2"/>
      <c r="E58" s="2"/>
      <c r="F58" s="2"/>
      <c r="G58" s="2"/>
      <c r="M58" s="151"/>
      <c r="N58" s="151"/>
      <c r="O58" s="7" t="s">
        <v>61</v>
      </c>
      <c r="P58" s="46"/>
      <c r="Q58" s="46"/>
      <c r="R58" s="46"/>
      <c r="S58" s="61"/>
    </row>
    <row r="59" spans="2:19" x14ac:dyDescent="0.25">
      <c r="B59" s="2">
        <f>+B58+1</f>
        <v>8</v>
      </c>
      <c r="C59" s="3"/>
      <c r="D59" s="2"/>
      <c r="E59" s="2"/>
      <c r="F59" s="2"/>
      <c r="G59" s="24"/>
      <c r="M59" s="151"/>
      <c r="N59" s="151"/>
      <c r="O59" s="7" t="s">
        <v>62</v>
      </c>
      <c r="P59" s="46"/>
      <c r="Q59" s="46"/>
      <c r="R59" s="46"/>
      <c r="S59" s="61"/>
    </row>
    <row r="60" spans="2:19" x14ac:dyDescent="0.25">
      <c r="B60" s="2"/>
      <c r="C60" s="3"/>
      <c r="D60" s="2"/>
      <c r="E60" s="2"/>
      <c r="F60" s="2"/>
      <c r="G60" s="24"/>
      <c r="M60" s="151"/>
      <c r="N60" s="151"/>
      <c r="O60" s="7" t="s">
        <v>63</v>
      </c>
      <c r="P60" s="46"/>
      <c r="Q60" s="46"/>
      <c r="R60" s="46"/>
      <c r="S60" s="61"/>
    </row>
    <row r="61" spans="2:19" x14ac:dyDescent="0.25">
      <c r="B61" s="2"/>
      <c r="C61" s="3" t="s">
        <v>201</v>
      </c>
      <c r="D61" s="2">
        <f>SUM(D51:D60)</f>
        <v>1475</v>
      </c>
      <c r="E61" s="2"/>
      <c r="F61" s="2"/>
      <c r="G61" s="24"/>
      <c r="M61" s="151"/>
      <c r="N61" s="151"/>
      <c r="O61" s="7" t="s">
        <v>64</v>
      </c>
      <c r="P61" s="46"/>
      <c r="Q61" s="46"/>
      <c r="R61" s="46"/>
      <c r="S61" s="61"/>
    </row>
    <row r="62" spans="2:19" ht="18.75" x14ac:dyDescent="0.25">
      <c r="B62" s="131" t="s">
        <v>138</v>
      </c>
      <c r="C62" s="132"/>
      <c r="D62" s="132"/>
      <c r="E62" s="132"/>
      <c r="F62" s="132"/>
      <c r="G62" s="133"/>
      <c r="M62" s="151"/>
      <c r="N62" s="151"/>
      <c r="O62" s="7" t="s">
        <v>65</v>
      </c>
      <c r="P62" s="46"/>
      <c r="Q62" s="46"/>
      <c r="R62" s="46"/>
      <c r="S62" s="61"/>
    </row>
    <row r="63" spans="2:19" ht="51.75" customHeight="1" x14ac:dyDescent="0.25">
      <c r="B63" s="33" t="s">
        <v>9</v>
      </c>
      <c r="C63" s="33" t="s">
        <v>0</v>
      </c>
      <c r="D63" s="33" t="s">
        <v>15</v>
      </c>
      <c r="E63" s="4" t="s">
        <v>20</v>
      </c>
      <c r="F63" s="4" t="s">
        <v>16</v>
      </c>
      <c r="G63" s="33" t="s">
        <v>11</v>
      </c>
      <c r="M63" s="151"/>
      <c r="N63" s="151"/>
      <c r="O63" s="7" t="s">
        <v>66</v>
      </c>
      <c r="P63" s="46"/>
      <c r="Q63" s="46"/>
      <c r="R63" s="46"/>
      <c r="S63" s="61"/>
    </row>
    <row r="64" spans="2:19" x14ac:dyDescent="0.25">
      <c r="B64" s="2">
        <v>1</v>
      </c>
      <c r="C64" s="3">
        <v>44985</v>
      </c>
      <c r="D64" s="2">
        <v>1200</v>
      </c>
      <c r="E64" s="2"/>
      <c r="F64" s="2"/>
      <c r="G64" s="2">
        <v>3831</v>
      </c>
      <c r="M64" s="151" t="s">
        <v>67</v>
      </c>
      <c r="N64" s="151"/>
      <c r="O64" s="7" t="s">
        <v>1</v>
      </c>
      <c r="P64" s="46"/>
      <c r="Q64" s="46"/>
      <c r="R64" s="46"/>
      <c r="S64" s="61"/>
    </row>
    <row r="65" spans="2:19" x14ac:dyDescent="0.25">
      <c r="B65" s="2">
        <f>1+B64</f>
        <v>2</v>
      </c>
      <c r="C65" s="3">
        <v>45000</v>
      </c>
      <c r="D65" s="2">
        <v>600</v>
      </c>
      <c r="E65" s="2"/>
      <c r="F65" s="2"/>
      <c r="G65" s="2">
        <v>3834</v>
      </c>
      <c r="M65" s="151"/>
      <c r="N65" s="151"/>
      <c r="O65" s="7" t="s">
        <v>2</v>
      </c>
      <c r="P65" s="46"/>
      <c r="Q65" s="46"/>
      <c r="R65" s="46"/>
      <c r="S65" s="61"/>
    </row>
    <row r="66" spans="2:19" x14ac:dyDescent="0.25">
      <c r="B66" s="2"/>
      <c r="C66" s="3"/>
      <c r="D66" s="2">
        <v>186</v>
      </c>
      <c r="E66" s="2"/>
      <c r="F66" s="2"/>
      <c r="G66" s="2" t="s">
        <v>387</v>
      </c>
      <c r="M66" s="151"/>
      <c r="N66" s="151"/>
      <c r="O66" s="7" t="s">
        <v>3</v>
      </c>
      <c r="P66" s="46"/>
      <c r="Q66" s="46"/>
      <c r="R66" s="46"/>
      <c r="S66" s="61"/>
    </row>
    <row r="67" spans="2:19" x14ac:dyDescent="0.25">
      <c r="B67" s="2"/>
      <c r="C67" s="3"/>
      <c r="D67" s="2"/>
      <c r="E67" s="2"/>
      <c r="F67" s="2"/>
      <c r="G67" s="2"/>
      <c r="M67" s="151"/>
      <c r="N67" s="151"/>
      <c r="O67" s="7" t="s">
        <v>4</v>
      </c>
      <c r="P67" s="46"/>
      <c r="Q67" s="46"/>
      <c r="R67" s="46"/>
      <c r="S67" s="61"/>
    </row>
    <row r="68" spans="2:19" x14ac:dyDescent="0.25">
      <c r="B68" s="2"/>
      <c r="C68" s="3"/>
      <c r="D68" s="2"/>
      <c r="E68" s="2"/>
      <c r="F68" s="2"/>
      <c r="G68" s="2"/>
      <c r="M68" s="151"/>
      <c r="N68" s="151"/>
      <c r="O68" s="7" t="s">
        <v>5</v>
      </c>
      <c r="P68" s="46"/>
      <c r="Q68" s="46"/>
      <c r="R68" s="46"/>
      <c r="S68" s="61"/>
    </row>
    <row r="69" spans="2:19" x14ac:dyDescent="0.25">
      <c r="B69" s="2"/>
      <c r="C69" s="3"/>
      <c r="D69" s="2"/>
      <c r="E69" s="2"/>
      <c r="F69" s="2"/>
      <c r="G69" s="2"/>
      <c r="M69" s="151"/>
      <c r="N69" s="151"/>
      <c r="O69" s="7" t="s">
        <v>6</v>
      </c>
      <c r="P69" s="13"/>
      <c r="Q69" s="46"/>
      <c r="R69" s="46"/>
      <c r="S69" s="61"/>
    </row>
    <row r="70" spans="2:19" x14ac:dyDescent="0.25">
      <c r="B70" s="2"/>
      <c r="C70" s="3"/>
      <c r="D70" s="2"/>
      <c r="E70" s="2"/>
      <c r="F70" s="2"/>
      <c r="G70" s="2"/>
      <c r="M70" s="151"/>
      <c r="N70" s="151"/>
      <c r="O70" s="7" t="s">
        <v>7</v>
      </c>
      <c r="P70" s="13"/>
      <c r="Q70" s="46"/>
      <c r="R70" s="46"/>
      <c r="S70" s="61"/>
    </row>
    <row r="71" spans="2:19" x14ac:dyDescent="0.25">
      <c r="B71" s="2"/>
      <c r="C71" s="3" t="s">
        <v>201</v>
      </c>
      <c r="D71" s="2">
        <f>+SUM(D64:D70)</f>
        <v>1986</v>
      </c>
      <c r="E71" s="2"/>
      <c r="F71" s="2"/>
      <c r="G71" s="2"/>
      <c r="M71" s="151"/>
      <c r="N71" s="151"/>
      <c r="O71" s="7" t="s">
        <v>8</v>
      </c>
      <c r="P71" s="46"/>
      <c r="Q71" s="46"/>
      <c r="R71" s="46"/>
      <c r="S71" s="61"/>
    </row>
    <row r="72" spans="2:19" ht="18.75" x14ac:dyDescent="0.25">
      <c r="B72" s="131" t="s">
        <v>155</v>
      </c>
      <c r="C72" s="132"/>
      <c r="D72" s="132"/>
      <c r="E72" s="132"/>
      <c r="F72" s="132"/>
      <c r="G72" s="133"/>
      <c r="M72" s="151"/>
      <c r="N72" s="151"/>
      <c r="O72" s="7" t="s">
        <v>24</v>
      </c>
      <c r="P72" s="46"/>
      <c r="Q72" s="46"/>
      <c r="R72" s="46"/>
      <c r="S72" s="61"/>
    </row>
    <row r="73" spans="2:19" ht="60" x14ac:dyDescent="0.25">
      <c r="B73" s="33" t="s">
        <v>9</v>
      </c>
      <c r="C73" s="33" t="s">
        <v>0</v>
      </c>
      <c r="D73" s="33" t="s">
        <v>15</v>
      </c>
      <c r="E73" s="4" t="s">
        <v>20</v>
      </c>
      <c r="F73" s="4" t="s">
        <v>16</v>
      </c>
      <c r="G73" s="33" t="s">
        <v>11</v>
      </c>
      <c r="M73" s="151" t="s">
        <v>68</v>
      </c>
      <c r="N73" s="151"/>
      <c r="O73" s="7" t="s">
        <v>69</v>
      </c>
      <c r="P73" s="61">
        <v>5</v>
      </c>
      <c r="Q73" s="61">
        <v>1</v>
      </c>
      <c r="R73" s="61" t="s">
        <v>339</v>
      </c>
      <c r="S73" s="61">
        <v>3828</v>
      </c>
    </row>
    <row r="74" spans="2:19" x14ac:dyDescent="0.25">
      <c r="B74" s="2">
        <v>1</v>
      </c>
      <c r="C74" s="3">
        <v>45000</v>
      </c>
      <c r="D74" s="2">
        <v>600</v>
      </c>
      <c r="E74" s="2"/>
      <c r="F74" s="2"/>
      <c r="G74" s="2">
        <v>3834</v>
      </c>
      <c r="M74" s="151"/>
      <c r="N74" s="151"/>
      <c r="O74" s="7" t="s">
        <v>70</v>
      </c>
      <c r="P74" s="61">
        <v>2</v>
      </c>
      <c r="Q74" s="61"/>
      <c r="R74" s="13"/>
      <c r="S74" s="61"/>
    </row>
    <row r="75" spans="2:19" x14ac:dyDescent="0.25">
      <c r="B75" s="2"/>
      <c r="C75" s="3"/>
      <c r="D75" s="2"/>
      <c r="E75" s="2"/>
      <c r="F75" s="2"/>
      <c r="G75" s="2"/>
      <c r="M75" s="151"/>
      <c r="N75" s="151"/>
      <c r="O75" s="7" t="s">
        <v>71</v>
      </c>
      <c r="P75" s="61"/>
      <c r="Q75" s="61"/>
      <c r="R75" s="13"/>
      <c r="S75" s="61"/>
    </row>
    <row r="76" spans="2:19" x14ac:dyDescent="0.25">
      <c r="B76" s="2"/>
      <c r="C76" s="3"/>
      <c r="D76" s="2"/>
      <c r="E76" s="2"/>
      <c r="F76" s="2"/>
      <c r="G76" s="2"/>
      <c r="M76" s="151"/>
      <c r="N76" s="151"/>
      <c r="O76" s="7" t="s">
        <v>72</v>
      </c>
      <c r="P76" s="61"/>
      <c r="Q76" s="61"/>
      <c r="R76" s="13"/>
      <c r="S76" s="61"/>
    </row>
    <row r="77" spans="2:19" x14ac:dyDescent="0.25">
      <c r="B77" s="2"/>
      <c r="C77" s="3"/>
      <c r="D77" s="2"/>
      <c r="E77" s="2"/>
      <c r="F77" s="2"/>
      <c r="G77" s="2"/>
      <c r="M77" s="151"/>
      <c r="N77" s="151"/>
      <c r="O77" s="7" t="s">
        <v>73</v>
      </c>
      <c r="P77" s="61">
        <v>5</v>
      </c>
      <c r="Q77" s="61"/>
      <c r="R77" s="13"/>
      <c r="S77" s="61"/>
    </row>
    <row r="78" spans="2:19" x14ac:dyDescent="0.25">
      <c r="B78" s="2"/>
      <c r="C78" s="3"/>
      <c r="D78" s="2"/>
      <c r="E78" s="2"/>
      <c r="F78" s="2"/>
      <c r="G78" s="2"/>
      <c r="M78" s="151"/>
      <c r="N78" s="151"/>
      <c r="O78" s="7" t="s">
        <v>74</v>
      </c>
      <c r="P78" s="61">
        <v>1</v>
      </c>
      <c r="Q78" s="61"/>
      <c r="R78" s="13" t="s">
        <v>337</v>
      </c>
      <c r="S78" s="61"/>
    </row>
    <row r="79" spans="2:19" x14ac:dyDescent="0.25">
      <c r="B79" s="2"/>
      <c r="C79" s="3"/>
      <c r="D79" s="2"/>
      <c r="E79" s="2"/>
      <c r="F79" s="2"/>
      <c r="G79" s="2"/>
      <c r="M79" s="151"/>
      <c r="N79" s="151"/>
      <c r="O79" s="7" t="s">
        <v>75</v>
      </c>
      <c r="P79" s="61"/>
      <c r="Q79" s="61"/>
      <c r="R79" s="13"/>
      <c r="S79" s="61"/>
    </row>
    <row r="80" spans="2:19" x14ac:dyDescent="0.25">
      <c r="B80" s="2"/>
      <c r="C80" s="3"/>
      <c r="D80" s="2"/>
      <c r="E80" s="2"/>
      <c r="F80" s="2"/>
      <c r="G80" s="2"/>
      <c r="M80" s="151"/>
      <c r="N80" s="151"/>
      <c r="O80" s="7" t="s">
        <v>76</v>
      </c>
      <c r="P80" s="61"/>
      <c r="Q80" s="61"/>
      <c r="R80" s="13"/>
      <c r="S80" s="61"/>
    </row>
    <row r="81" spans="2:19" x14ac:dyDescent="0.25">
      <c r="B81" s="2"/>
      <c r="C81" s="3" t="s">
        <v>201</v>
      </c>
      <c r="D81" s="13">
        <f>+SUM(D74:D80)</f>
        <v>600</v>
      </c>
      <c r="E81" s="2"/>
      <c r="F81" s="2"/>
      <c r="G81" s="2"/>
      <c r="M81" s="151"/>
      <c r="N81" s="151"/>
      <c r="O81" s="7" t="s">
        <v>77</v>
      </c>
      <c r="P81" s="61"/>
      <c r="Q81" s="61"/>
      <c r="R81" s="13"/>
      <c r="S81" s="61"/>
    </row>
    <row r="82" spans="2:19" x14ac:dyDescent="0.25">
      <c r="M82" s="151"/>
      <c r="N82" s="151"/>
      <c r="O82" s="7" t="s">
        <v>78</v>
      </c>
      <c r="P82" s="61"/>
      <c r="Q82" s="61"/>
      <c r="R82" s="13"/>
      <c r="S82" s="61"/>
    </row>
    <row r="83" spans="2:19" x14ac:dyDescent="0.25">
      <c r="M83" s="151"/>
      <c r="N83" s="151"/>
      <c r="O83" s="7" t="s">
        <v>43</v>
      </c>
      <c r="P83" s="61">
        <v>6</v>
      </c>
      <c r="Q83" s="61"/>
      <c r="R83" s="13"/>
      <c r="S83" s="61">
        <v>3832</v>
      </c>
    </row>
    <row r="84" spans="2:19" x14ac:dyDescent="0.25">
      <c r="M84" s="151"/>
      <c r="N84" s="151"/>
      <c r="O84" s="7" t="s">
        <v>44</v>
      </c>
      <c r="P84" s="61">
        <v>6</v>
      </c>
      <c r="Q84" s="61">
        <v>1</v>
      </c>
      <c r="R84" s="13" t="s">
        <v>252</v>
      </c>
      <c r="S84" s="61">
        <v>3832</v>
      </c>
    </row>
    <row r="85" spans="2:19" x14ac:dyDescent="0.25">
      <c r="M85" s="151"/>
      <c r="N85" s="151"/>
      <c r="O85" s="7" t="s">
        <v>45</v>
      </c>
      <c r="P85" s="61">
        <v>2</v>
      </c>
      <c r="Q85" s="61"/>
      <c r="R85" s="46"/>
      <c r="S85" s="61"/>
    </row>
    <row r="86" spans="2:19" x14ac:dyDescent="0.25">
      <c r="M86" s="151"/>
      <c r="N86" s="151"/>
      <c r="O86" s="7" t="s">
        <v>46</v>
      </c>
      <c r="P86" s="61">
        <v>2</v>
      </c>
      <c r="Q86" s="46"/>
      <c r="R86" s="46"/>
      <c r="S86" s="61">
        <v>3836</v>
      </c>
    </row>
    <row r="87" spans="2:19" x14ac:dyDescent="0.25">
      <c r="M87" s="151"/>
      <c r="N87" s="151"/>
      <c r="O87" s="7" t="s">
        <v>79</v>
      </c>
      <c r="P87" s="46"/>
      <c r="Q87" s="46"/>
      <c r="R87" s="46"/>
      <c r="S87" s="61"/>
    </row>
    <row r="88" spans="2:19" x14ac:dyDescent="0.25">
      <c r="M88" s="151"/>
      <c r="N88" s="151"/>
      <c r="O88" s="7" t="s">
        <v>48</v>
      </c>
      <c r="P88" s="46"/>
      <c r="Q88" s="46"/>
      <c r="R88" s="46"/>
      <c r="S88" s="61"/>
    </row>
    <row r="89" spans="2:19" x14ac:dyDescent="0.25">
      <c r="M89" s="151"/>
      <c r="N89" s="151"/>
      <c r="O89" s="7" t="s">
        <v>49</v>
      </c>
      <c r="P89" s="46"/>
      <c r="Q89" s="46"/>
      <c r="R89" s="46"/>
      <c r="S89" s="61"/>
    </row>
    <row r="90" spans="2:19" x14ac:dyDescent="0.25">
      <c r="M90" s="151"/>
      <c r="N90" s="151"/>
      <c r="O90" s="7" t="s">
        <v>50</v>
      </c>
      <c r="P90" s="46"/>
      <c r="Q90" s="46"/>
      <c r="R90" s="46"/>
      <c r="S90" s="61"/>
    </row>
    <row r="91" spans="2:19" x14ac:dyDescent="0.25">
      <c r="M91" s="151"/>
      <c r="N91" s="151"/>
      <c r="O91" s="7" t="s">
        <v>80</v>
      </c>
      <c r="P91" s="46"/>
      <c r="Q91" s="46"/>
      <c r="R91" s="46"/>
      <c r="S91" s="61"/>
    </row>
    <row r="92" spans="2:19" x14ac:dyDescent="0.25">
      <c r="M92" s="151"/>
      <c r="N92" s="151"/>
      <c r="O92" s="7" t="s">
        <v>81</v>
      </c>
      <c r="P92" s="46"/>
      <c r="Q92" s="46"/>
      <c r="R92" s="46"/>
      <c r="S92" s="61"/>
    </row>
    <row r="93" spans="2:19" x14ac:dyDescent="0.25">
      <c r="M93" s="151"/>
      <c r="N93" s="151"/>
      <c r="O93" s="7" t="s">
        <v>82</v>
      </c>
      <c r="P93" s="46"/>
      <c r="Q93" s="46"/>
      <c r="R93" s="46"/>
      <c r="S93" s="61"/>
    </row>
    <row r="94" spans="2:19" x14ac:dyDescent="0.25">
      <c r="M94" s="151"/>
      <c r="N94" s="151"/>
      <c r="O94" s="7" t="s">
        <v>83</v>
      </c>
      <c r="P94" s="46"/>
      <c r="Q94" s="46"/>
      <c r="R94" s="46"/>
      <c r="S94" s="61"/>
    </row>
    <row r="95" spans="2:19" x14ac:dyDescent="0.25">
      <c r="M95" s="151"/>
      <c r="N95" s="151"/>
      <c r="O95" s="7" t="s">
        <v>84</v>
      </c>
      <c r="P95" s="46"/>
      <c r="Q95" s="46"/>
      <c r="R95" s="46"/>
      <c r="S95" s="61"/>
    </row>
    <row r="96" spans="2:19" x14ac:dyDescent="0.25">
      <c r="M96" s="151"/>
      <c r="N96" s="151"/>
      <c r="O96" s="7" t="s">
        <v>85</v>
      </c>
      <c r="P96" s="46"/>
      <c r="Q96" s="46"/>
      <c r="R96" s="46"/>
      <c r="S96" s="61"/>
    </row>
    <row r="97" spans="13:19" x14ac:dyDescent="0.25">
      <c r="M97" s="151"/>
      <c r="N97" s="151"/>
      <c r="O97" s="7" t="s">
        <v>86</v>
      </c>
      <c r="P97" s="46"/>
      <c r="Q97" s="46"/>
      <c r="R97" s="46"/>
      <c r="S97" s="61"/>
    </row>
    <row r="98" spans="13:19" x14ac:dyDescent="0.25">
      <c r="M98" s="151"/>
      <c r="N98" s="151"/>
      <c r="O98" s="7" t="s">
        <v>87</v>
      </c>
      <c r="P98" s="46"/>
      <c r="Q98" s="46"/>
      <c r="R98" s="46"/>
      <c r="S98" s="61"/>
    </row>
    <row r="99" spans="13:19" x14ac:dyDescent="0.25">
      <c r="M99" s="151"/>
      <c r="N99" s="151"/>
      <c r="O99" s="7" t="s">
        <v>88</v>
      </c>
      <c r="P99" s="46"/>
      <c r="Q99" s="46"/>
      <c r="R99" s="46"/>
      <c r="S99" s="61"/>
    </row>
    <row r="100" spans="13:19" x14ac:dyDescent="0.25">
      <c r="M100" s="151"/>
      <c r="N100" s="151"/>
      <c r="O100" s="7" t="s">
        <v>89</v>
      </c>
      <c r="P100" s="46"/>
      <c r="Q100" s="46"/>
      <c r="R100" s="46"/>
      <c r="S100" s="61"/>
    </row>
    <row r="101" spans="13:19" x14ac:dyDescent="0.25">
      <c r="M101" s="151"/>
      <c r="N101" s="151"/>
      <c r="O101" s="7" t="s">
        <v>90</v>
      </c>
      <c r="P101" s="46"/>
      <c r="Q101" s="46"/>
      <c r="R101" s="46"/>
      <c r="S101" s="61"/>
    </row>
    <row r="102" spans="13:19" x14ac:dyDescent="0.25">
      <c r="M102" s="151"/>
      <c r="N102" s="151"/>
      <c r="O102" s="7" t="s">
        <v>91</v>
      </c>
      <c r="P102" s="46"/>
      <c r="Q102" s="46"/>
      <c r="R102" s="46"/>
      <c r="S102" s="61"/>
    </row>
    <row r="103" spans="13:19" x14ac:dyDescent="0.25">
      <c r="M103" s="151"/>
      <c r="N103" s="151"/>
      <c r="O103" s="7" t="s">
        <v>92</v>
      </c>
      <c r="P103" s="46"/>
      <c r="Q103" s="46"/>
      <c r="R103" s="46"/>
      <c r="S103" s="61"/>
    </row>
    <row r="104" spans="13:19" x14ac:dyDescent="0.25">
      <c r="M104" s="151"/>
      <c r="N104" s="151"/>
      <c r="O104" s="7" t="s">
        <v>93</v>
      </c>
      <c r="P104" s="46"/>
      <c r="Q104" s="46"/>
      <c r="R104" s="46"/>
      <c r="S104" s="61"/>
    </row>
    <row r="105" spans="13:19" x14ac:dyDescent="0.25">
      <c r="M105" s="151"/>
      <c r="N105" s="151"/>
      <c r="O105" s="7" t="s">
        <v>94</v>
      </c>
      <c r="P105" s="46"/>
      <c r="Q105" s="46"/>
      <c r="R105" s="46"/>
      <c r="S105" s="61"/>
    </row>
    <row r="106" spans="13:19" x14ac:dyDescent="0.25">
      <c r="M106" s="151"/>
      <c r="N106" s="151"/>
      <c r="O106" s="7" t="s">
        <v>95</v>
      </c>
      <c r="P106" s="46"/>
      <c r="Q106" s="46"/>
      <c r="R106" s="46"/>
      <c r="S106" s="61"/>
    </row>
    <row r="107" spans="13:19" x14ac:dyDescent="0.25">
      <c r="M107" s="151" t="s">
        <v>96</v>
      </c>
      <c r="N107" s="151"/>
      <c r="O107" s="7" t="s">
        <v>1</v>
      </c>
      <c r="P107" s="46"/>
      <c r="Q107" s="46"/>
      <c r="R107" s="46"/>
      <c r="S107" s="61"/>
    </row>
    <row r="108" spans="13:19" x14ac:dyDescent="0.25">
      <c r="M108" s="151"/>
      <c r="N108" s="151"/>
      <c r="O108" s="7" t="s">
        <v>2</v>
      </c>
      <c r="P108" s="46"/>
      <c r="Q108" s="46"/>
      <c r="R108" s="46"/>
      <c r="S108" s="61"/>
    </row>
    <row r="109" spans="13:19" x14ac:dyDescent="0.25">
      <c r="M109" s="151"/>
      <c r="N109" s="151"/>
      <c r="O109" s="7" t="s">
        <v>3</v>
      </c>
      <c r="P109" s="46"/>
      <c r="Q109" s="46"/>
      <c r="R109" s="46"/>
      <c r="S109" s="61"/>
    </row>
    <row r="110" spans="13:19" x14ac:dyDescent="0.25">
      <c r="M110" s="151"/>
      <c r="N110" s="151"/>
      <c r="O110" s="7" t="s">
        <v>4</v>
      </c>
      <c r="P110" s="46"/>
      <c r="Q110" s="46"/>
      <c r="R110" s="46"/>
      <c r="S110" s="46"/>
    </row>
    <row r="111" spans="13:19" x14ac:dyDescent="0.25">
      <c r="M111" s="151"/>
      <c r="N111" s="151"/>
      <c r="O111" s="7" t="s">
        <v>5</v>
      </c>
      <c r="P111" s="46"/>
      <c r="Q111" s="46"/>
      <c r="R111" s="46"/>
      <c r="S111" s="46"/>
    </row>
    <row r="112" spans="13:19" x14ac:dyDescent="0.25">
      <c r="M112" s="151"/>
      <c r="N112" s="151"/>
      <c r="O112" s="7" t="s">
        <v>6</v>
      </c>
      <c r="P112" s="46"/>
      <c r="Q112" s="46"/>
      <c r="R112" s="46"/>
      <c r="S112" s="46"/>
    </row>
    <row r="113" spans="13:19" x14ac:dyDescent="0.25">
      <c r="M113" s="151"/>
      <c r="N113" s="151"/>
      <c r="O113" s="7" t="s">
        <v>7</v>
      </c>
      <c r="P113" s="46"/>
      <c r="Q113" s="46"/>
      <c r="R113" s="46"/>
      <c r="S113" s="46"/>
    </row>
    <row r="114" spans="13:19" x14ac:dyDescent="0.25">
      <c r="M114" s="151" t="s">
        <v>97</v>
      </c>
      <c r="N114" s="151" t="s">
        <v>1</v>
      </c>
      <c r="O114" s="7" t="s">
        <v>98</v>
      </c>
      <c r="P114" s="46"/>
      <c r="Q114" s="46"/>
      <c r="R114" s="46"/>
      <c r="S114" s="46"/>
    </row>
    <row r="115" spans="13:19" x14ac:dyDescent="0.25">
      <c r="M115" s="151"/>
      <c r="N115" s="151"/>
      <c r="O115" s="7" t="s">
        <v>99</v>
      </c>
      <c r="P115" s="46"/>
      <c r="Q115" s="46"/>
      <c r="R115" s="46"/>
      <c r="S115" s="46"/>
    </row>
    <row r="116" spans="13:19" x14ac:dyDescent="0.25">
      <c r="M116" s="151"/>
      <c r="N116" s="151" t="s">
        <v>2</v>
      </c>
      <c r="O116" s="7" t="s">
        <v>98</v>
      </c>
      <c r="P116" s="46"/>
      <c r="Q116" s="46"/>
      <c r="R116" s="46"/>
      <c r="S116" s="46"/>
    </row>
    <row r="117" spans="13:19" x14ac:dyDescent="0.25">
      <c r="M117" s="151"/>
      <c r="N117" s="151"/>
      <c r="O117" s="7" t="s">
        <v>99</v>
      </c>
      <c r="P117" s="46"/>
      <c r="Q117" s="46"/>
      <c r="R117" s="46"/>
      <c r="S117" s="46"/>
    </row>
    <row r="118" spans="13:19" x14ac:dyDescent="0.25">
      <c r="M118" s="151"/>
      <c r="N118" s="151" t="s">
        <v>3</v>
      </c>
      <c r="O118" s="7" t="s">
        <v>98</v>
      </c>
      <c r="P118" s="46"/>
      <c r="Q118" s="46"/>
      <c r="R118" s="46"/>
      <c r="S118" s="46"/>
    </row>
    <row r="119" spans="13:19" x14ac:dyDescent="0.25">
      <c r="M119" s="151"/>
      <c r="N119" s="151"/>
      <c r="O119" s="7" t="s">
        <v>99</v>
      </c>
      <c r="P119" s="46"/>
      <c r="Q119" s="46"/>
      <c r="R119" s="46"/>
      <c r="S119" s="46"/>
    </row>
    <row r="120" spans="13:19" x14ac:dyDescent="0.25">
      <c r="M120" s="151"/>
      <c r="N120" s="151" t="s">
        <v>4</v>
      </c>
      <c r="O120" s="7" t="s">
        <v>98</v>
      </c>
      <c r="P120" s="46"/>
      <c r="Q120" s="46"/>
      <c r="R120" s="46"/>
      <c r="S120" s="46"/>
    </row>
    <row r="121" spans="13:19" x14ac:dyDescent="0.25">
      <c r="M121" s="151"/>
      <c r="N121" s="151"/>
      <c r="O121" s="7" t="s">
        <v>99</v>
      </c>
      <c r="P121" s="46"/>
      <c r="Q121" s="46"/>
      <c r="R121" s="46"/>
      <c r="S121" s="46"/>
    </row>
    <row r="122" spans="13:19" x14ac:dyDescent="0.25">
      <c r="M122" s="151"/>
      <c r="N122" s="151" t="s">
        <v>5</v>
      </c>
      <c r="O122" s="7" t="s">
        <v>98</v>
      </c>
      <c r="P122" s="46"/>
      <c r="Q122" s="46"/>
      <c r="R122" s="46"/>
      <c r="S122" s="46"/>
    </row>
    <row r="123" spans="13:19" x14ac:dyDescent="0.25">
      <c r="M123" s="151"/>
      <c r="N123" s="151"/>
      <c r="O123" s="7" t="s">
        <v>99</v>
      </c>
      <c r="P123" s="46"/>
      <c r="Q123" s="46"/>
      <c r="R123" s="46"/>
      <c r="S123" s="46"/>
    </row>
    <row r="124" spans="13:19" x14ac:dyDescent="0.25">
      <c r="M124" s="151"/>
      <c r="N124" s="151" t="s">
        <v>6</v>
      </c>
      <c r="O124" s="7" t="s">
        <v>98</v>
      </c>
      <c r="P124" s="46"/>
      <c r="Q124" s="46"/>
      <c r="R124" s="46"/>
      <c r="S124" s="46"/>
    </row>
    <row r="125" spans="13:19" x14ac:dyDescent="0.25">
      <c r="M125" s="151"/>
      <c r="N125" s="151"/>
      <c r="O125" s="7" t="s">
        <v>99</v>
      </c>
      <c r="P125" s="46"/>
      <c r="Q125" s="46"/>
      <c r="R125" s="46"/>
      <c r="S125" s="46"/>
    </row>
    <row r="126" spans="13:19" x14ac:dyDescent="0.25">
      <c r="M126" s="151"/>
      <c r="N126" s="151" t="s">
        <v>7</v>
      </c>
      <c r="O126" s="7" t="s">
        <v>98</v>
      </c>
      <c r="P126" s="46"/>
      <c r="Q126" s="46"/>
      <c r="R126" s="46"/>
      <c r="S126" s="46"/>
    </row>
    <row r="127" spans="13:19" x14ac:dyDescent="0.25">
      <c r="M127" s="151"/>
      <c r="N127" s="151"/>
      <c r="O127" s="7" t="s">
        <v>99</v>
      </c>
      <c r="P127" s="46"/>
      <c r="Q127" s="46"/>
      <c r="R127" s="46"/>
      <c r="S127" s="46"/>
    </row>
    <row r="128" spans="13:19" x14ac:dyDescent="0.25">
      <c r="M128" s="151"/>
      <c r="N128" s="151" t="s">
        <v>8</v>
      </c>
      <c r="O128" s="7" t="s">
        <v>98</v>
      </c>
      <c r="P128" s="46"/>
      <c r="Q128" s="46"/>
      <c r="R128" s="46"/>
      <c r="S128" s="46"/>
    </row>
    <row r="129" spans="13:19" x14ac:dyDescent="0.25">
      <c r="M129" s="151"/>
      <c r="N129" s="151"/>
      <c r="O129" s="7" t="s">
        <v>99</v>
      </c>
      <c r="P129" s="46"/>
      <c r="Q129" s="46"/>
      <c r="R129" s="46"/>
      <c r="S129" s="46"/>
    </row>
    <row r="130" spans="13:19" x14ac:dyDescent="0.25">
      <c r="M130" s="151"/>
      <c r="N130" s="151" t="s">
        <v>24</v>
      </c>
      <c r="O130" s="7" t="s">
        <v>98</v>
      </c>
      <c r="P130" s="46"/>
      <c r="Q130" s="46"/>
      <c r="R130" s="46"/>
      <c r="S130" s="46"/>
    </row>
    <row r="131" spans="13:19" x14ac:dyDescent="0.25">
      <c r="M131" s="151"/>
      <c r="N131" s="151"/>
      <c r="O131" s="7" t="s">
        <v>99</v>
      </c>
      <c r="P131" s="46"/>
      <c r="Q131" s="46"/>
      <c r="R131" s="46"/>
      <c r="S131" s="46"/>
    </row>
    <row r="132" spans="13:19" x14ac:dyDescent="0.25">
      <c r="M132" s="151" t="s">
        <v>100</v>
      </c>
      <c r="N132" s="151"/>
      <c r="O132" s="7" t="s">
        <v>101</v>
      </c>
      <c r="P132" s="46"/>
      <c r="Q132" s="46"/>
      <c r="R132" s="46"/>
      <c r="S132" s="46"/>
    </row>
    <row r="133" spans="13:19" x14ac:dyDescent="0.25">
      <c r="M133" s="151"/>
      <c r="N133" s="151"/>
      <c r="O133" s="7" t="s">
        <v>1</v>
      </c>
      <c r="P133" s="46"/>
      <c r="Q133" s="46"/>
      <c r="R133" s="46"/>
      <c r="S133" s="46"/>
    </row>
    <row r="134" spans="13:19" x14ac:dyDescent="0.25">
      <c r="M134" s="151"/>
      <c r="N134" s="151"/>
      <c r="O134" s="7" t="s">
        <v>2</v>
      </c>
      <c r="P134" s="46"/>
      <c r="Q134" s="46"/>
      <c r="R134" s="46"/>
      <c r="S134" s="46"/>
    </row>
    <row r="135" spans="13:19" x14ac:dyDescent="0.25">
      <c r="M135" s="151"/>
      <c r="N135" s="151"/>
      <c r="O135" s="7" t="s">
        <v>3</v>
      </c>
      <c r="P135" s="46"/>
      <c r="Q135" s="46"/>
      <c r="R135" s="46"/>
      <c r="S135" s="46"/>
    </row>
    <row r="136" spans="13:19" x14ac:dyDescent="0.25">
      <c r="M136" s="151"/>
      <c r="N136" s="151"/>
      <c r="O136" s="7" t="s">
        <v>4</v>
      </c>
      <c r="P136" s="46"/>
      <c r="Q136" s="46"/>
      <c r="R136" s="46"/>
      <c r="S136" s="46"/>
    </row>
    <row r="137" spans="13:19" x14ac:dyDescent="0.25">
      <c r="M137" s="151"/>
      <c r="N137" s="151"/>
      <c r="O137" s="7" t="s">
        <v>5</v>
      </c>
      <c r="P137" s="46"/>
      <c r="Q137" s="46"/>
      <c r="R137" s="46"/>
      <c r="S137" s="46"/>
    </row>
    <row r="138" spans="13:19" x14ac:dyDescent="0.25">
      <c r="M138" s="151"/>
      <c r="N138" s="151"/>
      <c r="O138" s="7" t="s">
        <v>6</v>
      </c>
      <c r="P138" s="46"/>
      <c r="Q138" s="46"/>
      <c r="R138" s="46"/>
      <c r="S138" s="46"/>
    </row>
    <row r="139" spans="13:19" x14ac:dyDescent="0.25">
      <c r="M139" s="151"/>
      <c r="N139" s="151"/>
      <c r="O139" s="7" t="s">
        <v>7</v>
      </c>
      <c r="P139" s="46"/>
      <c r="Q139" s="46"/>
      <c r="R139" s="46"/>
      <c r="S139" s="46"/>
    </row>
    <row r="140" spans="13:19" x14ac:dyDescent="0.25">
      <c r="M140" s="151"/>
      <c r="N140" s="151"/>
      <c r="O140" s="7" t="s">
        <v>8</v>
      </c>
      <c r="P140" s="46"/>
      <c r="Q140" s="46"/>
      <c r="R140" s="46"/>
      <c r="S140" s="46"/>
    </row>
    <row r="141" spans="13:19" x14ac:dyDescent="0.25">
      <c r="M141" s="151" t="s">
        <v>102</v>
      </c>
      <c r="N141" s="151"/>
      <c r="O141" s="7" t="s">
        <v>101</v>
      </c>
      <c r="P141" s="46"/>
      <c r="Q141" s="46"/>
      <c r="R141" s="46"/>
      <c r="S141" s="46"/>
    </row>
    <row r="142" spans="13:19" x14ac:dyDescent="0.25">
      <c r="M142" s="151"/>
      <c r="N142" s="151"/>
      <c r="O142" s="7" t="s">
        <v>1</v>
      </c>
      <c r="P142" s="46"/>
      <c r="Q142" s="46"/>
      <c r="R142" s="46"/>
      <c r="S142" s="46"/>
    </row>
    <row r="143" spans="13:19" x14ac:dyDescent="0.25">
      <c r="M143" s="151"/>
      <c r="N143" s="151"/>
      <c r="O143" s="7" t="s">
        <v>2</v>
      </c>
      <c r="P143" s="46"/>
      <c r="Q143" s="46"/>
      <c r="R143" s="46"/>
      <c r="S143" s="46"/>
    </row>
    <row r="144" spans="13:19" x14ac:dyDescent="0.25">
      <c r="M144" s="151"/>
      <c r="N144" s="151"/>
      <c r="O144" s="7" t="s">
        <v>3</v>
      </c>
      <c r="P144" s="46"/>
      <c r="Q144" s="46"/>
      <c r="R144" s="46"/>
      <c r="S144" s="46"/>
    </row>
    <row r="145" spans="13:19" x14ac:dyDescent="0.25">
      <c r="M145" s="151"/>
      <c r="N145" s="151"/>
      <c r="O145" s="7" t="s">
        <v>4</v>
      </c>
      <c r="P145" s="46"/>
      <c r="Q145" s="46"/>
      <c r="R145" s="46"/>
      <c r="S145" s="46"/>
    </row>
    <row r="146" spans="13:19" x14ac:dyDescent="0.25">
      <c r="M146" s="151"/>
      <c r="N146" s="151"/>
      <c r="O146" s="7" t="s">
        <v>5</v>
      </c>
      <c r="P146" s="46"/>
      <c r="Q146" s="46"/>
      <c r="R146" s="46"/>
      <c r="S146" s="46"/>
    </row>
    <row r="147" spans="13:19" x14ac:dyDescent="0.25">
      <c r="M147" s="151"/>
      <c r="N147" s="151"/>
      <c r="O147" s="7" t="s">
        <v>6</v>
      </c>
      <c r="P147" s="46"/>
      <c r="Q147" s="46"/>
      <c r="R147" s="46"/>
      <c r="S147" s="46"/>
    </row>
    <row r="148" spans="13:19" x14ac:dyDescent="0.25">
      <c r="M148" s="151"/>
      <c r="N148" s="151"/>
      <c r="O148" s="7" t="s">
        <v>7</v>
      </c>
      <c r="P148" s="46"/>
      <c r="Q148" s="46"/>
      <c r="R148" s="46"/>
      <c r="S148" s="46"/>
    </row>
    <row r="149" spans="13:19" x14ac:dyDescent="0.25">
      <c r="M149" s="151"/>
      <c r="N149" s="151"/>
      <c r="O149" s="7" t="s">
        <v>8</v>
      </c>
      <c r="P149" s="46"/>
      <c r="Q149" s="46"/>
      <c r="R149" s="46"/>
      <c r="S149" s="46"/>
    </row>
    <row r="150" spans="13:19" x14ac:dyDescent="0.25">
      <c r="M150" s="154" t="s">
        <v>103</v>
      </c>
      <c r="N150" s="154"/>
      <c r="O150" s="8" t="s">
        <v>1</v>
      </c>
      <c r="P150" s="46"/>
      <c r="Q150" s="46"/>
      <c r="R150" s="46"/>
      <c r="S150" s="46"/>
    </row>
    <row r="151" spans="13:19" x14ac:dyDescent="0.25">
      <c r="M151" s="154"/>
      <c r="N151" s="154"/>
      <c r="O151" s="8" t="s">
        <v>2</v>
      </c>
      <c r="P151" s="46"/>
      <c r="Q151" s="46"/>
      <c r="R151" s="46"/>
      <c r="S151" s="46"/>
    </row>
    <row r="152" spans="13:19" x14ac:dyDescent="0.25">
      <c r="M152" s="154"/>
      <c r="N152" s="154"/>
      <c r="O152" s="8" t="s">
        <v>3</v>
      </c>
      <c r="P152" s="46"/>
      <c r="Q152" s="46"/>
      <c r="R152" s="46"/>
      <c r="S152" s="46"/>
    </row>
    <row r="153" spans="13:19" x14ac:dyDescent="0.25">
      <c r="M153" s="154"/>
      <c r="N153" s="154"/>
      <c r="O153" s="8" t="s">
        <v>4</v>
      </c>
      <c r="P153" s="46"/>
      <c r="Q153" s="46"/>
      <c r="R153" s="46"/>
      <c r="S153" s="46"/>
    </row>
    <row r="154" spans="13:19" x14ac:dyDescent="0.25">
      <c r="M154" s="154"/>
      <c r="N154" s="154"/>
      <c r="O154" s="8" t="s">
        <v>5</v>
      </c>
      <c r="P154" s="46"/>
      <c r="Q154" s="46"/>
      <c r="R154" s="46"/>
      <c r="S154" s="46"/>
    </row>
    <row r="155" spans="13:19" x14ac:dyDescent="0.25">
      <c r="M155" s="154"/>
      <c r="N155" s="154"/>
      <c r="O155" s="8" t="s">
        <v>6</v>
      </c>
      <c r="P155" s="46"/>
      <c r="Q155" s="46"/>
      <c r="R155" s="46"/>
      <c r="S155" s="46"/>
    </row>
    <row r="156" spans="13:19" x14ac:dyDescent="0.25">
      <c r="M156" s="154"/>
      <c r="N156" s="154"/>
      <c r="O156" s="8" t="s">
        <v>7</v>
      </c>
      <c r="P156" s="46"/>
      <c r="Q156" s="46"/>
      <c r="R156" s="46"/>
      <c r="S156" s="46"/>
    </row>
    <row r="157" spans="13:19" x14ac:dyDescent="0.25">
      <c r="M157" s="154"/>
      <c r="N157" s="154"/>
      <c r="O157" s="8" t="s">
        <v>8</v>
      </c>
      <c r="P157" s="46"/>
      <c r="Q157" s="46"/>
      <c r="R157" s="46"/>
      <c r="S157" s="46"/>
    </row>
    <row r="158" spans="13:19" x14ac:dyDescent="0.25">
      <c r="M158" s="154"/>
      <c r="N158" s="154"/>
      <c r="O158" s="8" t="s">
        <v>24</v>
      </c>
      <c r="P158" s="46"/>
      <c r="Q158" s="46"/>
      <c r="R158" s="46"/>
      <c r="S158" s="46"/>
    </row>
    <row r="159" spans="13:19" x14ac:dyDescent="0.25">
      <c r="M159" s="154" t="s">
        <v>104</v>
      </c>
      <c r="N159" s="154"/>
      <c r="O159" s="8" t="s">
        <v>1</v>
      </c>
      <c r="P159" s="46"/>
      <c r="Q159" s="46"/>
      <c r="R159" s="46"/>
      <c r="S159" s="46"/>
    </row>
    <row r="160" spans="13:19" x14ac:dyDescent="0.25">
      <c r="M160" s="154"/>
      <c r="N160" s="154"/>
      <c r="O160" s="8" t="s">
        <v>2</v>
      </c>
      <c r="P160" s="46"/>
      <c r="Q160" s="46"/>
      <c r="R160" s="46"/>
      <c r="S160" s="46"/>
    </row>
    <row r="161" spans="13:19" x14ac:dyDescent="0.25">
      <c r="M161" s="154"/>
      <c r="N161" s="154"/>
      <c r="O161" s="8" t="s">
        <v>3</v>
      </c>
      <c r="P161" s="46"/>
      <c r="Q161" s="46"/>
      <c r="R161" s="46"/>
      <c r="S161" s="46"/>
    </row>
    <row r="162" spans="13:19" x14ac:dyDescent="0.25">
      <c r="M162" s="154"/>
      <c r="N162" s="154"/>
      <c r="O162" s="8" t="s">
        <v>4</v>
      </c>
      <c r="P162" s="46"/>
      <c r="Q162" s="46"/>
      <c r="R162" s="46"/>
      <c r="S162" s="46"/>
    </row>
    <row r="163" spans="13:19" x14ac:dyDescent="0.25">
      <c r="M163" s="154"/>
      <c r="N163" s="154"/>
      <c r="O163" s="8" t="s">
        <v>5</v>
      </c>
      <c r="P163" s="46"/>
      <c r="Q163" s="46"/>
      <c r="R163" s="46"/>
      <c r="S163" s="46"/>
    </row>
    <row r="164" spans="13:19" x14ac:dyDescent="0.25">
      <c r="M164" s="154"/>
      <c r="N164" s="154"/>
      <c r="O164" s="8" t="s">
        <v>6</v>
      </c>
      <c r="P164" s="46"/>
      <c r="Q164" s="46"/>
      <c r="R164" s="46"/>
      <c r="S164" s="46"/>
    </row>
    <row r="165" spans="13:19" x14ac:dyDescent="0.25">
      <c r="M165" s="154"/>
      <c r="N165" s="154"/>
      <c r="O165" s="8" t="s">
        <v>7</v>
      </c>
      <c r="P165" s="46"/>
      <c r="Q165" s="46"/>
      <c r="R165" s="46"/>
      <c r="S165" s="46"/>
    </row>
    <row r="166" spans="13:19" x14ac:dyDescent="0.25">
      <c r="M166" s="154"/>
      <c r="N166" s="154"/>
      <c r="O166" s="8" t="s">
        <v>8</v>
      </c>
      <c r="P166" s="46"/>
      <c r="Q166" s="46"/>
      <c r="R166" s="46"/>
      <c r="S166" s="46"/>
    </row>
    <row r="167" spans="13:19" x14ac:dyDescent="0.25">
      <c r="M167" s="154"/>
      <c r="N167" s="154"/>
      <c r="O167" s="8" t="s">
        <v>24</v>
      </c>
      <c r="P167" s="46"/>
      <c r="Q167" s="46"/>
      <c r="R167" s="46"/>
      <c r="S167" s="46"/>
    </row>
    <row r="168" spans="13:19" x14ac:dyDescent="0.25">
      <c r="M168" s="154" t="s">
        <v>105</v>
      </c>
      <c r="N168" s="154"/>
      <c r="O168" s="8" t="s">
        <v>1</v>
      </c>
      <c r="P168" s="46"/>
      <c r="Q168" s="46"/>
      <c r="R168" s="46"/>
      <c r="S168" s="46"/>
    </row>
    <row r="169" spans="13:19" x14ac:dyDescent="0.25">
      <c r="M169" s="154"/>
      <c r="N169" s="154"/>
      <c r="O169" s="8" t="s">
        <v>2</v>
      </c>
      <c r="P169" s="46"/>
      <c r="Q169" s="46"/>
      <c r="R169" s="46"/>
      <c r="S169" s="46"/>
    </row>
    <row r="170" spans="13:19" x14ac:dyDescent="0.25">
      <c r="M170" s="154"/>
      <c r="N170" s="154"/>
      <c r="O170" s="8" t="s">
        <v>3</v>
      </c>
      <c r="P170" s="46"/>
      <c r="Q170" s="46"/>
      <c r="R170" s="46"/>
      <c r="S170" s="46"/>
    </row>
    <row r="171" spans="13:19" x14ac:dyDescent="0.25">
      <c r="M171" s="154"/>
      <c r="N171" s="154"/>
      <c r="O171" s="8" t="s">
        <v>4</v>
      </c>
      <c r="P171" s="46"/>
      <c r="Q171" s="46"/>
      <c r="R171" s="46"/>
      <c r="S171" s="46"/>
    </row>
    <row r="172" spans="13:19" x14ac:dyDescent="0.25">
      <c r="M172" s="154"/>
      <c r="N172" s="154"/>
      <c r="O172" s="8" t="s">
        <v>5</v>
      </c>
      <c r="P172" s="46"/>
      <c r="Q172" s="46"/>
      <c r="R172" s="46"/>
      <c r="S172" s="46"/>
    </row>
    <row r="173" spans="13:19" x14ac:dyDescent="0.25">
      <c r="M173" s="154"/>
      <c r="N173" s="154"/>
      <c r="O173" s="8" t="s">
        <v>6</v>
      </c>
      <c r="P173" s="46"/>
      <c r="Q173" s="46"/>
      <c r="R173" s="46"/>
      <c r="S173" s="46"/>
    </row>
    <row r="174" spans="13:19" x14ac:dyDescent="0.25">
      <c r="M174" s="154"/>
      <c r="N174" s="154"/>
      <c r="O174" s="8" t="s">
        <v>7</v>
      </c>
      <c r="P174" s="46"/>
      <c r="Q174" s="46"/>
      <c r="R174" s="46"/>
      <c r="S174" s="46"/>
    </row>
    <row r="175" spans="13:19" x14ac:dyDescent="0.25">
      <c r="M175" s="154"/>
      <c r="N175" s="154"/>
      <c r="O175" s="8" t="s">
        <v>8</v>
      </c>
      <c r="P175" s="46"/>
      <c r="Q175" s="46"/>
      <c r="R175" s="46"/>
      <c r="S175" s="46"/>
    </row>
    <row r="176" spans="13:19" ht="18.75" x14ac:dyDescent="0.25">
      <c r="M176" s="189" t="s">
        <v>106</v>
      </c>
      <c r="N176" s="190"/>
      <c r="O176" s="18"/>
      <c r="P176" s="46"/>
      <c r="Q176" s="46"/>
      <c r="R176" s="46"/>
      <c r="S176" s="46"/>
    </row>
    <row r="177" spans="13:19" x14ac:dyDescent="0.25">
      <c r="M177" s="151" t="s">
        <v>107</v>
      </c>
      <c r="N177" s="151" t="s">
        <v>8</v>
      </c>
      <c r="O177" s="7" t="s">
        <v>98</v>
      </c>
      <c r="P177" s="46"/>
      <c r="Q177" s="46"/>
      <c r="R177" s="46"/>
      <c r="S177" s="46"/>
    </row>
    <row r="178" spans="13:19" x14ac:dyDescent="0.25">
      <c r="M178" s="151"/>
      <c r="N178" s="151"/>
      <c r="O178" s="7" t="s">
        <v>99</v>
      </c>
      <c r="P178" s="46"/>
      <c r="Q178" s="46"/>
      <c r="R178" s="46"/>
      <c r="S178" s="46"/>
    </row>
    <row r="179" spans="13:19" x14ac:dyDescent="0.25">
      <c r="M179" s="151"/>
      <c r="N179" s="151"/>
      <c r="O179" s="7" t="s">
        <v>108</v>
      </c>
      <c r="P179" s="46"/>
      <c r="Q179" s="46"/>
      <c r="R179" s="46"/>
      <c r="S179" s="46"/>
    </row>
    <row r="180" spans="13:19" x14ac:dyDescent="0.25">
      <c r="M180" s="151"/>
      <c r="N180" s="151" t="s">
        <v>24</v>
      </c>
      <c r="O180" s="7" t="s">
        <v>98</v>
      </c>
      <c r="P180" s="46"/>
      <c r="Q180" s="46"/>
      <c r="R180" s="46"/>
      <c r="S180" s="46"/>
    </row>
    <row r="181" spans="13:19" x14ac:dyDescent="0.25">
      <c r="M181" s="151"/>
      <c r="N181" s="151"/>
      <c r="O181" s="7" t="s">
        <v>99</v>
      </c>
      <c r="P181" s="46"/>
      <c r="Q181" s="46"/>
      <c r="R181" s="46"/>
      <c r="S181" s="46"/>
    </row>
    <row r="182" spans="13:19" x14ac:dyDescent="0.25">
      <c r="M182" s="151"/>
      <c r="N182" s="151"/>
      <c r="O182" s="7" t="s">
        <v>108</v>
      </c>
      <c r="P182" s="46"/>
      <c r="Q182" s="46"/>
      <c r="R182" s="46"/>
      <c r="S182" s="46"/>
    </row>
    <row r="183" spans="13:19" x14ac:dyDescent="0.25">
      <c r="M183" s="157" t="s">
        <v>109</v>
      </c>
      <c r="N183" s="157"/>
      <c r="O183" s="9" t="s">
        <v>110</v>
      </c>
      <c r="P183" s="46"/>
      <c r="Q183" s="46"/>
      <c r="R183" s="46"/>
      <c r="S183" s="46"/>
    </row>
    <row r="184" spans="13:19" x14ac:dyDescent="0.25">
      <c r="M184" s="157"/>
      <c r="N184" s="157"/>
      <c r="O184" s="9" t="s">
        <v>111</v>
      </c>
      <c r="P184" s="46"/>
      <c r="Q184" s="46"/>
      <c r="R184" s="46"/>
      <c r="S184" s="46"/>
    </row>
    <row r="185" spans="13:19" x14ac:dyDescent="0.25">
      <c r="M185" s="157"/>
      <c r="N185" s="157"/>
      <c r="O185" s="9" t="s">
        <v>112</v>
      </c>
      <c r="P185" s="46"/>
      <c r="Q185" s="46"/>
      <c r="R185" s="46"/>
      <c r="S185" s="46"/>
    </row>
    <row r="186" spans="13:19" x14ac:dyDescent="0.25">
      <c r="M186" s="157"/>
      <c r="N186" s="157"/>
      <c r="O186" s="9" t="s">
        <v>113</v>
      </c>
      <c r="P186" s="46"/>
      <c r="Q186" s="46"/>
      <c r="R186" s="46"/>
      <c r="S186" s="46"/>
    </row>
    <row r="187" spans="13:19" x14ac:dyDescent="0.25">
      <c r="M187" s="157"/>
      <c r="N187" s="157"/>
      <c r="O187" s="9" t="s">
        <v>114</v>
      </c>
      <c r="P187" s="46"/>
      <c r="Q187" s="46"/>
      <c r="R187" s="46"/>
      <c r="S187" s="46"/>
    </row>
    <row r="188" spans="13:19" x14ac:dyDescent="0.25">
      <c r="M188" s="157"/>
      <c r="N188" s="157"/>
      <c r="O188" s="9" t="s">
        <v>115</v>
      </c>
      <c r="P188" s="46"/>
      <c r="Q188" s="46"/>
      <c r="R188" s="46"/>
      <c r="S188" s="46"/>
    </row>
    <row r="189" spans="13:19" x14ac:dyDescent="0.25">
      <c r="M189" s="155" t="s">
        <v>116</v>
      </c>
      <c r="N189" s="155"/>
      <c r="O189" s="10" t="s">
        <v>110</v>
      </c>
      <c r="P189" s="46"/>
      <c r="Q189" s="46"/>
      <c r="R189" s="46"/>
      <c r="S189" s="46"/>
    </row>
    <row r="190" spans="13:19" x14ac:dyDescent="0.25">
      <c r="M190" s="155"/>
      <c r="N190" s="155"/>
      <c r="O190" s="10" t="s">
        <v>111</v>
      </c>
      <c r="P190" s="46"/>
      <c r="Q190" s="46"/>
      <c r="R190" s="46"/>
      <c r="S190" s="46"/>
    </row>
    <row r="191" spans="13:19" x14ac:dyDescent="0.25">
      <c r="M191" s="155"/>
      <c r="N191" s="155"/>
      <c r="O191" s="10" t="s">
        <v>112</v>
      </c>
      <c r="P191" s="46"/>
      <c r="Q191" s="46"/>
      <c r="R191" s="46"/>
      <c r="S191" s="46"/>
    </row>
    <row r="192" spans="13:19" x14ac:dyDescent="0.25">
      <c r="M192" s="155" t="s">
        <v>117</v>
      </c>
      <c r="N192" s="155"/>
      <c r="O192" s="10" t="s">
        <v>118</v>
      </c>
      <c r="P192" s="46"/>
      <c r="Q192" s="46"/>
      <c r="R192" s="46"/>
      <c r="S192" s="46"/>
    </row>
    <row r="193" spans="13:19" x14ac:dyDescent="0.25">
      <c r="M193" s="155"/>
      <c r="N193" s="155"/>
      <c r="O193" s="10" t="s">
        <v>111</v>
      </c>
      <c r="P193" s="46"/>
      <c r="Q193" s="46"/>
      <c r="R193" s="46"/>
      <c r="S193" s="46"/>
    </row>
    <row r="194" spans="13:19" x14ac:dyDescent="0.25">
      <c r="M194" s="155"/>
      <c r="N194" s="155"/>
      <c r="O194" s="10" t="s">
        <v>112</v>
      </c>
      <c r="P194" s="46"/>
      <c r="Q194" s="46"/>
      <c r="R194" s="46"/>
      <c r="S194" s="46"/>
    </row>
    <row r="195" spans="13:19" x14ac:dyDescent="0.25">
      <c r="M195" s="155"/>
      <c r="N195" s="155"/>
      <c r="O195" s="10" t="s">
        <v>114</v>
      </c>
      <c r="P195" s="46"/>
      <c r="Q195" s="46"/>
      <c r="R195" s="46"/>
      <c r="S195" s="46"/>
    </row>
    <row r="196" spans="13:19" x14ac:dyDescent="0.25">
      <c r="M196" s="155"/>
      <c r="N196" s="155"/>
      <c r="O196" s="10" t="s">
        <v>115</v>
      </c>
      <c r="P196" s="46"/>
      <c r="Q196" s="46"/>
      <c r="R196" s="46"/>
      <c r="S196" s="46"/>
    </row>
    <row r="197" spans="13:19" x14ac:dyDescent="0.25">
      <c r="M197" s="155" t="s">
        <v>119</v>
      </c>
      <c r="N197" s="155"/>
      <c r="O197" s="10" t="s">
        <v>8</v>
      </c>
      <c r="P197" s="46"/>
      <c r="Q197" s="46"/>
      <c r="R197" s="46"/>
      <c r="S197" s="46"/>
    </row>
    <row r="198" spans="13:19" x14ac:dyDescent="0.25">
      <c r="M198" s="155" t="s">
        <v>120</v>
      </c>
      <c r="N198" s="155"/>
      <c r="O198" s="10" t="s">
        <v>121</v>
      </c>
      <c r="P198" s="46"/>
      <c r="Q198" s="46"/>
      <c r="R198" s="46"/>
      <c r="S198" s="46"/>
    </row>
    <row r="199" spans="13:19" x14ac:dyDescent="0.25">
      <c r="M199" s="155"/>
      <c r="N199" s="155"/>
      <c r="O199" s="10" t="s">
        <v>122</v>
      </c>
      <c r="P199" s="46"/>
      <c r="Q199" s="46"/>
      <c r="R199" s="46"/>
      <c r="S199" s="46"/>
    </row>
    <row r="200" spans="13:19" x14ac:dyDescent="0.25">
      <c r="M200" s="155"/>
      <c r="N200" s="155"/>
      <c r="O200" s="10" t="s">
        <v>123</v>
      </c>
      <c r="P200" s="46"/>
      <c r="Q200" s="46"/>
      <c r="R200" s="46"/>
      <c r="S200" s="46"/>
    </row>
    <row r="201" spans="13:19" x14ac:dyDescent="0.25">
      <c r="M201" s="155"/>
      <c r="N201" s="155"/>
      <c r="O201" s="10" t="s">
        <v>8</v>
      </c>
      <c r="P201" s="46"/>
      <c r="Q201" s="46"/>
      <c r="R201" s="46"/>
      <c r="S201" s="46"/>
    </row>
    <row r="202" spans="13:19" x14ac:dyDescent="0.25">
      <c r="M202" s="155"/>
      <c r="N202" s="155"/>
      <c r="O202" s="10" t="s">
        <v>24</v>
      </c>
      <c r="P202" s="46"/>
      <c r="Q202" s="46"/>
      <c r="R202" s="46"/>
      <c r="S202" s="46"/>
    </row>
    <row r="203" spans="13:19" x14ac:dyDescent="0.25">
      <c r="M203" s="155" t="s">
        <v>124</v>
      </c>
      <c r="N203" s="155"/>
      <c r="O203" s="10" t="s">
        <v>125</v>
      </c>
      <c r="P203" s="46"/>
      <c r="Q203" s="46"/>
      <c r="R203" s="46"/>
      <c r="S203" s="46"/>
    </row>
    <row r="204" spans="13:19" x14ac:dyDescent="0.25">
      <c r="M204" s="155"/>
      <c r="N204" s="155"/>
      <c r="O204" s="10" t="s">
        <v>24</v>
      </c>
      <c r="P204" s="46"/>
      <c r="Q204" s="46"/>
      <c r="R204" s="46"/>
      <c r="S204" s="46"/>
    </row>
    <row r="205" spans="13:19" x14ac:dyDescent="0.25">
      <c r="M205" s="151" t="s">
        <v>126</v>
      </c>
      <c r="N205" s="151"/>
      <c r="O205" s="10" t="s">
        <v>125</v>
      </c>
      <c r="P205" s="46"/>
      <c r="Q205" s="46"/>
      <c r="R205" s="46"/>
      <c r="S205" s="46"/>
    </row>
    <row r="206" spans="13:19" x14ac:dyDescent="0.25">
      <c r="M206" s="151"/>
      <c r="N206" s="151"/>
      <c r="O206" s="10" t="s">
        <v>24</v>
      </c>
      <c r="P206" s="46"/>
      <c r="Q206" s="46"/>
      <c r="R206" s="46"/>
      <c r="S206" s="46"/>
    </row>
    <row r="207" spans="13:19" ht="30" x14ac:dyDescent="0.25">
      <c r="M207" s="151" t="s">
        <v>127</v>
      </c>
      <c r="N207" s="151"/>
      <c r="O207" s="11" t="s">
        <v>128</v>
      </c>
      <c r="P207" s="46"/>
      <c r="Q207" s="46"/>
      <c r="R207" s="46"/>
      <c r="S207" s="46"/>
    </row>
    <row r="208" spans="13:19" x14ac:dyDescent="0.25">
      <c r="M208" s="151" t="s">
        <v>129</v>
      </c>
      <c r="N208" s="151"/>
      <c r="O208" s="9" t="s">
        <v>130</v>
      </c>
      <c r="P208" s="46"/>
      <c r="Q208" s="46"/>
      <c r="R208" s="46"/>
      <c r="S208" s="46"/>
    </row>
  </sheetData>
  <mergeCells count="46">
    <mergeCell ref="M176:N176"/>
    <mergeCell ref="B50:G50"/>
    <mergeCell ref="B62:G62"/>
    <mergeCell ref="B72:G72"/>
    <mergeCell ref="B5:C5"/>
    <mergeCell ref="B6:C6"/>
    <mergeCell ref="B7:C7"/>
    <mergeCell ref="B8:G8"/>
    <mergeCell ref="B22:G22"/>
    <mergeCell ref="B37:G37"/>
    <mergeCell ref="M9:N9"/>
    <mergeCell ref="M11:N11"/>
    <mergeCell ref="M13:N21"/>
    <mergeCell ref="M22:N63"/>
    <mergeCell ref="M64:N72"/>
    <mergeCell ref="M10:N10"/>
    <mergeCell ref="M159:N167"/>
    <mergeCell ref="M168:N175"/>
    <mergeCell ref="M73:N106"/>
    <mergeCell ref="M107:N113"/>
    <mergeCell ref="M114:M131"/>
    <mergeCell ref="N114:N115"/>
    <mergeCell ref="N116:N117"/>
    <mergeCell ref="N118:N119"/>
    <mergeCell ref="N120:N121"/>
    <mergeCell ref="N122:N123"/>
    <mergeCell ref="N124:N125"/>
    <mergeCell ref="N126:N127"/>
    <mergeCell ref="N128:N129"/>
    <mergeCell ref="N130:N131"/>
    <mergeCell ref="M12:N12"/>
    <mergeCell ref="M207:N207"/>
    <mergeCell ref="M208:N208"/>
    <mergeCell ref="M192:N196"/>
    <mergeCell ref="M197:N197"/>
    <mergeCell ref="M198:N202"/>
    <mergeCell ref="M203:N204"/>
    <mergeCell ref="M205:N206"/>
    <mergeCell ref="M177:M182"/>
    <mergeCell ref="N177:N179"/>
    <mergeCell ref="N180:N182"/>
    <mergeCell ref="M183:N188"/>
    <mergeCell ref="M189:N191"/>
    <mergeCell ref="M132:N140"/>
    <mergeCell ref="M141:N149"/>
    <mergeCell ref="M150:N15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V216"/>
  <sheetViews>
    <sheetView workbookViewId="0">
      <selection activeCell="O18" sqref="O18"/>
    </sheetView>
  </sheetViews>
  <sheetFormatPr defaultRowHeight="15" x14ac:dyDescent="0.25"/>
  <cols>
    <col min="3" max="3" width="10.7109375" customWidth="1"/>
    <col min="12" max="12" width="12.28515625" bestFit="1" customWidth="1"/>
    <col min="13" max="13" width="16.85546875" bestFit="1" customWidth="1"/>
    <col min="15" max="15" width="9.85546875" customWidth="1"/>
  </cols>
  <sheetData>
    <row r="5" spans="2:22" ht="15.75" x14ac:dyDescent="0.25">
      <c r="B5" s="134" t="s">
        <v>17</v>
      </c>
      <c r="C5" s="134"/>
      <c r="D5" s="21" t="s">
        <v>135</v>
      </c>
      <c r="E5" s="5"/>
      <c r="F5" s="5"/>
      <c r="G5" s="48"/>
    </row>
    <row r="6" spans="2:22" ht="15.75" x14ac:dyDescent="0.25">
      <c r="B6" s="134" t="s">
        <v>19</v>
      </c>
      <c r="C6" s="134"/>
      <c r="D6" s="21" t="s">
        <v>306</v>
      </c>
      <c r="E6" s="5"/>
      <c r="F6" s="5"/>
      <c r="G6" s="48"/>
    </row>
    <row r="7" spans="2:22" ht="15.75" x14ac:dyDescent="0.25">
      <c r="B7" s="138" t="s">
        <v>18</v>
      </c>
      <c r="C7" s="138"/>
      <c r="D7" s="22" t="s">
        <v>307</v>
      </c>
      <c r="E7" s="19"/>
      <c r="F7" s="19"/>
      <c r="G7" s="49"/>
    </row>
    <row r="8" spans="2:22" ht="26.25" customHeight="1" x14ac:dyDescent="0.25">
      <c r="B8" s="131" t="s">
        <v>10</v>
      </c>
      <c r="C8" s="132"/>
      <c r="D8" s="132"/>
      <c r="E8" s="132"/>
      <c r="F8" s="132"/>
      <c r="G8" s="133"/>
      <c r="V8">
        <f>14237+6043</f>
        <v>20280</v>
      </c>
    </row>
    <row r="9" spans="2:22" ht="51.75" customHeight="1" x14ac:dyDescent="0.25">
      <c r="B9" s="33" t="s">
        <v>9</v>
      </c>
      <c r="C9" s="33" t="s">
        <v>0</v>
      </c>
      <c r="D9" s="33" t="s">
        <v>15</v>
      </c>
      <c r="E9" s="4" t="s">
        <v>20</v>
      </c>
      <c r="F9" s="4" t="s">
        <v>16</v>
      </c>
      <c r="G9" s="33" t="s">
        <v>11</v>
      </c>
      <c r="K9" s="53" t="s">
        <v>205</v>
      </c>
      <c r="L9" s="33" t="s">
        <v>204</v>
      </c>
      <c r="M9" s="33" t="s">
        <v>15</v>
      </c>
      <c r="N9" s="4" t="s">
        <v>20</v>
      </c>
      <c r="O9" s="4" t="s">
        <v>16</v>
      </c>
      <c r="P9" s="33" t="s">
        <v>176</v>
      </c>
      <c r="V9">
        <f>+V8-18600</f>
        <v>1680</v>
      </c>
    </row>
    <row r="10" spans="2:22" x14ac:dyDescent="0.25">
      <c r="B10" s="2">
        <v>1</v>
      </c>
      <c r="C10" s="88">
        <v>44989</v>
      </c>
      <c r="D10" s="61">
        <v>2800</v>
      </c>
      <c r="E10" s="61"/>
      <c r="F10" s="61"/>
      <c r="G10" s="61">
        <v>7231</v>
      </c>
      <c r="K10" s="13">
        <v>63</v>
      </c>
      <c r="L10" s="13">
        <v>23628</v>
      </c>
      <c r="M10" s="61">
        <f>+D20</f>
        <v>14700</v>
      </c>
      <c r="N10" s="61">
        <f>+[2]purebhika!$G$330</f>
        <v>18487</v>
      </c>
      <c r="O10" s="61">
        <f>+M10-N10</f>
        <v>-3787</v>
      </c>
      <c r="P10" s="46"/>
      <c r="Q10">
        <v>4900</v>
      </c>
      <c r="R10">
        <f>+M10+Q10</f>
        <v>19600</v>
      </c>
      <c r="S10">
        <f>+N10-R10</f>
        <v>-1113</v>
      </c>
      <c r="V10">
        <f>1680+1500</f>
        <v>3180</v>
      </c>
    </row>
    <row r="11" spans="2:22" x14ac:dyDescent="0.25">
      <c r="B11" s="2">
        <f>1+B10</f>
        <v>2</v>
      </c>
      <c r="C11" s="89">
        <v>44995</v>
      </c>
      <c r="D11" s="61">
        <v>3000</v>
      </c>
      <c r="E11" s="46"/>
      <c r="F11" s="46"/>
      <c r="G11" s="61">
        <v>7232</v>
      </c>
      <c r="K11" s="13">
        <v>75</v>
      </c>
      <c r="L11" s="13">
        <v>1864</v>
      </c>
      <c r="M11" s="61">
        <f>+D34</f>
        <v>1550</v>
      </c>
      <c r="N11" s="61">
        <f>+[2]purebhika!$H$330</f>
        <v>2136</v>
      </c>
      <c r="O11" s="61">
        <f t="shared" ref="O11" si="0">+M11-N11</f>
        <v>-586</v>
      </c>
      <c r="P11" s="46"/>
    </row>
    <row r="12" spans="2:22" x14ac:dyDescent="0.25">
      <c r="B12" s="2">
        <f>1+B11</f>
        <v>3</v>
      </c>
      <c r="C12" s="3">
        <v>45004</v>
      </c>
      <c r="D12" s="2">
        <v>2600</v>
      </c>
      <c r="E12" s="2"/>
      <c r="F12" s="2"/>
      <c r="G12" s="2">
        <v>7237</v>
      </c>
      <c r="K12" s="13">
        <v>90</v>
      </c>
      <c r="L12" s="13">
        <v>1675</v>
      </c>
      <c r="M12" s="61">
        <f>+D47</f>
        <v>2000</v>
      </c>
      <c r="N12" s="61">
        <f>+[2]purebhika!$I$330</f>
        <v>1615</v>
      </c>
      <c r="O12" s="61">
        <f>+M12-N12</f>
        <v>385</v>
      </c>
      <c r="P12" s="46"/>
      <c r="T12">
        <f>1500+937</f>
        <v>2437</v>
      </c>
    </row>
    <row r="13" spans="2:22" x14ac:dyDescent="0.25">
      <c r="B13" s="2">
        <f>1+B12</f>
        <v>4</v>
      </c>
      <c r="C13" s="3"/>
      <c r="D13" s="2">
        <v>4200</v>
      </c>
      <c r="E13" s="2"/>
      <c r="F13" s="2"/>
      <c r="G13" s="2">
        <v>7242</v>
      </c>
      <c r="K13" s="13">
        <v>110</v>
      </c>
      <c r="L13" s="13">
        <v>939</v>
      </c>
      <c r="M13" s="61">
        <f>+D59</f>
        <v>900</v>
      </c>
      <c r="N13" s="61">
        <f>+[2]purebhika!$J$330</f>
        <v>877</v>
      </c>
      <c r="O13" s="61">
        <f t="shared" ref="O13:O16" si="1">+M13-N13</f>
        <v>23</v>
      </c>
      <c r="P13" s="46"/>
      <c r="T13">
        <f>+T12-600</f>
        <v>1837</v>
      </c>
    </row>
    <row r="14" spans="2:22" x14ac:dyDescent="0.25">
      <c r="B14" s="2">
        <v>5</v>
      </c>
      <c r="C14" s="3">
        <v>45021</v>
      </c>
      <c r="D14" s="2">
        <v>700</v>
      </c>
      <c r="E14" s="2"/>
      <c r="F14" s="2"/>
      <c r="G14" s="2">
        <v>7241</v>
      </c>
      <c r="K14" s="13">
        <v>125</v>
      </c>
      <c r="L14" s="13">
        <v>396</v>
      </c>
      <c r="M14" s="61">
        <v>396</v>
      </c>
      <c r="N14" s="61">
        <f>+[2]purebhika!$K$330</f>
        <v>196</v>
      </c>
      <c r="O14" s="61">
        <f t="shared" si="1"/>
        <v>200</v>
      </c>
      <c r="P14" s="46"/>
    </row>
    <row r="15" spans="2:22" x14ac:dyDescent="0.25">
      <c r="B15" s="2">
        <v>6</v>
      </c>
      <c r="C15" s="3"/>
      <c r="D15" s="2">
        <v>1400</v>
      </c>
      <c r="E15" s="2"/>
      <c r="F15" s="2"/>
      <c r="G15" s="2">
        <v>7245</v>
      </c>
      <c r="K15" s="13">
        <v>140</v>
      </c>
      <c r="L15" s="13">
        <v>845</v>
      </c>
      <c r="M15" s="61">
        <v>840</v>
      </c>
      <c r="N15" s="61">
        <f>+[2]purebhika!$L$330</f>
        <v>722</v>
      </c>
      <c r="O15" s="61">
        <f t="shared" si="1"/>
        <v>118</v>
      </c>
      <c r="P15" s="46"/>
    </row>
    <row r="16" spans="2:22" x14ac:dyDescent="0.25">
      <c r="B16" s="2">
        <v>7</v>
      </c>
      <c r="C16" s="3"/>
      <c r="D16" s="2"/>
      <c r="E16" s="2"/>
      <c r="F16" s="2"/>
      <c r="G16" s="24"/>
      <c r="K16" s="13">
        <v>160</v>
      </c>
      <c r="L16" s="13">
        <v>26</v>
      </c>
      <c r="M16" s="61">
        <f>+D93</f>
        <v>0</v>
      </c>
      <c r="N16" s="61"/>
      <c r="O16" s="61">
        <f t="shared" si="1"/>
        <v>0</v>
      </c>
      <c r="P16" s="46"/>
      <c r="V16">
        <v>1500</v>
      </c>
    </row>
    <row r="17" spans="2:22" x14ac:dyDescent="0.25">
      <c r="B17" s="2"/>
      <c r="C17" s="3"/>
      <c r="D17" s="2"/>
      <c r="E17" s="2"/>
      <c r="F17" s="2"/>
      <c r="G17" s="24"/>
      <c r="T17">
        <v>6043</v>
      </c>
      <c r="V17">
        <v>4200</v>
      </c>
    </row>
    <row r="18" spans="2:22" x14ac:dyDescent="0.25">
      <c r="B18" s="2"/>
      <c r="C18" s="3"/>
      <c r="D18" s="2"/>
      <c r="E18" s="2"/>
      <c r="F18" s="2"/>
      <c r="G18" s="24"/>
      <c r="V18">
        <v>1500</v>
      </c>
    </row>
    <row r="19" spans="2:22" x14ac:dyDescent="0.25">
      <c r="B19" s="2"/>
      <c r="C19" s="3"/>
      <c r="D19" s="2"/>
      <c r="E19" s="2"/>
      <c r="F19" s="2"/>
      <c r="G19" s="24"/>
      <c r="V19">
        <v>3000</v>
      </c>
    </row>
    <row r="20" spans="2:22" x14ac:dyDescent="0.25">
      <c r="B20" s="2"/>
      <c r="C20" s="3" t="s">
        <v>201</v>
      </c>
      <c r="D20" s="2">
        <f>SUM(D10:D19)</f>
        <v>14700</v>
      </c>
      <c r="E20" s="2"/>
      <c r="F20" s="2"/>
      <c r="G20" s="24"/>
      <c r="K20" s="185"/>
      <c r="L20" s="186"/>
      <c r="M20" s="46"/>
      <c r="N20" s="46"/>
      <c r="O20" s="46"/>
      <c r="P20" s="46"/>
      <c r="Q20" s="46"/>
      <c r="V20">
        <v>2600</v>
      </c>
    </row>
    <row r="21" spans="2:22" ht="45" x14ac:dyDescent="0.25">
      <c r="B21" s="131" t="s">
        <v>12</v>
      </c>
      <c r="C21" s="132"/>
      <c r="D21" s="132"/>
      <c r="E21" s="132"/>
      <c r="F21" s="132"/>
      <c r="G21" s="133"/>
      <c r="K21" s="153" t="s">
        <v>21</v>
      </c>
      <c r="L21" s="153"/>
      <c r="M21" s="32" t="s">
        <v>22</v>
      </c>
      <c r="N21" s="12" t="s">
        <v>131</v>
      </c>
      <c r="O21" s="12" t="s">
        <v>132</v>
      </c>
      <c r="P21" s="12" t="s">
        <v>133</v>
      </c>
      <c r="Q21" s="12" t="s">
        <v>11</v>
      </c>
      <c r="V21">
        <v>700</v>
      </c>
    </row>
    <row r="22" spans="2:22" ht="60" x14ac:dyDescent="0.25">
      <c r="B22" s="33" t="s">
        <v>9</v>
      </c>
      <c r="C22" s="33" t="s">
        <v>0</v>
      </c>
      <c r="D22" s="33" t="s">
        <v>15</v>
      </c>
      <c r="E22" s="4" t="s">
        <v>20</v>
      </c>
      <c r="F22" s="4" t="s">
        <v>16</v>
      </c>
      <c r="G22" s="33" t="s">
        <v>11</v>
      </c>
      <c r="K22" s="151" t="s">
        <v>23</v>
      </c>
      <c r="L22" s="151"/>
      <c r="M22" s="7" t="s">
        <v>1</v>
      </c>
      <c r="N22" s="61"/>
      <c r="O22" s="46"/>
      <c r="P22" s="46"/>
      <c r="Q22" s="46"/>
      <c r="V22">
        <v>4200</v>
      </c>
    </row>
    <row r="23" spans="2:22" x14ac:dyDescent="0.25">
      <c r="B23" s="2">
        <v>1</v>
      </c>
      <c r="C23" s="88">
        <v>44989</v>
      </c>
      <c r="D23" s="61">
        <v>750</v>
      </c>
      <c r="E23" s="61"/>
      <c r="F23" s="61"/>
      <c r="G23" s="61">
        <v>7231</v>
      </c>
      <c r="K23" s="151"/>
      <c r="L23" s="151"/>
      <c r="M23" s="7" t="s">
        <v>2</v>
      </c>
      <c r="N23" s="46"/>
      <c r="O23" s="46"/>
      <c r="P23" s="46"/>
      <c r="Q23" s="46"/>
      <c r="V23">
        <v>900</v>
      </c>
    </row>
    <row r="24" spans="2:22" x14ac:dyDescent="0.25">
      <c r="B24" s="2">
        <v>2</v>
      </c>
      <c r="C24" s="87">
        <v>44995</v>
      </c>
      <c r="D24" s="61">
        <v>800</v>
      </c>
      <c r="E24" s="46"/>
      <c r="F24" s="46"/>
      <c r="G24" s="61">
        <v>7232</v>
      </c>
      <c r="K24" s="151"/>
      <c r="L24" s="151"/>
      <c r="M24" s="7" t="s">
        <v>3</v>
      </c>
      <c r="N24" s="61"/>
      <c r="O24" s="46"/>
      <c r="P24" s="46"/>
      <c r="Q24" s="46"/>
    </row>
    <row r="25" spans="2:22" x14ac:dyDescent="0.25">
      <c r="B25" s="2">
        <v>3</v>
      </c>
      <c r="C25" s="3"/>
      <c r="D25" s="2"/>
      <c r="E25" s="2"/>
      <c r="F25" s="2"/>
      <c r="G25" s="2"/>
      <c r="K25" s="151"/>
      <c r="L25" s="151"/>
      <c r="M25" s="7" t="s">
        <v>4</v>
      </c>
      <c r="N25" s="46"/>
      <c r="O25" s="46"/>
      <c r="P25" s="46"/>
      <c r="Q25" s="46"/>
    </row>
    <row r="26" spans="2:22" x14ac:dyDescent="0.25">
      <c r="B26" s="2">
        <v>3</v>
      </c>
      <c r="C26" s="3"/>
      <c r="D26" s="2"/>
      <c r="E26" s="2"/>
      <c r="F26" s="2"/>
      <c r="G26" s="2"/>
      <c r="K26" s="151"/>
      <c r="L26" s="151"/>
      <c r="M26" s="7" t="s">
        <v>5</v>
      </c>
      <c r="N26" s="46"/>
      <c r="O26" s="46"/>
      <c r="P26" s="46"/>
      <c r="Q26" s="46"/>
    </row>
    <row r="27" spans="2:22" x14ac:dyDescent="0.25">
      <c r="B27" s="2"/>
      <c r="C27" s="3"/>
      <c r="D27" s="2"/>
      <c r="E27" s="2"/>
      <c r="F27" s="2"/>
      <c r="G27" s="2"/>
      <c r="K27" s="151"/>
      <c r="L27" s="151"/>
      <c r="M27" s="7" t="s">
        <v>6</v>
      </c>
      <c r="N27" s="46"/>
      <c r="O27" s="46"/>
      <c r="P27" s="46"/>
      <c r="Q27" s="46"/>
    </row>
    <row r="28" spans="2:22" x14ac:dyDescent="0.25">
      <c r="B28" s="2"/>
      <c r="C28" s="3"/>
      <c r="D28" s="2"/>
      <c r="E28" s="2"/>
      <c r="F28" s="2"/>
      <c r="G28" s="2"/>
      <c r="K28" s="151"/>
      <c r="L28" s="151"/>
      <c r="M28" s="7" t="s">
        <v>7</v>
      </c>
      <c r="N28" s="46"/>
      <c r="O28" s="46"/>
      <c r="P28" s="46"/>
      <c r="Q28" s="46"/>
    </row>
    <row r="29" spans="2:22" x14ac:dyDescent="0.25">
      <c r="B29" s="2"/>
      <c r="C29" s="3"/>
      <c r="D29" s="2"/>
      <c r="E29" s="2"/>
      <c r="F29" s="2"/>
      <c r="G29" s="2"/>
      <c r="K29" s="151"/>
      <c r="L29" s="151"/>
      <c r="M29" s="7" t="s">
        <v>8</v>
      </c>
      <c r="N29" s="46"/>
      <c r="O29" s="46"/>
      <c r="P29" s="46"/>
      <c r="Q29" s="46"/>
    </row>
    <row r="30" spans="2:22" x14ac:dyDescent="0.25">
      <c r="B30" s="2"/>
      <c r="C30" s="3"/>
      <c r="D30" s="2"/>
      <c r="E30" s="2"/>
      <c r="F30" s="2"/>
      <c r="G30" s="2"/>
      <c r="K30" s="151"/>
      <c r="L30" s="151"/>
      <c r="M30" s="7" t="s">
        <v>24</v>
      </c>
      <c r="N30" s="46"/>
      <c r="O30" s="46"/>
      <c r="P30" s="46"/>
      <c r="Q30" s="46"/>
    </row>
    <row r="31" spans="2:22" x14ac:dyDescent="0.25">
      <c r="B31" s="2"/>
      <c r="C31" s="3"/>
      <c r="D31" s="2"/>
      <c r="E31" s="2"/>
      <c r="F31" s="2"/>
      <c r="G31" s="2"/>
      <c r="K31" s="151" t="s">
        <v>25</v>
      </c>
      <c r="L31" s="151"/>
      <c r="M31" s="7" t="s">
        <v>26</v>
      </c>
      <c r="N31" s="46"/>
      <c r="O31" s="46"/>
      <c r="P31" s="46"/>
      <c r="Q31" s="46"/>
    </row>
    <row r="32" spans="2:22" x14ac:dyDescent="0.25">
      <c r="B32" s="2"/>
      <c r="C32" s="3"/>
      <c r="D32" s="2"/>
      <c r="E32" s="2"/>
      <c r="F32" s="2"/>
      <c r="G32" s="2"/>
      <c r="K32" s="151"/>
      <c r="L32" s="151"/>
      <c r="M32" s="7" t="s">
        <v>27</v>
      </c>
      <c r="N32" s="46"/>
      <c r="O32" s="46"/>
      <c r="P32" s="46"/>
      <c r="Q32" s="46"/>
    </row>
    <row r="33" spans="2:17" x14ac:dyDescent="0.25">
      <c r="B33" s="2"/>
      <c r="C33" s="3"/>
      <c r="D33" s="2"/>
      <c r="E33" s="2"/>
      <c r="F33" s="2"/>
      <c r="G33" s="24"/>
      <c r="K33" s="151"/>
      <c r="L33" s="151"/>
      <c r="M33" s="7" t="s">
        <v>28</v>
      </c>
      <c r="N33" s="46"/>
      <c r="O33" s="46"/>
      <c r="P33" s="46"/>
      <c r="Q33" s="46"/>
    </row>
    <row r="34" spans="2:17" x14ac:dyDescent="0.25">
      <c r="B34" s="2"/>
      <c r="C34" s="3" t="s">
        <v>201</v>
      </c>
      <c r="D34" s="2">
        <f>SUM(D23:D33)</f>
        <v>1550</v>
      </c>
      <c r="E34" s="2"/>
      <c r="F34" s="2"/>
      <c r="G34" s="24"/>
      <c r="K34" s="151"/>
      <c r="L34" s="151"/>
      <c r="M34" s="7" t="s">
        <v>29</v>
      </c>
      <c r="N34" s="46"/>
      <c r="O34" s="46"/>
      <c r="P34" s="46"/>
      <c r="Q34" s="46"/>
    </row>
    <row r="35" spans="2:17" ht="18.75" x14ac:dyDescent="0.25">
      <c r="B35" s="131" t="s">
        <v>13</v>
      </c>
      <c r="C35" s="132"/>
      <c r="D35" s="132"/>
      <c r="E35" s="132"/>
      <c r="F35" s="132"/>
      <c r="G35" s="133"/>
      <c r="K35" s="151"/>
      <c r="L35" s="151"/>
      <c r="M35" s="7" t="s">
        <v>30</v>
      </c>
      <c r="N35" s="46"/>
      <c r="O35" s="46"/>
      <c r="P35" s="46"/>
      <c r="Q35" s="46"/>
    </row>
    <row r="36" spans="2:17" ht="60" x14ac:dyDescent="0.25">
      <c r="B36" s="33" t="s">
        <v>9</v>
      </c>
      <c r="C36" s="33" t="s">
        <v>0</v>
      </c>
      <c r="D36" s="33" t="s">
        <v>15</v>
      </c>
      <c r="E36" s="4" t="s">
        <v>20</v>
      </c>
      <c r="F36" s="4" t="s">
        <v>16</v>
      </c>
      <c r="G36" s="33" t="s">
        <v>11</v>
      </c>
      <c r="K36" s="151"/>
      <c r="L36" s="151"/>
      <c r="M36" s="7" t="s">
        <v>31</v>
      </c>
      <c r="N36" s="46"/>
      <c r="O36" s="46"/>
      <c r="P36" s="46"/>
      <c r="Q36" s="46"/>
    </row>
    <row r="37" spans="2:17" x14ac:dyDescent="0.25">
      <c r="B37" s="26">
        <v>1</v>
      </c>
      <c r="C37" s="27">
        <v>44996</v>
      </c>
      <c r="D37" s="26">
        <v>900</v>
      </c>
      <c r="E37" s="26"/>
      <c r="F37" s="26"/>
      <c r="G37" s="2">
        <v>7233</v>
      </c>
      <c r="K37" s="151"/>
      <c r="L37" s="151"/>
      <c r="M37" s="7" t="s">
        <v>32</v>
      </c>
      <c r="N37" s="46"/>
      <c r="O37" s="46"/>
      <c r="P37" s="46"/>
      <c r="Q37" s="46"/>
    </row>
    <row r="38" spans="2:17" x14ac:dyDescent="0.25">
      <c r="B38" s="26">
        <f>+B37+1</f>
        <v>2</v>
      </c>
      <c r="C38" s="27">
        <v>45021</v>
      </c>
      <c r="D38" s="26">
        <v>300</v>
      </c>
      <c r="E38" s="26"/>
      <c r="F38" s="26"/>
      <c r="G38" s="2">
        <v>7241</v>
      </c>
      <c r="K38" s="151"/>
      <c r="L38" s="151"/>
      <c r="M38" s="7" t="s">
        <v>33</v>
      </c>
      <c r="N38" s="61"/>
      <c r="O38" s="61"/>
      <c r="P38" s="61"/>
      <c r="Q38" s="61"/>
    </row>
    <row r="39" spans="2:17" x14ac:dyDescent="0.25">
      <c r="B39" s="2">
        <v>3</v>
      </c>
      <c r="C39" s="3"/>
      <c r="D39" s="2">
        <v>800</v>
      </c>
      <c r="E39" s="2"/>
      <c r="F39" s="2"/>
      <c r="G39" s="2">
        <v>7245</v>
      </c>
      <c r="K39" s="151"/>
      <c r="L39" s="151"/>
      <c r="M39" s="7" t="s">
        <v>34</v>
      </c>
      <c r="N39" s="46"/>
      <c r="O39" s="46"/>
      <c r="P39" s="46"/>
      <c r="Q39" s="46"/>
    </row>
    <row r="40" spans="2:17" x14ac:dyDescent="0.25">
      <c r="B40" s="2"/>
      <c r="C40" s="3"/>
      <c r="D40" s="2"/>
      <c r="E40" s="2"/>
      <c r="F40" s="2"/>
      <c r="G40" s="2"/>
      <c r="K40" s="151"/>
      <c r="L40" s="151"/>
      <c r="M40" s="7" t="s">
        <v>35</v>
      </c>
      <c r="N40" s="46"/>
      <c r="O40" s="46"/>
      <c r="P40" s="46"/>
      <c r="Q40" s="46"/>
    </row>
    <row r="41" spans="2:17" x14ac:dyDescent="0.25">
      <c r="B41" s="2"/>
      <c r="C41" s="3"/>
      <c r="D41" s="2"/>
      <c r="E41" s="2"/>
      <c r="F41" s="2"/>
      <c r="G41" s="2"/>
      <c r="K41" s="151"/>
      <c r="L41" s="151"/>
      <c r="M41" s="7" t="s">
        <v>36</v>
      </c>
      <c r="N41" s="46"/>
      <c r="O41" s="46"/>
      <c r="P41" s="46"/>
      <c r="Q41" s="46"/>
    </row>
    <row r="42" spans="2:17" x14ac:dyDescent="0.25">
      <c r="B42" s="26"/>
      <c r="C42" s="27"/>
      <c r="D42" s="26"/>
      <c r="E42" s="26"/>
      <c r="F42" s="26"/>
      <c r="G42" s="2"/>
      <c r="K42" s="151"/>
      <c r="L42" s="151"/>
      <c r="M42" s="7" t="s">
        <v>37</v>
      </c>
      <c r="N42" s="13"/>
      <c r="O42" s="46"/>
      <c r="P42" s="46"/>
      <c r="Q42" s="46"/>
    </row>
    <row r="43" spans="2:17" x14ac:dyDescent="0.25">
      <c r="B43" s="26"/>
      <c r="C43" s="27"/>
      <c r="D43" s="25"/>
      <c r="E43" s="26"/>
      <c r="F43" s="26"/>
      <c r="G43" s="2"/>
      <c r="K43" s="151"/>
      <c r="L43" s="151"/>
      <c r="M43" s="7" t="s">
        <v>38</v>
      </c>
      <c r="N43" s="46"/>
      <c r="O43" s="46"/>
      <c r="P43" s="46"/>
      <c r="Q43" s="46"/>
    </row>
    <row r="44" spans="2:17" x14ac:dyDescent="0.25">
      <c r="B44" s="26"/>
      <c r="C44" s="27"/>
      <c r="D44" s="25"/>
      <c r="E44" s="26"/>
      <c r="F44" s="26"/>
      <c r="G44" s="2"/>
      <c r="K44" s="151"/>
      <c r="L44" s="151"/>
      <c r="M44" s="7" t="s">
        <v>39</v>
      </c>
      <c r="N44" s="46"/>
      <c r="O44" s="46"/>
      <c r="P44" s="46"/>
      <c r="Q44" s="46"/>
    </row>
    <row r="45" spans="2:17" x14ac:dyDescent="0.25">
      <c r="B45" s="26"/>
      <c r="C45" s="27"/>
      <c r="D45" s="25"/>
      <c r="E45" s="26"/>
      <c r="F45" s="26"/>
      <c r="G45" s="24"/>
      <c r="K45" s="151"/>
      <c r="L45" s="151"/>
      <c r="M45" s="7" t="s">
        <v>40</v>
      </c>
      <c r="N45" s="46"/>
      <c r="O45" s="46"/>
      <c r="P45" s="46"/>
      <c r="Q45" s="46"/>
    </row>
    <row r="46" spans="2:17" x14ac:dyDescent="0.25">
      <c r="B46" s="26"/>
      <c r="C46" s="27"/>
      <c r="D46" s="25"/>
      <c r="E46" s="26"/>
      <c r="F46" s="26"/>
      <c r="G46" s="24"/>
      <c r="K46" s="151"/>
      <c r="L46" s="151"/>
      <c r="M46" s="7" t="s">
        <v>41</v>
      </c>
      <c r="N46" s="46"/>
      <c r="O46" s="46"/>
      <c r="P46" s="46"/>
      <c r="Q46" s="46"/>
    </row>
    <row r="47" spans="2:17" x14ac:dyDescent="0.25">
      <c r="B47" s="26"/>
      <c r="C47" s="3" t="s">
        <v>201</v>
      </c>
      <c r="D47" s="2">
        <f>SUM(D37:D46)</f>
        <v>2000</v>
      </c>
      <c r="E47" s="26"/>
      <c r="F47" s="26"/>
      <c r="G47" s="24"/>
      <c r="K47" s="151"/>
      <c r="L47" s="151"/>
      <c r="M47" s="7" t="s">
        <v>42</v>
      </c>
      <c r="N47" s="46"/>
      <c r="O47" s="46"/>
      <c r="P47" s="46"/>
      <c r="Q47" s="46"/>
    </row>
    <row r="48" spans="2:17" ht="18.75" x14ac:dyDescent="0.25">
      <c r="B48" s="131" t="s">
        <v>14</v>
      </c>
      <c r="C48" s="132"/>
      <c r="D48" s="132"/>
      <c r="E48" s="132"/>
      <c r="F48" s="132"/>
      <c r="G48" s="133"/>
      <c r="K48" s="151"/>
      <c r="L48" s="151"/>
      <c r="M48" s="7" t="s">
        <v>43</v>
      </c>
      <c r="N48" s="46"/>
      <c r="O48" s="46"/>
      <c r="P48" s="46"/>
      <c r="Q48" s="46"/>
    </row>
    <row r="49" spans="2:17" ht="60" x14ac:dyDescent="0.25">
      <c r="B49" s="33" t="s">
        <v>9</v>
      </c>
      <c r="C49" s="33" t="s">
        <v>0</v>
      </c>
      <c r="D49" s="33" t="s">
        <v>15</v>
      </c>
      <c r="E49" s="4" t="s">
        <v>20</v>
      </c>
      <c r="F49" s="4" t="s">
        <v>16</v>
      </c>
      <c r="G49" s="33" t="s">
        <v>11</v>
      </c>
      <c r="K49" s="151"/>
      <c r="L49" s="151"/>
      <c r="M49" s="7" t="s">
        <v>44</v>
      </c>
      <c r="N49" s="46"/>
      <c r="O49" s="46"/>
      <c r="P49" s="46"/>
      <c r="Q49" s="46"/>
    </row>
    <row r="50" spans="2:17" x14ac:dyDescent="0.25">
      <c r="B50" s="2">
        <v>1</v>
      </c>
      <c r="C50" s="87">
        <v>44995</v>
      </c>
      <c r="D50" s="61">
        <v>300</v>
      </c>
      <c r="E50" s="46"/>
      <c r="F50" s="46"/>
      <c r="G50" s="61">
        <v>7232</v>
      </c>
      <c r="K50" s="151"/>
      <c r="L50" s="151"/>
      <c r="M50" s="7" t="s">
        <v>45</v>
      </c>
      <c r="N50" s="13"/>
      <c r="O50" s="46"/>
      <c r="P50" s="46"/>
      <c r="Q50" s="46"/>
    </row>
    <row r="51" spans="2:17" x14ac:dyDescent="0.25">
      <c r="B51" s="2">
        <v>2</v>
      </c>
      <c r="C51" s="83">
        <v>45021</v>
      </c>
      <c r="D51" s="13">
        <v>300</v>
      </c>
      <c r="E51" s="13"/>
      <c r="F51" s="13"/>
      <c r="G51" s="13">
        <v>7241</v>
      </c>
      <c r="K51" s="151"/>
      <c r="L51" s="151"/>
      <c r="M51" s="7" t="s">
        <v>46</v>
      </c>
      <c r="N51" s="46"/>
      <c r="O51" s="46"/>
      <c r="P51" s="46"/>
      <c r="Q51" s="46"/>
    </row>
    <row r="52" spans="2:17" x14ac:dyDescent="0.25">
      <c r="B52" s="2">
        <v>3</v>
      </c>
      <c r="C52" s="82"/>
      <c r="D52" s="14">
        <v>300</v>
      </c>
      <c r="E52" s="14"/>
      <c r="F52" s="14"/>
      <c r="G52" s="14">
        <v>7245</v>
      </c>
      <c r="K52" s="151"/>
      <c r="L52" s="151"/>
      <c r="M52" s="7" t="s">
        <v>47</v>
      </c>
      <c r="N52" s="46"/>
      <c r="O52" s="46"/>
      <c r="P52" s="46"/>
      <c r="Q52" s="46"/>
    </row>
    <row r="53" spans="2:17" x14ac:dyDescent="0.25">
      <c r="B53" s="2">
        <v>4</v>
      </c>
      <c r="C53" s="82"/>
      <c r="D53" s="2"/>
      <c r="E53" s="2"/>
      <c r="F53" s="2"/>
      <c r="G53" s="2"/>
      <c r="K53" s="151"/>
      <c r="L53" s="151"/>
      <c r="M53" s="7" t="s">
        <v>48</v>
      </c>
      <c r="N53" s="46"/>
      <c r="O53" s="46"/>
      <c r="P53" s="46"/>
      <c r="Q53" s="46"/>
    </row>
    <row r="54" spans="2:17" x14ac:dyDescent="0.25">
      <c r="B54" s="2">
        <v>5</v>
      </c>
      <c r="C54" s="3"/>
      <c r="D54" s="2"/>
      <c r="E54" s="2"/>
      <c r="F54" s="2"/>
      <c r="G54" s="2"/>
      <c r="K54" s="151"/>
      <c r="L54" s="151"/>
      <c r="M54" s="7" t="s">
        <v>49</v>
      </c>
      <c r="N54" s="46"/>
      <c r="O54" s="46"/>
      <c r="P54" s="46"/>
      <c r="Q54" s="46"/>
    </row>
    <row r="55" spans="2:17" x14ac:dyDescent="0.25">
      <c r="B55" s="2">
        <v>6</v>
      </c>
      <c r="C55" s="3"/>
      <c r="D55" s="2"/>
      <c r="E55" s="2"/>
      <c r="F55" s="2"/>
      <c r="G55" s="2"/>
      <c r="K55" s="151"/>
      <c r="L55" s="151"/>
      <c r="M55" s="7" t="s">
        <v>50</v>
      </c>
      <c r="N55" s="46"/>
      <c r="O55" s="46"/>
      <c r="P55" s="46"/>
      <c r="Q55" s="46"/>
    </row>
    <row r="56" spans="2:17" x14ac:dyDescent="0.25">
      <c r="B56" s="2">
        <v>7</v>
      </c>
      <c r="C56" s="3"/>
      <c r="D56" s="2"/>
      <c r="E56" s="2"/>
      <c r="F56" s="2"/>
      <c r="G56" s="2"/>
      <c r="K56" s="151"/>
      <c r="L56" s="151"/>
      <c r="M56" s="7" t="s">
        <v>51</v>
      </c>
      <c r="N56" s="46"/>
      <c r="O56" s="46"/>
      <c r="P56" s="46"/>
      <c r="Q56" s="46"/>
    </row>
    <row r="57" spans="2:17" x14ac:dyDescent="0.25">
      <c r="B57" s="2">
        <f>+B56+1</f>
        <v>8</v>
      </c>
      <c r="C57" s="3"/>
      <c r="D57" s="2"/>
      <c r="E57" s="2"/>
      <c r="F57" s="2"/>
      <c r="G57" s="24"/>
      <c r="K57" s="151"/>
      <c r="L57" s="151"/>
      <c r="M57" s="7" t="s">
        <v>52</v>
      </c>
      <c r="N57" s="46"/>
      <c r="O57" s="46"/>
      <c r="P57" s="46"/>
      <c r="Q57" s="46"/>
    </row>
    <row r="58" spans="2:17" x14ac:dyDescent="0.25">
      <c r="B58" s="2"/>
      <c r="C58" s="3"/>
      <c r="D58" s="2"/>
      <c r="E58" s="2"/>
      <c r="F58" s="2"/>
      <c r="G58" s="24"/>
      <c r="K58" s="151"/>
      <c r="L58" s="151"/>
      <c r="M58" s="7" t="s">
        <v>53</v>
      </c>
      <c r="N58" s="46"/>
      <c r="O58" s="46"/>
      <c r="P58" s="46"/>
      <c r="Q58" s="46"/>
    </row>
    <row r="59" spans="2:17" x14ac:dyDescent="0.25">
      <c r="B59" s="2"/>
      <c r="C59" s="3" t="s">
        <v>201</v>
      </c>
      <c r="D59" s="2">
        <f>SUM(D49:D58)</f>
        <v>900</v>
      </c>
      <c r="E59" s="2"/>
      <c r="F59" s="2"/>
      <c r="G59" s="24"/>
      <c r="K59" s="151"/>
      <c r="L59" s="151"/>
      <c r="M59" s="7" t="s">
        <v>54</v>
      </c>
      <c r="N59" s="46"/>
      <c r="O59" s="46"/>
      <c r="P59" s="46"/>
      <c r="Q59" s="46"/>
    </row>
    <row r="60" spans="2:17" x14ac:dyDescent="0.25">
      <c r="B60" s="43"/>
      <c r="C60" s="44"/>
      <c r="D60" s="45"/>
      <c r="E60" s="45"/>
      <c r="F60" s="45"/>
      <c r="G60" s="24"/>
      <c r="K60" s="151"/>
      <c r="L60" s="151"/>
      <c r="M60" s="7" t="s">
        <v>55</v>
      </c>
      <c r="N60" s="46"/>
      <c r="O60" s="46"/>
      <c r="P60" s="46"/>
      <c r="Q60" s="46"/>
    </row>
    <row r="61" spans="2:17" ht="18.75" x14ac:dyDescent="0.25">
      <c r="B61" s="131" t="s">
        <v>141</v>
      </c>
      <c r="C61" s="132"/>
      <c r="D61" s="132"/>
      <c r="E61" s="132"/>
      <c r="F61" s="132"/>
      <c r="G61" s="133"/>
      <c r="K61" s="151"/>
      <c r="L61" s="151"/>
      <c r="M61" s="7" t="s">
        <v>56</v>
      </c>
      <c r="N61" s="46"/>
      <c r="O61" s="46"/>
      <c r="P61" s="46"/>
      <c r="Q61" s="46"/>
    </row>
    <row r="62" spans="2:17" ht="60" x14ac:dyDescent="0.25">
      <c r="B62" s="33" t="s">
        <v>9</v>
      </c>
      <c r="C62" s="33" t="s">
        <v>0</v>
      </c>
      <c r="D62" s="33" t="s">
        <v>15</v>
      </c>
      <c r="E62" s="4" t="s">
        <v>20</v>
      </c>
      <c r="F62" s="4" t="s">
        <v>16</v>
      </c>
      <c r="G62" s="33" t="s">
        <v>11</v>
      </c>
      <c r="K62" s="151"/>
      <c r="L62" s="151"/>
      <c r="M62" s="7" t="s">
        <v>57</v>
      </c>
      <c r="N62" s="46"/>
      <c r="O62" s="46"/>
      <c r="P62" s="46"/>
      <c r="Q62" s="46"/>
    </row>
    <row r="63" spans="2:17" x14ac:dyDescent="0.25">
      <c r="B63" s="2">
        <v>1</v>
      </c>
      <c r="C63" s="87"/>
      <c r="D63" s="61"/>
      <c r="E63" s="46"/>
      <c r="F63" s="46"/>
      <c r="G63" s="61"/>
      <c r="K63" s="151"/>
      <c r="L63" s="151"/>
      <c r="M63" s="7" t="s">
        <v>58</v>
      </c>
      <c r="N63" s="46"/>
      <c r="O63" s="46"/>
      <c r="P63" s="46"/>
      <c r="Q63" s="46"/>
    </row>
    <row r="64" spans="2:17" x14ac:dyDescent="0.25">
      <c r="B64" s="2">
        <v>2</v>
      </c>
      <c r="C64" s="83"/>
      <c r="D64" s="13"/>
      <c r="E64" s="13"/>
      <c r="F64" s="13"/>
      <c r="G64" s="13"/>
      <c r="K64" s="151"/>
      <c r="L64" s="151"/>
      <c r="M64" s="7" t="s">
        <v>59</v>
      </c>
      <c r="N64" s="46"/>
      <c r="O64" s="46"/>
      <c r="P64" s="46"/>
      <c r="Q64" s="46"/>
    </row>
    <row r="65" spans="2:17" x14ac:dyDescent="0.25">
      <c r="B65" s="2">
        <v>3</v>
      </c>
      <c r="C65" s="82"/>
      <c r="D65" s="14"/>
      <c r="E65" s="14"/>
      <c r="F65" s="14"/>
      <c r="G65" s="14"/>
      <c r="K65" s="151"/>
      <c r="L65" s="151"/>
      <c r="M65" s="7" t="s">
        <v>60</v>
      </c>
      <c r="N65" s="46"/>
      <c r="O65" s="46"/>
      <c r="P65" s="46"/>
      <c r="Q65" s="46"/>
    </row>
    <row r="66" spans="2:17" x14ac:dyDescent="0.25">
      <c r="B66" s="2">
        <v>4</v>
      </c>
      <c r="C66" s="82"/>
      <c r="D66" s="2"/>
      <c r="E66" s="2"/>
      <c r="F66" s="2"/>
      <c r="G66" s="2"/>
      <c r="K66" s="151"/>
      <c r="L66" s="151"/>
      <c r="M66" s="7" t="s">
        <v>61</v>
      </c>
      <c r="N66" s="46"/>
      <c r="O66" s="46"/>
      <c r="P66" s="46"/>
      <c r="Q66" s="46"/>
    </row>
    <row r="67" spans="2:17" x14ac:dyDescent="0.25">
      <c r="B67" s="2">
        <v>5</v>
      </c>
      <c r="C67" s="3"/>
      <c r="D67" s="2"/>
      <c r="E67" s="2"/>
      <c r="F67" s="2"/>
      <c r="G67" s="2"/>
      <c r="K67" s="151"/>
      <c r="L67" s="151"/>
      <c r="M67" s="7" t="s">
        <v>62</v>
      </c>
      <c r="N67" s="46"/>
      <c r="O67" s="46"/>
      <c r="P67" s="46"/>
      <c r="Q67" s="46"/>
    </row>
    <row r="68" spans="2:17" x14ac:dyDescent="0.25">
      <c r="B68" s="2">
        <v>6</v>
      </c>
      <c r="C68" s="3"/>
      <c r="D68" s="2"/>
      <c r="E68" s="2"/>
      <c r="F68" s="2"/>
      <c r="G68" s="2"/>
      <c r="K68" s="151"/>
      <c r="L68" s="151"/>
      <c r="M68" s="7" t="s">
        <v>63</v>
      </c>
      <c r="N68" s="46"/>
      <c r="O68" s="46"/>
      <c r="P68" s="46"/>
      <c r="Q68" s="46"/>
    </row>
    <row r="69" spans="2:17" x14ac:dyDescent="0.25">
      <c r="B69" s="2">
        <v>7</v>
      </c>
      <c r="C69" s="3"/>
      <c r="D69" s="2"/>
      <c r="E69" s="2"/>
      <c r="F69" s="2"/>
      <c r="G69" s="2"/>
      <c r="K69" s="151"/>
      <c r="L69" s="151"/>
      <c r="M69" s="7" t="s">
        <v>64</v>
      </c>
      <c r="N69" s="46"/>
      <c r="O69" s="46"/>
      <c r="P69" s="46"/>
      <c r="Q69" s="46"/>
    </row>
    <row r="70" spans="2:17" x14ac:dyDescent="0.25">
      <c r="B70" s="2">
        <f>+B69+1</f>
        <v>8</v>
      </c>
      <c r="C70" s="3"/>
      <c r="D70" s="2"/>
      <c r="E70" s="2"/>
      <c r="F70" s="2"/>
      <c r="G70" s="24"/>
      <c r="K70" s="151"/>
      <c r="L70" s="151"/>
      <c r="M70" s="7" t="s">
        <v>65</v>
      </c>
      <c r="N70" s="46"/>
      <c r="O70" s="46"/>
      <c r="P70" s="46"/>
      <c r="Q70" s="46"/>
    </row>
    <row r="71" spans="2:17" x14ac:dyDescent="0.25">
      <c r="B71" s="2"/>
      <c r="C71" s="3"/>
      <c r="D71" s="2"/>
      <c r="E71" s="2"/>
      <c r="F71" s="2"/>
      <c r="G71" s="24"/>
      <c r="K71" s="151"/>
      <c r="L71" s="151"/>
      <c r="M71" s="7" t="s">
        <v>66</v>
      </c>
      <c r="N71" s="46"/>
      <c r="O71" s="46"/>
      <c r="P71" s="46"/>
      <c r="Q71" s="46"/>
    </row>
    <row r="72" spans="2:17" x14ac:dyDescent="0.25">
      <c r="B72" s="2"/>
      <c r="C72" s="3" t="s">
        <v>201</v>
      </c>
      <c r="D72" s="2">
        <f>SUM(D62:D71)</f>
        <v>0</v>
      </c>
      <c r="E72" s="2"/>
      <c r="F72" s="2"/>
      <c r="G72" s="24"/>
      <c r="K72" s="151" t="s">
        <v>67</v>
      </c>
      <c r="L72" s="151"/>
      <c r="M72" s="7" t="s">
        <v>1</v>
      </c>
      <c r="N72" s="46"/>
      <c r="O72" s="46"/>
      <c r="P72" s="46"/>
      <c r="Q72" s="46"/>
    </row>
    <row r="73" spans="2:17" x14ac:dyDescent="0.25">
      <c r="B73" s="43"/>
      <c r="C73" s="44"/>
      <c r="D73" s="45"/>
      <c r="E73" s="45"/>
      <c r="F73" s="45"/>
      <c r="G73" s="24"/>
      <c r="K73" s="151"/>
      <c r="L73" s="151"/>
      <c r="M73" s="7" t="s">
        <v>2</v>
      </c>
      <c r="N73" s="46"/>
      <c r="O73" s="46"/>
      <c r="P73" s="46"/>
      <c r="Q73" s="46"/>
    </row>
    <row r="74" spans="2:17" ht="18.75" x14ac:dyDescent="0.25">
      <c r="B74" s="131" t="s">
        <v>138</v>
      </c>
      <c r="C74" s="132"/>
      <c r="D74" s="132"/>
      <c r="E74" s="132"/>
      <c r="F74" s="132"/>
      <c r="G74" s="133"/>
      <c r="K74" s="151"/>
      <c r="L74" s="151"/>
      <c r="M74" s="7" t="s">
        <v>3</v>
      </c>
      <c r="N74" s="46"/>
      <c r="O74" s="46"/>
      <c r="P74" s="46"/>
      <c r="Q74" s="46"/>
    </row>
    <row r="75" spans="2:17" ht="60" x14ac:dyDescent="0.25">
      <c r="B75" s="33" t="s">
        <v>9</v>
      </c>
      <c r="C75" s="33" t="s">
        <v>0</v>
      </c>
      <c r="D75" s="33" t="s">
        <v>15</v>
      </c>
      <c r="E75" s="4" t="s">
        <v>20</v>
      </c>
      <c r="F75" s="4" t="s">
        <v>16</v>
      </c>
      <c r="G75" s="33" t="s">
        <v>11</v>
      </c>
      <c r="K75" s="151"/>
      <c r="L75" s="151"/>
      <c r="M75" s="7" t="s">
        <v>4</v>
      </c>
      <c r="N75" s="46"/>
      <c r="O75" s="46"/>
      <c r="P75" s="46"/>
      <c r="Q75" s="46"/>
    </row>
    <row r="76" spans="2:17" x14ac:dyDescent="0.25">
      <c r="B76" s="2">
        <v>1</v>
      </c>
      <c r="C76" s="3"/>
      <c r="D76" s="2"/>
      <c r="E76" s="2"/>
      <c r="F76" s="2"/>
      <c r="G76" s="2"/>
      <c r="K76" s="151"/>
      <c r="L76" s="151"/>
      <c r="M76" s="7" t="s">
        <v>5</v>
      </c>
      <c r="N76" s="46"/>
      <c r="O76" s="46"/>
      <c r="P76" s="46"/>
      <c r="Q76" s="46"/>
    </row>
    <row r="77" spans="2:17" x14ac:dyDescent="0.25">
      <c r="B77" s="2"/>
      <c r="C77" s="3"/>
      <c r="D77" s="2"/>
      <c r="E77" s="2"/>
      <c r="F77" s="2"/>
      <c r="G77" s="2"/>
      <c r="K77" s="151"/>
      <c r="L77" s="151"/>
      <c r="M77" s="7" t="s">
        <v>6</v>
      </c>
      <c r="N77" s="13"/>
      <c r="O77" s="46"/>
      <c r="P77" s="46"/>
      <c r="Q77" s="46"/>
    </row>
    <row r="78" spans="2:17" x14ac:dyDescent="0.25">
      <c r="B78" s="2"/>
      <c r="C78" s="3"/>
      <c r="D78" s="2"/>
      <c r="E78" s="2"/>
      <c r="F78" s="2"/>
      <c r="G78" s="2"/>
      <c r="K78" s="151"/>
      <c r="L78" s="151"/>
      <c r="M78" s="7" t="s">
        <v>7</v>
      </c>
      <c r="N78" s="13"/>
      <c r="O78" s="46"/>
      <c r="P78" s="46"/>
      <c r="Q78" s="46"/>
    </row>
    <row r="79" spans="2:17" x14ac:dyDescent="0.25">
      <c r="B79" s="2"/>
      <c r="C79" s="3"/>
      <c r="D79" s="2"/>
      <c r="E79" s="2"/>
      <c r="F79" s="2"/>
      <c r="G79" s="2"/>
      <c r="K79" s="151"/>
      <c r="L79" s="151"/>
      <c r="M79" s="7" t="s">
        <v>8</v>
      </c>
      <c r="N79" s="46"/>
      <c r="O79" s="46"/>
      <c r="P79" s="46"/>
      <c r="Q79" s="46"/>
    </row>
    <row r="80" spans="2:17" x14ac:dyDescent="0.25">
      <c r="B80" s="2"/>
      <c r="C80" s="3"/>
      <c r="D80" s="2"/>
      <c r="E80" s="2"/>
      <c r="F80" s="2"/>
      <c r="G80" s="2"/>
      <c r="K80" s="151"/>
      <c r="L80" s="151"/>
      <c r="M80" s="7" t="s">
        <v>24</v>
      </c>
      <c r="N80" s="46"/>
      <c r="O80" s="46"/>
      <c r="P80" s="46"/>
      <c r="Q80" s="46"/>
    </row>
    <row r="81" spans="2:17" x14ac:dyDescent="0.25">
      <c r="B81" s="2"/>
      <c r="C81" s="3"/>
      <c r="D81" s="2"/>
      <c r="E81" s="2"/>
      <c r="F81" s="2"/>
      <c r="G81" s="2"/>
      <c r="K81" s="151" t="s">
        <v>68</v>
      </c>
      <c r="L81" s="151"/>
      <c r="M81" s="7" t="s">
        <v>69</v>
      </c>
      <c r="N81" s="61"/>
      <c r="O81" s="46"/>
      <c r="P81" s="46"/>
      <c r="Q81" s="46"/>
    </row>
    <row r="82" spans="2:17" x14ac:dyDescent="0.25">
      <c r="B82" s="2"/>
      <c r="C82" s="3"/>
      <c r="D82" s="2"/>
      <c r="E82" s="2"/>
      <c r="F82" s="2"/>
      <c r="G82" s="2"/>
      <c r="K82" s="151"/>
      <c r="L82" s="151"/>
      <c r="M82" s="7" t="s">
        <v>70</v>
      </c>
      <c r="N82" s="13"/>
      <c r="O82" s="46"/>
      <c r="P82" s="46"/>
      <c r="Q82" s="46"/>
    </row>
    <row r="83" spans="2:17" x14ac:dyDescent="0.25">
      <c r="B83" s="2"/>
      <c r="C83" s="3" t="s">
        <v>201</v>
      </c>
      <c r="D83" s="2">
        <f>+SUM(D76:D82)</f>
        <v>0</v>
      </c>
      <c r="E83" s="2"/>
      <c r="F83" s="2"/>
      <c r="G83" s="2"/>
      <c r="K83" s="151"/>
      <c r="L83" s="151"/>
      <c r="M83" s="7" t="s">
        <v>71</v>
      </c>
      <c r="N83" s="13"/>
      <c r="O83" s="46"/>
      <c r="P83" s="46"/>
      <c r="Q83" s="46"/>
    </row>
    <row r="84" spans="2:17" ht="18.75" x14ac:dyDescent="0.25">
      <c r="B84" s="131" t="s">
        <v>155</v>
      </c>
      <c r="C84" s="132"/>
      <c r="D84" s="132"/>
      <c r="E84" s="132"/>
      <c r="F84" s="132"/>
      <c r="G84" s="133"/>
      <c r="K84" s="151"/>
      <c r="L84" s="151"/>
      <c r="M84" s="7" t="s">
        <v>72</v>
      </c>
      <c r="N84" s="13"/>
      <c r="O84" s="46"/>
      <c r="P84" s="46"/>
      <c r="Q84" s="46"/>
    </row>
    <row r="85" spans="2:17" ht="60" x14ac:dyDescent="0.25">
      <c r="B85" s="33" t="s">
        <v>9</v>
      </c>
      <c r="C85" s="33" t="s">
        <v>0</v>
      </c>
      <c r="D85" s="33" t="s">
        <v>15</v>
      </c>
      <c r="E85" s="4" t="s">
        <v>20</v>
      </c>
      <c r="F85" s="4" t="s">
        <v>16</v>
      </c>
      <c r="G85" s="33" t="s">
        <v>11</v>
      </c>
      <c r="K85" s="151"/>
      <c r="L85" s="151"/>
      <c r="M85" s="7" t="s">
        <v>73</v>
      </c>
      <c r="N85" s="13"/>
      <c r="O85" s="46"/>
      <c r="P85" s="46"/>
      <c r="Q85" s="46"/>
    </row>
    <row r="86" spans="2:17" x14ac:dyDescent="0.25">
      <c r="B86" s="2">
        <v>1</v>
      </c>
      <c r="C86" s="3"/>
      <c r="D86" s="2"/>
      <c r="E86" s="2"/>
      <c r="F86" s="2"/>
      <c r="G86" s="2"/>
      <c r="K86" s="151"/>
      <c r="L86" s="151"/>
      <c r="M86" s="7" t="s">
        <v>74</v>
      </c>
      <c r="N86" s="13"/>
      <c r="O86" s="46"/>
      <c r="P86" s="46"/>
      <c r="Q86" s="46"/>
    </row>
    <row r="87" spans="2:17" x14ac:dyDescent="0.25">
      <c r="B87" s="2"/>
      <c r="C87" s="3"/>
      <c r="D87" s="2"/>
      <c r="E87" s="2"/>
      <c r="F87" s="2"/>
      <c r="G87" s="2"/>
      <c r="K87" s="151"/>
      <c r="L87" s="151"/>
      <c r="M87" s="7" t="s">
        <v>75</v>
      </c>
      <c r="N87" s="46"/>
      <c r="O87" s="46"/>
      <c r="P87" s="46"/>
      <c r="Q87" s="46"/>
    </row>
    <row r="88" spans="2:17" x14ac:dyDescent="0.25">
      <c r="B88" s="2"/>
      <c r="C88" s="3"/>
      <c r="D88" s="2"/>
      <c r="E88" s="2"/>
      <c r="F88" s="2"/>
      <c r="G88" s="2"/>
      <c r="K88" s="151"/>
      <c r="L88" s="151"/>
      <c r="M88" s="7" t="s">
        <v>76</v>
      </c>
      <c r="N88" s="46"/>
      <c r="O88" s="46"/>
      <c r="P88" s="46"/>
      <c r="Q88" s="46"/>
    </row>
    <row r="89" spans="2:17" x14ac:dyDescent="0.25">
      <c r="B89" s="2"/>
      <c r="C89" s="3"/>
      <c r="D89" s="2"/>
      <c r="E89" s="2"/>
      <c r="F89" s="2"/>
      <c r="G89" s="2"/>
      <c r="K89" s="151"/>
      <c r="L89" s="151"/>
      <c r="M89" s="7" t="s">
        <v>77</v>
      </c>
      <c r="N89" s="46"/>
      <c r="O89" s="46"/>
      <c r="P89" s="46"/>
      <c r="Q89" s="46"/>
    </row>
    <row r="90" spans="2:17" x14ac:dyDescent="0.25">
      <c r="B90" s="2"/>
      <c r="C90" s="3"/>
      <c r="D90" s="2"/>
      <c r="E90" s="2"/>
      <c r="F90" s="2"/>
      <c r="G90" s="2"/>
      <c r="K90" s="151"/>
      <c r="L90" s="151"/>
      <c r="M90" s="7" t="s">
        <v>78</v>
      </c>
      <c r="N90" s="46"/>
      <c r="O90" s="46"/>
      <c r="P90" s="46"/>
      <c r="Q90" s="46"/>
    </row>
    <row r="91" spans="2:17" x14ac:dyDescent="0.25">
      <c r="B91" s="2"/>
      <c r="C91" s="3"/>
      <c r="D91" s="2"/>
      <c r="E91" s="2"/>
      <c r="F91" s="2"/>
      <c r="G91" s="2"/>
      <c r="K91" s="151"/>
      <c r="L91" s="151"/>
      <c r="M91" s="7" t="s">
        <v>43</v>
      </c>
      <c r="N91" s="46"/>
      <c r="O91" s="46"/>
      <c r="P91" s="46"/>
      <c r="Q91" s="46"/>
    </row>
    <row r="92" spans="2:17" x14ac:dyDescent="0.25">
      <c r="B92" s="2"/>
      <c r="C92" s="3"/>
      <c r="D92" s="2"/>
      <c r="E92" s="2"/>
      <c r="F92" s="2"/>
      <c r="G92" s="2"/>
      <c r="K92" s="151"/>
      <c r="L92" s="151"/>
      <c r="M92" s="7" t="s">
        <v>44</v>
      </c>
      <c r="N92" s="46"/>
      <c r="O92" s="46"/>
      <c r="P92" s="46"/>
      <c r="Q92" s="46"/>
    </row>
    <row r="93" spans="2:17" x14ac:dyDescent="0.25">
      <c r="B93" s="2"/>
      <c r="C93" s="3" t="s">
        <v>201</v>
      </c>
      <c r="D93" s="13">
        <f>+SUM(D86:D92)</f>
        <v>0</v>
      </c>
      <c r="E93" s="2"/>
      <c r="F93" s="2"/>
      <c r="G93" s="2"/>
      <c r="K93" s="151"/>
      <c r="L93" s="151"/>
      <c r="M93" s="7" t="s">
        <v>45</v>
      </c>
      <c r="N93" s="46"/>
      <c r="O93" s="46"/>
      <c r="P93" s="46"/>
      <c r="Q93" s="46"/>
    </row>
    <row r="94" spans="2:17" x14ac:dyDescent="0.25">
      <c r="K94" s="151"/>
      <c r="L94" s="151"/>
      <c r="M94" s="7" t="s">
        <v>46</v>
      </c>
      <c r="N94" s="46"/>
      <c r="O94" s="46"/>
      <c r="P94" s="46"/>
      <c r="Q94" s="46"/>
    </row>
    <row r="95" spans="2:17" x14ac:dyDescent="0.25">
      <c r="K95" s="151"/>
      <c r="L95" s="151"/>
      <c r="M95" s="7" t="s">
        <v>79</v>
      </c>
      <c r="N95" s="46"/>
      <c r="O95" s="46"/>
      <c r="P95" s="46"/>
      <c r="Q95" s="46"/>
    </row>
    <row r="96" spans="2:17" x14ac:dyDescent="0.25">
      <c r="K96" s="151"/>
      <c r="L96" s="151"/>
      <c r="M96" s="7" t="s">
        <v>48</v>
      </c>
      <c r="N96" s="46"/>
      <c r="O96" s="46"/>
      <c r="P96" s="46"/>
      <c r="Q96" s="46"/>
    </row>
    <row r="97" spans="11:17" x14ac:dyDescent="0.25">
      <c r="K97" s="151"/>
      <c r="L97" s="151"/>
      <c r="M97" s="7" t="s">
        <v>49</v>
      </c>
      <c r="N97" s="46"/>
      <c r="O97" s="46"/>
      <c r="P97" s="46"/>
      <c r="Q97" s="46"/>
    </row>
    <row r="98" spans="11:17" x14ac:dyDescent="0.25">
      <c r="K98" s="151"/>
      <c r="L98" s="151"/>
      <c r="M98" s="7" t="s">
        <v>50</v>
      </c>
      <c r="N98" s="46"/>
      <c r="O98" s="46"/>
      <c r="P98" s="46"/>
      <c r="Q98" s="46"/>
    </row>
    <row r="99" spans="11:17" x14ac:dyDescent="0.25">
      <c r="K99" s="151"/>
      <c r="L99" s="151"/>
      <c r="M99" s="7" t="s">
        <v>80</v>
      </c>
      <c r="N99" s="46"/>
      <c r="O99" s="46"/>
      <c r="P99" s="46"/>
      <c r="Q99" s="46"/>
    </row>
    <row r="100" spans="11:17" x14ac:dyDescent="0.25">
      <c r="K100" s="151"/>
      <c r="L100" s="151"/>
      <c r="M100" s="7" t="s">
        <v>81</v>
      </c>
      <c r="N100" s="46"/>
      <c r="O100" s="46"/>
      <c r="P100" s="46"/>
      <c r="Q100" s="46"/>
    </row>
    <row r="101" spans="11:17" x14ac:dyDescent="0.25">
      <c r="K101" s="151"/>
      <c r="L101" s="151"/>
      <c r="M101" s="7" t="s">
        <v>82</v>
      </c>
      <c r="N101" s="46"/>
      <c r="O101" s="46"/>
      <c r="P101" s="46"/>
      <c r="Q101" s="46"/>
    </row>
    <row r="102" spans="11:17" x14ac:dyDescent="0.25">
      <c r="K102" s="151"/>
      <c r="L102" s="151"/>
      <c r="M102" s="7" t="s">
        <v>83</v>
      </c>
      <c r="N102" s="46"/>
      <c r="O102" s="46"/>
      <c r="P102" s="46"/>
      <c r="Q102" s="46"/>
    </row>
    <row r="103" spans="11:17" x14ac:dyDescent="0.25">
      <c r="K103" s="151"/>
      <c r="L103" s="151"/>
      <c r="M103" s="7" t="s">
        <v>84</v>
      </c>
      <c r="N103" s="46"/>
      <c r="O103" s="46"/>
      <c r="P103" s="46"/>
      <c r="Q103" s="46"/>
    </row>
    <row r="104" spans="11:17" x14ac:dyDescent="0.25">
      <c r="K104" s="151"/>
      <c r="L104" s="151"/>
      <c r="M104" s="7" t="s">
        <v>85</v>
      </c>
      <c r="N104" s="46"/>
      <c r="O104" s="46"/>
      <c r="P104" s="46"/>
      <c r="Q104" s="46"/>
    </row>
    <row r="105" spans="11:17" x14ac:dyDescent="0.25">
      <c r="K105" s="151"/>
      <c r="L105" s="151"/>
      <c r="M105" s="7" t="s">
        <v>86</v>
      </c>
      <c r="N105" s="46"/>
      <c r="O105" s="46"/>
      <c r="P105" s="46"/>
      <c r="Q105" s="46"/>
    </row>
    <row r="106" spans="11:17" x14ac:dyDescent="0.25">
      <c r="K106" s="151"/>
      <c r="L106" s="151"/>
      <c r="M106" s="7" t="s">
        <v>87</v>
      </c>
      <c r="N106" s="46"/>
      <c r="O106" s="46"/>
      <c r="P106" s="46"/>
      <c r="Q106" s="46"/>
    </row>
    <row r="107" spans="11:17" x14ac:dyDescent="0.25">
      <c r="K107" s="151"/>
      <c r="L107" s="151"/>
      <c r="M107" s="7" t="s">
        <v>88</v>
      </c>
      <c r="N107" s="46"/>
      <c r="O107" s="46"/>
      <c r="P107" s="46"/>
      <c r="Q107" s="46"/>
    </row>
    <row r="108" spans="11:17" x14ac:dyDescent="0.25">
      <c r="K108" s="151"/>
      <c r="L108" s="151"/>
      <c r="M108" s="7" t="s">
        <v>89</v>
      </c>
      <c r="N108" s="46"/>
      <c r="O108" s="46"/>
      <c r="P108" s="46"/>
      <c r="Q108" s="46"/>
    </row>
    <row r="109" spans="11:17" x14ac:dyDescent="0.25">
      <c r="K109" s="151"/>
      <c r="L109" s="151"/>
      <c r="M109" s="7" t="s">
        <v>90</v>
      </c>
      <c r="N109" s="46"/>
      <c r="O109" s="46"/>
      <c r="P109" s="46"/>
      <c r="Q109" s="46"/>
    </row>
    <row r="110" spans="11:17" x14ac:dyDescent="0.25">
      <c r="K110" s="151"/>
      <c r="L110" s="151"/>
      <c r="M110" s="7" t="s">
        <v>91</v>
      </c>
      <c r="N110" s="46"/>
      <c r="O110" s="46"/>
      <c r="P110" s="46"/>
      <c r="Q110" s="46"/>
    </row>
    <row r="111" spans="11:17" x14ac:dyDescent="0.25">
      <c r="K111" s="151"/>
      <c r="L111" s="151"/>
      <c r="M111" s="7" t="s">
        <v>92</v>
      </c>
      <c r="N111" s="46"/>
      <c r="O111" s="46"/>
      <c r="P111" s="46"/>
      <c r="Q111" s="46"/>
    </row>
    <row r="112" spans="11:17" x14ac:dyDescent="0.25">
      <c r="K112" s="151"/>
      <c r="L112" s="151"/>
      <c r="M112" s="7" t="s">
        <v>93</v>
      </c>
      <c r="N112" s="46"/>
      <c r="O112" s="46"/>
      <c r="P112" s="46"/>
      <c r="Q112" s="46"/>
    </row>
    <row r="113" spans="11:17" x14ac:dyDescent="0.25">
      <c r="K113" s="151"/>
      <c r="L113" s="151"/>
      <c r="M113" s="7" t="s">
        <v>94</v>
      </c>
      <c r="N113" s="46"/>
      <c r="O113" s="46"/>
      <c r="P113" s="46"/>
      <c r="Q113" s="46"/>
    </row>
    <row r="114" spans="11:17" x14ac:dyDescent="0.25">
      <c r="K114" s="151"/>
      <c r="L114" s="151"/>
      <c r="M114" s="7" t="s">
        <v>95</v>
      </c>
      <c r="N114" s="46"/>
      <c r="O114" s="46"/>
      <c r="P114" s="46"/>
      <c r="Q114" s="46"/>
    </row>
    <row r="115" spans="11:17" x14ac:dyDescent="0.25">
      <c r="K115" s="151" t="s">
        <v>96</v>
      </c>
      <c r="L115" s="151"/>
      <c r="M115" s="7" t="s">
        <v>1</v>
      </c>
      <c r="N115" s="46"/>
      <c r="O115" s="46"/>
      <c r="P115" s="46"/>
      <c r="Q115" s="46"/>
    </row>
    <row r="116" spans="11:17" x14ac:dyDescent="0.25">
      <c r="K116" s="151"/>
      <c r="L116" s="151"/>
      <c r="M116" s="7" t="s">
        <v>2</v>
      </c>
      <c r="N116" s="46"/>
      <c r="O116" s="46"/>
      <c r="P116" s="46"/>
      <c r="Q116" s="46"/>
    </row>
    <row r="117" spans="11:17" x14ac:dyDescent="0.25">
      <c r="K117" s="151"/>
      <c r="L117" s="151"/>
      <c r="M117" s="7" t="s">
        <v>3</v>
      </c>
      <c r="N117" s="46"/>
      <c r="O117" s="46"/>
      <c r="P117" s="46"/>
      <c r="Q117" s="46"/>
    </row>
    <row r="118" spans="11:17" x14ac:dyDescent="0.25">
      <c r="K118" s="151"/>
      <c r="L118" s="151"/>
      <c r="M118" s="7" t="s">
        <v>4</v>
      </c>
      <c r="N118" s="46"/>
      <c r="O118" s="46"/>
      <c r="P118" s="46"/>
      <c r="Q118" s="46"/>
    </row>
    <row r="119" spans="11:17" x14ac:dyDescent="0.25">
      <c r="K119" s="151"/>
      <c r="L119" s="151"/>
      <c r="M119" s="7" t="s">
        <v>5</v>
      </c>
      <c r="N119" s="46"/>
      <c r="O119" s="46"/>
      <c r="P119" s="46"/>
      <c r="Q119" s="46"/>
    </row>
    <row r="120" spans="11:17" x14ac:dyDescent="0.25">
      <c r="K120" s="151"/>
      <c r="L120" s="151"/>
      <c r="M120" s="7" t="s">
        <v>6</v>
      </c>
      <c r="N120" s="46"/>
      <c r="O120" s="46"/>
      <c r="P120" s="46"/>
      <c r="Q120" s="46"/>
    </row>
    <row r="121" spans="11:17" x14ac:dyDescent="0.25">
      <c r="K121" s="151"/>
      <c r="L121" s="151"/>
      <c r="M121" s="7" t="s">
        <v>7</v>
      </c>
      <c r="N121" s="46"/>
      <c r="O121" s="46"/>
      <c r="P121" s="46"/>
      <c r="Q121" s="46"/>
    </row>
    <row r="122" spans="11:17" x14ac:dyDescent="0.25">
      <c r="K122" s="151" t="s">
        <v>97</v>
      </c>
      <c r="L122" s="151" t="s">
        <v>1</v>
      </c>
      <c r="M122" s="7" t="s">
        <v>98</v>
      </c>
      <c r="N122" s="46"/>
      <c r="O122" s="46"/>
      <c r="P122" s="46"/>
      <c r="Q122" s="46"/>
    </row>
    <row r="123" spans="11:17" x14ac:dyDescent="0.25">
      <c r="K123" s="151"/>
      <c r="L123" s="151"/>
      <c r="M123" s="7" t="s">
        <v>99</v>
      </c>
      <c r="N123" s="46"/>
      <c r="O123" s="46"/>
      <c r="P123" s="46"/>
      <c r="Q123" s="46"/>
    </row>
    <row r="124" spans="11:17" x14ac:dyDescent="0.25">
      <c r="K124" s="151"/>
      <c r="L124" s="151" t="s">
        <v>2</v>
      </c>
      <c r="M124" s="7" t="s">
        <v>98</v>
      </c>
      <c r="N124" s="46"/>
      <c r="O124" s="46"/>
      <c r="P124" s="46"/>
      <c r="Q124" s="46"/>
    </row>
    <row r="125" spans="11:17" x14ac:dyDescent="0.25">
      <c r="K125" s="151"/>
      <c r="L125" s="151"/>
      <c r="M125" s="7" t="s">
        <v>99</v>
      </c>
      <c r="N125" s="46"/>
      <c r="O125" s="46"/>
      <c r="P125" s="46"/>
      <c r="Q125" s="46"/>
    </row>
    <row r="126" spans="11:17" x14ac:dyDescent="0.25">
      <c r="K126" s="151"/>
      <c r="L126" s="151" t="s">
        <v>3</v>
      </c>
      <c r="M126" s="7" t="s">
        <v>98</v>
      </c>
      <c r="N126" s="46"/>
      <c r="O126" s="46"/>
      <c r="P126" s="46"/>
      <c r="Q126" s="46"/>
    </row>
    <row r="127" spans="11:17" x14ac:dyDescent="0.25">
      <c r="K127" s="151"/>
      <c r="L127" s="151"/>
      <c r="M127" s="7" t="s">
        <v>99</v>
      </c>
      <c r="N127" s="46"/>
      <c r="O127" s="46"/>
      <c r="P127" s="46"/>
      <c r="Q127" s="46"/>
    </row>
    <row r="128" spans="11:17" x14ac:dyDescent="0.25">
      <c r="K128" s="151"/>
      <c r="L128" s="151" t="s">
        <v>4</v>
      </c>
      <c r="M128" s="7" t="s">
        <v>98</v>
      </c>
      <c r="N128" s="46"/>
      <c r="O128" s="46"/>
      <c r="P128" s="46"/>
      <c r="Q128" s="46"/>
    </row>
    <row r="129" spans="11:17" x14ac:dyDescent="0.25">
      <c r="K129" s="151"/>
      <c r="L129" s="151"/>
      <c r="M129" s="7" t="s">
        <v>99</v>
      </c>
      <c r="N129" s="46"/>
      <c r="O129" s="46"/>
      <c r="P129" s="46"/>
      <c r="Q129" s="46"/>
    </row>
    <row r="130" spans="11:17" x14ac:dyDescent="0.25">
      <c r="K130" s="151"/>
      <c r="L130" s="151" t="s">
        <v>5</v>
      </c>
      <c r="M130" s="7" t="s">
        <v>98</v>
      </c>
      <c r="N130" s="46"/>
      <c r="O130" s="46"/>
      <c r="P130" s="46"/>
      <c r="Q130" s="46"/>
    </row>
    <row r="131" spans="11:17" x14ac:dyDescent="0.25">
      <c r="K131" s="151"/>
      <c r="L131" s="151"/>
      <c r="M131" s="7" t="s">
        <v>99</v>
      </c>
      <c r="N131" s="46"/>
      <c r="O131" s="46"/>
      <c r="P131" s="46"/>
      <c r="Q131" s="46"/>
    </row>
    <row r="132" spans="11:17" x14ac:dyDescent="0.25">
      <c r="K132" s="151"/>
      <c r="L132" s="151" t="s">
        <v>6</v>
      </c>
      <c r="M132" s="7" t="s">
        <v>98</v>
      </c>
      <c r="N132" s="46"/>
      <c r="O132" s="46"/>
      <c r="P132" s="46"/>
      <c r="Q132" s="46"/>
    </row>
    <row r="133" spans="11:17" x14ac:dyDescent="0.25">
      <c r="K133" s="151"/>
      <c r="L133" s="151"/>
      <c r="M133" s="7" t="s">
        <v>99</v>
      </c>
      <c r="N133" s="46"/>
      <c r="O133" s="46"/>
      <c r="P133" s="46"/>
      <c r="Q133" s="46"/>
    </row>
    <row r="134" spans="11:17" x14ac:dyDescent="0.25">
      <c r="K134" s="151"/>
      <c r="L134" s="151" t="s">
        <v>7</v>
      </c>
      <c r="M134" s="7" t="s">
        <v>98</v>
      </c>
      <c r="N134" s="46"/>
      <c r="O134" s="46"/>
      <c r="P134" s="46"/>
      <c r="Q134" s="46"/>
    </row>
    <row r="135" spans="11:17" x14ac:dyDescent="0.25">
      <c r="K135" s="151"/>
      <c r="L135" s="151"/>
      <c r="M135" s="7" t="s">
        <v>99</v>
      </c>
      <c r="N135" s="46"/>
      <c r="O135" s="46"/>
      <c r="P135" s="46"/>
      <c r="Q135" s="46"/>
    </row>
    <row r="136" spans="11:17" x14ac:dyDescent="0.25">
      <c r="K136" s="151"/>
      <c r="L136" s="151" t="s">
        <v>8</v>
      </c>
      <c r="M136" s="7" t="s">
        <v>98</v>
      </c>
      <c r="N136" s="46"/>
      <c r="O136" s="46"/>
      <c r="P136" s="46"/>
      <c r="Q136" s="46"/>
    </row>
    <row r="137" spans="11:17" x14ac:dyDescent="0.25">
      <c r="K137" s="151"/>
      <c r="L137" s="151"/>
      <c r="M137" s="7" t="s">
        <v>99</v>
      </c>
      <c r="N137" s="46"/>
      <c r="O137" s="46"/>
      <c r="P137" s="46"/>
      <c r="Q137" s="46"/>
    </row>
    <row r="138" spans="11:17" x14ac:dyDescent="0.25">
      <c r="K138" s="151"/>
      <c r="L138" s="151" t="s">
        <v>24</v>
      </c>
      <c r="M138" s="7" t="s">
        <v>98</v>
      </c>
      <c r="N138" s="46"/>
      <c r="O138" s="46"/>
      <c r="P138" s="46"/>
      <c r="Q138" s="46"/>
    </row>
    <row r="139" spans="11:17" x14ac:dyDescent="0.25">
      <c r="K139" s="151"/>
      <c r="L139" s="151"/>
      <c r="M139" s="7" t="s">
        <v>99</v>
      </c>
      <c r="N139" s="46"/>
      <c r="O139" s="46"/>
      <c r="P139" s="46"/>
      <c r="Q139" s="46"/>
    </row>
    <row r="140" spans="11:17" x14ac:dyDescent="0.25">
      <c r="K140" s="151" t="s">
        <v>100</v>
      </c>
      <c r="L140" s="151"/>
      <c r="M140" s="7" t="s">
        <v>101</v>
      </c>
      <c r="N140" s="46"/>
      <c r="O140" s="46"/>
      <c r="P140" s="46"/>
      <c r="Q140" s="46"/>
    </row>
    <row r="141" spans="11:17" x14ac:dyDescent="0.25">
      <c r="K141" s="151"/>
      <c r="L141" s="151"/>
      <c r="M141" s="7" t="s">
        <v>1</v>
      </c>
      <c r="N141" s="46"/>
      <c r="O141" s="46"/>
      <c r="P141" s="46"/>
      <c r="Q141" s="46"/>
    </row>
    <row r="142" spans="11:17" x14ac:dyDescent="0.25">
      <c r="K142" s="151"/>
      <c r="L142" s="151"/>
      <c r="M142" s="7" t="s">
        <v>2</v>
      </c>
      <c r="N142" s="46"/>
      <c r="O142" s="46"/>
      <c r="P142" s="46"/>
      <c r="Q142" s="46"/>
    </row>
    <row r="143" spans="11:17" x14ac:dyDescent="0.25">
      <c r="K143" s="151"/>
      <c r="L143" s="151"/>
      <c r="M143" s="7" t="s">
        <v>3</v>
      </c>
      <c r="N143" s="46"/>
      <c r="O143" s="46"/>
      <c r="P143" s="46"/>
      <c r="Q143" s="46"/>
    </row>
    <row r="144" spans="11:17" x14ac:dyDescent="0.25">
      <c r="K144" s="151"/>
      <c r="L144" s="151"/>
      <c r="M144" s="7" t="s">
        <v>4</v>
      </c>
      <c r="N144" s="46"/>
      <c r="O144" s="46"/>
      <c r="P144" s="46"/>
      <c r="Q144" s="46"/>
    </row>
    <row r="145" spans="11:17" x14ac:dyDescent="0.25">
      <c r="K145" s="151"/>
      <c r="L145" s="151"/>
      <c r="M145" s="7" t="s">
        <v>5</v>
      </c>
      <c r="N145" s="46"/>
      <c r="O145" s="46"/>
      <c r="P145" s="46"/>
      <c r="Q145" s="46"/>
    </row>
    <row r="146" spans="11:17" x14ac:dyDescent="0.25">
      <c r="K146" s="151"/>
      <c r="L146" s="151"/>
      <c r="M146" s="7" t="s">
        <v>6</v>
      </c>
      <c r="N146" s="46"/>
      <c r="O146" s="46"/>
      <c r="P146" s="46"/>
      <c r="Q146" s="46"/>
    </row>
    <row r="147" spans="11:17" x14ac:dyDescent="0.25">
      <c r="K147" s="151"/>
      <c r="L147" s="151"/>
      <c r="M147" s="7" t="s">
        <v>7</v>
      </c>
      <c r="N147" s="46"/>
      <c r="O147" s="46"/>
      <c r="P147" s="46"/>
      <c r="Q147" s="46"/>
    </row>
    <row r="148" spans="11:17" x14ac:dyDescent="0.25">
      <c r="K148" s="151"/>
      <c r="L148" s="151"/>
      <c r="M148" s="7" t="s">
        <v>8</v>
      </c>
      <c r="N148" s="46"/>
      <c r="O148" s="46"/>
      <c r="P148" s="46"/>
      <c r="Q148" s="46"/>
    </row>
    <row r="149" spans="11:17" x14ac:dyDescent="0.25">
      <c r="K149" s="151" t="s">
        <v>102</v>
      </c>
      <c r="L149" s="151"/>
      <c r="M149" s="7" t="s">
        <v>101</v>
      </c>
      <c r="N149" s="46"/>
      <c r="O149" s="46"/>
      <c r="P149" s="46"/>
      <c r="Q149" s="46"/>
    </row>
    <row r="150" spans="11:17" x14ac:dyDescent="0.25">
      <c r="K150" s="151"/>
      <c r="L150" s="151"/>
      <c r="M150" s="7" t="s">
        <v>1</v>
      </c>
      <c r="N150" s="46"/>
      <c r="O150" s="46"/>
      <c r="P150" s="46"/>
      <c r="Q150" s="46"/>
    </row>
    <row r="151" spans="11:17" x14ac:dyDescent="0.25">
      <c r="K151" s="151"/>
      <c r="L151" s="151"/>
      <c r="M151" s="7" t="s">
        <v>2</v>
      </c>
      <c r="N151" s="46"/>
      <c r="O151" s="46"/>
      <c r="P151" s="46"/>
      <c r="Q151" s="46"/>
    </row>
    <row r="152" spans="11:17" x14ac:dyDescent="0.25">
      <c r="K152" s="151"/>
      <c r="L152" s="151"/>
      <c r="M152" s="7" t="s">
        <v>3</v>
      </c>
      <c r="N152" s="46"/>
      <c r="O152" s="46"/>
      <c r="P152" s="46"/>
      <c r="Q152" s="46"/>
    </row>
    <row r="153" spans="11:17" x14ac:dyDescent="0.25">
      <c r="K153" s="151"/>
      <c r="L153" s="151"/>
      <c r="M153" s="7" t="s">
        <v>4</v>
      </c>
      <c r="N153" s="46"/>
      <c r="O153" s="46"/>
      <c r="P153" s="46"/>
      <c r="Q153" s="46"/>
    </row>
    <row r="154" spans="11:17" x14ac:dyDescent="0.25">
      <c r="K154" s="151"/>
      <c r="L154" s="151"/>
      <c r="M154" s="7" t="s">
        <v>5</v>
      </c>
      <c r="N154" s="46"/>
      <c r="O154" s="46"/>
      <c r="P154" s="46"/>
      <c r="Q154" s="46"/>
    </row>
    <row r="155" spans="11:17" x14ac:dyDescent="0.25">
      <c r="K155" s="151"/>
      <c r="L155" s="151"/>
      <c r="M155" s="7" t="s">
        <v>6</v>
      </c>
      <c r="N155" s="46"/>
      <c r="O155" s="46"/>
      <c r="P155" s="46"/>
      <c r="Q155" s="46"/>
    </row>
    <row r="156" spans="11:17" x14ac:dyDescent="0.25">
      <c r="K156" s="151"/>
      <c r="L156" s="151"/>
      <c r="M156" s="7" t="s">
        <v>7</v>
      </c>
      <c r="N156" s="46"/>
      <c r="O156" s="46"/>
      <c r="P156" s="46"/>
      <c r="Q156" s="46"/>
    </row>
    <row r="157" spans="11:17" x14ac:dyDescent="0.25">
      <c r="K157" s="151"/>
      <c r="L157" s="151"/>
      <c r="M157" s="7" t="s">
        <v>8</v>
      </c>
      <c r="N157" s="46"/>
      <c r="O157" s="46"/>
      <c r="P157" s="46"/>
      <c r="Q157" s="46"/>
    </row>
    <row r="158" spans="11:17" x14ac:dyDescent="0.25">
      <c r="K158" s="154" t="s">
        <v>103</v>
      </c>
      <c r="L158" s="154"/>
      <c r="M158" s="8" t="s">
        <v>1</v>
      </c>
      <c r="N158" s="46"/>
      <c r="O158" s="46"/>
      <c r="P158" s="46"/>
      <c r="Q158" s="46"/>
    </row>
    <row r="159" spans="11:17" x14ac:dyDescent="0.25">
      <c r="K159" s="154"/>
      <c r="L159" s="154"/>
      <c r="M159" s="8" t="s">
        <v>2</v>
      </c>
      <c r="N159" s="46"/>
      <c r="O159" s="46"/>
      <c r="P159" s="46"/>
      <c r="Q159" s="46"/>
    </row>
    <row r="160" spans="11:17" x14ac:dyDescent="0.25">
      <c r="K160" s="154"/>
      <c r="L160" s="154"/>
      <c r="M160" s="8" t="s">
        <v>3</v>
      </c>
      <c r="N160" s="46"/>
      <c r="O160" s="46"/>
      <c r="P160" s="46"/>
      <c r="Q160" s="46"/>
    </row>
    <row r="161" spans="11:17" x14ac:dyDescent="0.25">
      <c r="K161" s="154"/>
      <c r="L161" s="154"/>
      <c r="M161" s="8" t="s">
        <v>4</v>
      </c>
      <c r="N161" s="46"/>
      <c r="O161" s="46"/>
      <c r="P161" s="46"/>
      <c r="Q161" s="46"/>
    </row>
    <row r="162" spans="11:17" x14ac:dyDescent="0.25">
      <c r="K162" s="154"/>
      <c r="L162" s="154"/>
      <c r="M162" s="8" t="s">
        <v>5</v>
      </c>
      <c r="N162" s="46"/>
      <c r="O162" s="46"/>
      <c r="P162" s="46"/>
      <c r="Q162" s="46"/>
    </row>
    <row r="163" spans="11:17" x14ac:dyDescent="0.25">
      <c r="K163" s="154"/>
      <c r="L163" s="154"/>
      <c r="M163" s="8" t="s">
        <v>6</v>
      </c>
      <c r="N163" s="46"/>
      <c r="O163" s="46"/>
      <c r="P163" s="46"/>
      <c r="Q163" s="46"/>
    </row>
    <row r="164" spans="11:17" x14ac:dyDescent="0.25">
      <c r="K164" s="154"/>
      <c r="L164" s="154"/>
      <c r="M164" s="8" t="s">
        <v>7</v>
      </c>
      <c r="N164" s="46"/>
      <c r="O164" s="46"/>
      <c r="P164" s="46"/>
      <c r="Q164" s="46"/>
    </row>
    <row r="165" spans="11:17" x14ac:dyDescent="0.25">
      <c r="K165" s="154"/>
      <c r="L165" s="154"/>
      <c r="M165" s="8" t="s">
        <v>8</v>
      </c>
      <c r="N165" s="46"/>
      <c r="O165" s="46"/>
      <c r="P165" s="46"/>
      <c r="Q165" s="46"/>
    </row>
    <row r="166" spans="11:17" x14ac:dyDescent="0.25">
      <c r="K166" s="154"/>
      <c r="L166" s="154"/>
      <c r="M166" s="8" t="s">
        <v>24</v>
      </c>
      <c r="N166" s="46"/>
      <c r="O166" s="46"/>
      <c r="P166" s="46"/>
      <c r="Q166" s="46"/>
    </row>
    <row r="167" spans="11:17" x14ac:dyDescent="0.25">
      <c r="K167" s="154" t="s">
        <v>104</v>
      </c>
      <c r="L167" s="154"/>
      <c r="M167" s="8" t="s">
        <v>1</v>
      </c>
      <c r="N167" s="46"/>
      <c r="O167" s="46"/>
      <c r="P167" s="46"/>
      <c r="Q167" s="46"/>
    </row>
    <row r="168" spans="11:17" x14ac:dyDescent="0.25">
      <c r="K168" s="154"/>
      <c r="L168" s="154"/>
      <c r="M168" s="8" t="s">
        <v>2</v>
      </c>
      <c r="N168" s="46"/>
      <c r="O168" s="46"/>
      <c r="P168" s="46"/>
      <c r="Q168" s="46"/>
    </row>
    <row r="169" spans="11:17" x14ac:dyDescent="0.25">
      <c r="K169" s="154"/>
      <c r="L169" s="154"/>
      <c r="M169" s="8" t="s">
        <v>3</v>
      </c>
      <c r="N169" s="46"/>
      <c r="O169" s="46"/>
      <c r="P169" s="46"/>
      <c r="Q169" s="46"/>
    </row>
    <row r="170" spans="11:17" x14ac:dyDescent="0.25">
      <c r="K170" s="154"/>
      <c r="L170" s="154"/>
      <c r="M170" s="8" t="s">
        <v>4</v>
      </c>
      <c r="N170" s="46"/>
      <c r="O170" s="46"/>
      <c r="P170" s="46"/>
      <c r="Q170" s="46"/>
    </row>
    <row r="171" spans="11:17" x14ac:dyDescent="0.25">
      <c r="K171" s="154"/>
      <c r="L171" s="154"/>
      <c r="M171" s="8" t="s">
        <v>5</v>
      </c>
      <c r="N171" s="46"/>
      <c r="O171" s="46"/>
      <c r="P171" s="46"/>
      <c r="Q171" s="46"/>
    </row>
    <row r="172" spans="11:17" x14ac:dyDescent="0.25">
      <c r="K172" s="154"/>
      <c r="L172" s="154"/>
      <c r="M172" s="8" t="s">
        <v>6</v>
      </c>
      <c r="N172" s="46"/>
      <c r="O172" s="46"/>
      <c r="P172" s="46"/>
      <c r="Q172" s="46"/>
    </row>
    <row r="173" spans="11:17" x14ac:dyDescent="0.25">
      <c r="K173" s="154"/>
      <c r="L173" s="154"/>
      <c r="M173" s="8" t="s">
        <v>7</v>
      </c>
      <c r="N173" s="46"/>
      <c r="O173" s="46"/>
      <c r="P173" s="46"/>
      <c r="Q173" s="46"/>
    </row>
    <row r="174" spans="11:17" x14ac:dyDescent="0.25">
      <c r="K174" s="154"/>
      <c r="L174" s="154"/>
      <c r="M174" s="8" t="s">
        <v>8</v>
      </c>
      <c r="N174" s="46"/>
      <c r="O174" s="46"/>
      <c r="P174" s="46"/>
      <c r="Q174" s="46"/>
    </row>
    <row r="175" spans="11:17" x14ac:dyDescent="0.25">
      <c r="K175" s="154"/>
      <c r="L175" s="154"/>
      <c r="M175" s="8" t="s">
        <v>24</v>
      </c>
      <c r="N175" s="46"/>
      <c r="O175" s="46"/>
      <c r="P175" s="46"/>
      <c r="Q175" s="46"/>
    </row>
    <row r="176" spans="11:17" x14ac:dyDescent="0.25">
      <c r="K176" s="154" t="s">
        <v>105</v>
      </c>
      <c r="L176" s="154"/>
      <c r="M176" s="8" t="s">
        <v>1</v>
      </c>
      <c r="N176" s="46"/>
      <c r="O176" s="46"/>
      <c r="P176" s="46"/>
      <c r="Q176" s="46"/>
    </row>
    <row r="177" spans="11:17" x14ac:dyDescent="0.25">
      <c r="K177" s="154"/>
      <c r="L177" s="154"/>
      <c r="M177" s="8" t="s">
        <v>2</v>
      </c>
      <c r="N177" s="46"/>
      <c r="O177" s="46"/>
      <c r="P177" s="46"/>
      <c r="Q177" s="46"/>
    </row>
    <row r="178" spans="11:17" x14ac:dyDescent="0.25">
      <c r="K178" s="154"/>
      <c r="L178" s="154"/>
      <c r="M178" s="8" t="s">
        <v>3</v>
      </c>
      <c r="N178" s="46"/>
      <c r="O178" s="46"/>
      <c r="P178" s="46"/>
      <c r="Q178" s="46"/>
    </row>
    <row r="179" spans="11:17" x14ac:dyDescent="0.25">
      <c r="K179" s="154"/>
      <c r="L179" s="154"/>
      <c r="M179" s="8" t="s">
        <v>4</v>
      </c>
      <c r="N179" s="46"/>
      <c r="O179" s="46"/>
      <c r="P179" s="46"/>
      <c r="Q179" s="46"/>
    </row>
    <row r="180" spans="11:17" x14ac:dyDescent="0.25">
      <c r="K180" s="154"/>
      <c r="L180" s="154"/>
      <c r="M180" s="8" t="s">
        <v>5</v>
      </c>
      <c r="N180" s="46"/>
      <c r="O180" s="46"/>
      <c r="P180" s="46"/>
      <c r="Q180" s="46"/>
    </row>
    <row r="181" spans="11:17" x14ac:dyDescent="0.25">
      <c r="K181" s="154"/>
      <c r="L181" s="154"/>
      <c r="M181" s="8" t="s">
        <v>6</v>
      </c>
      <c r="N181" s="46"/>
      <c r="O181" s="46"/>
      <c r="P181" s="46"/>
      <c r="Q181" s="46"/>
    </row>
    <row r="182" spans="11:17" x14ac:dyDescent="0.25">
      <c r="K182" s="154"/>
      <c r="L182" s="154"/>
      <c r="M182" s="8" t="s">
        <v>7</v>
      </c>
      <c r="N182" s="46"/>
      <c r="O182" s="46"/>
      <c r="P182" s="46"/>
      <c r="Q182" s="46"/>
    </row>
    <row r="183" spans="11:17" x14ac:dyDescent="0.25">
      <c r="K183" s="154"/>
      <c r="L183" s="154"/>
      <c r="M183" s="8" t="s">
        <v>8</v>
      </c>
      <c r="N183" s="46"/>
      <c r="O183" s="46"/>
      <c r="P183" s="46"/>
      <c r="Q183" s="46"/>
    </row>
    <row r="184" spans="11:17" ht="18.75" x14ac:dyDescent="0.25">
      <c r="K184" s="189" t="s">
        <v>106</v>
      </c>
      <c r="L184" s="190"/>
      <c r="M184" s="18"/>
      <c r="N184" s="46"/>
      <c r="O184" s="46"/>
      <c r="P184" s="46"/>
      <c r="Q184" s="46"/>
    </row>
    <row r="185" spans="11:17" x14ac:dyDescent="0.25">
      <c r="K185" s="151" t="s">
        <v>107</v>
      </c>
      <c r="L185" s="151" t="s">
        <v>8</v>
      </c>
      <c r="M185" s="7" t="s">
        <v>98</v>
      </c>
      <c r="N185" s="46"/>
      <c r="O185" s="46"/>
      <c r="P185" s="46"/>
      <c r="Q185" s="46"/>
    </row>
    <row r="186" spans="11:17" x14ac:dyDescent="0.25">
      <c r="K186" s="151"/>
      <c r="L186" s="151"/>
      <c r="M186" s="7" t="s">
        <v>99</v>
      </c>
      <c r="N186" s="46"/>
      <c r="O186" s="46"/>
      <c r="P186" s="46"/>
      <c r="Q186" s="46"/>
    </row>
    <row r="187" spans="11:17" x14ac:dyDescent="0.25">
      <c r="K187" s="151"/>
      <c r="L187" s="151"/>
      <c r="M187" s="7" t="s">
        <v>108</v>
      </c>
      <c r="N187" s="46"/>
      <c r="O187" s="46"/>
      <c r="P187" s="46"/>
      <c r="Q187" s="46"/>
    </row>
    <row r="188" spans="11:17" x14ac:dyDescent="0.25">
      <c r="K188" s="151"/>
      <c r="L188" s="151" t="s">
        <v>24</v>
      </c>
      <c r="M188" s="7" t="s">
        <v>98</v>
      </c>
      <c r="N188" s="46"/>
      <c r="O188" s="46"/>
      <c r="P188" s="46"/>
      <c r="Q188" s="46"/>
    </row>
    <row r="189" spans="11:17" x14ac:dyDescent="0.25">
      <c r="K189" s="151"/>
      <c r="L189" s="151"/>
      <c r="M189" s="7" t="s">
        <v>99</v>
      </c>
      <c r="N189" s="46"/>
      <c r="O189" s="46"/>
      <c r="P189" s="46"/>
      <c r="Q189" s="46"/>
    </row>
    <row r="190" spans="11:17" x14ac:dyDescent="0.25">
      <c r="K190" s="151"/>
      <c r="L190" s="151"/>
      <c r="M190" s="7" t="s">
        <v>108</v>
      </c>
      <c r="N190" s="46"/>
      <c r="O190" s="46"/>
      <c r="P190" s="46"/>
      <c r="Q190" s="46"/>
    </row>
    <row r="191" spans="11:17" x14ac:dyDescent="0.25">
      <c r="K191" s="157" t="s">
        <v>109</v>
      </c>
      <c r="L191" s="157"/>
      <c r="M191" s="9" t="s">
        <v>110</v>
      </c>
      <c r="N191" s="46"/>
      <c r="O191" s="46"/>
      <c r="P191" s="46"/>
      <c r="Q191" s="46"/>
    </row>
    <row r="192" spans="11:17" x14ac:dyDescent="0.25">
      <c r="K192" s="157"/>
      <c r="L192" s="157"/>
      <c r="M192" s="9" t="s">
        <v>111</v>
      </c>
      <c r="N192" s="46"/>
      <c r="O192" s="46"/>
      <c r="P192" s="46"/>
      <c r="Q192" s="46"/>
    </row>
    <row r="193" spans="11:17" x14ac:dyDescent="0.25">
      <c r="K193" s="157"/>
      <c r="L193" s="157"/>
      <c r="M193" s="9" t="s">
        <v>112</v>
      </c>
      <c r="N193" s="46"/>
      <c r="O193" s="46"/>
      <c r="P193" s="46"/>
      <c r="Q193" s="46"/>
    </row>
    <row r="194" spans="11:17" x14ac:dyDescent="0.25">
      <c r="K194" s="157"/>
      <c r="L194" s="157"/>
      <c r="M194" s="9" t="s">
        <v>113</v>
      </c>
      <c r="N194" s="46"/>
      <c r="O194" s="46"/>
      <c r="P194" s="46"/>
      <c r="Q194" s="46"/>
    </row>
    <row r="195" spans="11:17" x14ac:dyDescent="0.25">
      <c r="K195" s="157"/>
      <c r="L195" s="157"/>
      <c r="M195" s="9" t="s">
        <v>114</v>
      </c>
      <c r="N195" s="46"/>
      <c r="O195" s="46"/>
      <c r="P195" s="46"/>
      <c r="Q195" s="46"/>
    </row>
    <row r="196" spans="11:17" x14ac:dyDescent="0.25">
      <c r="K196" s="157"/>
      <c r="L196" s="157"/>
      <c r="M196" s="9" t="s">
        <v>115</v>
      </c>
      <c r="N196" s="46"/>
      <c r="O196" s="46"/>
      <c r="P196" s="46"/>
      <c r="Q196" s="46"/>
    </row>
    <row r="197" spans="11:17" x14ac:dyDescent="0.25">
      <c r="K197" s="155" t="s">
        <v>116</v>
      </c>
      <c r="L197" s="155"/>
      <c r="M197" s="10" t="s">
        <v>110</v>
      </c>
      <c r="N197" s="46"/>
      <c r="O197" s="46"/>
      <c r="P197" s="46"/>
      <c r="Q197" s="46"/>
    </row>
    <row r="198" spans="11:17" x14ac:dyDescent="0.25">
      <c r="K198" s="155"/>
      <c r="L198" s="155"/>
      <c r="M198" s="10" t="s">
        <v>111</v>
      </c>
      <c r="N198" s="46"/>
      <c r="O198" s="46"/>
      <c r="P198" s="46"/>
      <c r="Q198" s="46"/>
    </row>
    <row r="199" spans="11:17" x14ac:dyDescent="0.25">
      <c r="K199" s="155"/>
      <c r="L199" s="155"/>
      <c r="M199" s="10" t="s">
        <v>112</v>
      </c>
      <c r="N199" s="46"/>
      <c r="O199" s="46"/>
      <c r="P199" s="46"/>
      <c r="Q199" s="46"/>
    </row>
    <row r="200" spans="11:17" x14ac:dyDescent="0.25">
      <c r="K200" s="155" t="s">
        <v>117</v>
      </c>
      <c r="L200" s="155"/>
      <c r="M200" s="10" t="s">
        <v>118</v>
      </c>
      <c r="N200" s="46"/>
      <c r="O200" s="46"/>
      <c r="P200" s="46"/>
      <c r="Q200" s="46"/>
    </row>
    <row r="201" spans="11:17" x14ac:dyDescent="0.25">
      <c r="K201" s="155"/>
      <c r="L201" s="155"/>
      <c r="M201" s="10" t="s">
        <v>111</v>
      </c>
      <c r="N201" s="46"/>
      <c r="O201" s="46"/>
      <c r="P201" s="46"/>
      <c r="Q201" s="46"/>
    </row>
    <row r="202" spans="11:17" x14ac:dyDescent="0.25">
      <c r="K202" s="155"/>
      <c r="L202" s="155"/>
      <c r="M202" s="10" t="s">
        <v>112</v>
      </c>
      <c r="N202" s="46"/>
      <c r="O202" s="46"/>
      <c r="P202" s="46"/>
      <c r="Q202" s="46"/>
    </row>
    <row r="203" spans="11:17" x14ac:dyDescent="0.25">
      <c r="K203" s="155"/>
      <c r="L203" s="155"/>
      <c r="M203" s="10" t="s">
        <v>114</v>
      </c>
      <c r="N203" s="46"/>
      <c r="O203" s="46"/>
      <c r="P203" s="46"/>
      <c r="Q203" s="46"/>
    </row>
    <row r="204" spans="11:17" x14ac:dyDescent="0.25">
      <c r="K204" s="155"/>
      <c r="L204" s="155"/>
      <c r="M204" s="10" t="s">
        <v>115</v>
      </c>
      <c r="N204" s="46"/>
      <c r="O204" s="46"/>
      <c r="P204" s="46"/>
      <c r="Q204" s="46"/>
    </row>
    <row r="205" spans="11:17" x14ac:dyDescent="0.25">
      <c r="K205" s="155" t="s">
        <v>119</v>
      </c>
      <c r="L205" s="155"/>
      <c r="M205" s="10" t="s">
        <v>8</v>
      </c>
      <c r="N205" s="46"/>
      <c r="O205" s="46"/>
      <c r="P205" s="46"/>
      <c r="Q205" s="46"/>
    </row>
    <row r="206" spans="11:17" x14ac:dyDescent="0.25">
      <c r="K206" s="155" t="s">
        <v>120</v>
      </c>
      <c r="L206" s="155"/>
      <c r="M206" s="10" t="s">
        <v>121</v>
      </c>
      <c r="N206" s="46"/>
      <c r="O206" s="46"/>
      <c r="P206" s="46"/>
      <c r="Q206" s="46"/>
    </row>
    <row r="207" spans="11:17" x14ac:dyDescent="0.25">
      <c r="K207" s="155"/>
      <c r="L207" s="155"/>
      <c r="M207" s="10" t="s">
        <v>122</v>
      </c>
      <c r="N207" s="46"/>
      <c r="O207" s="46"/>
      <c r="P207" s="46"/>
      <c r="Q207" s="46"/>
    </row>
    <row r="208" spans="11:17" x14ac:dyDescent="0.25">
      <c r="K208" s="155"/>
      <c r="L208" s="155"/>
      <c r="M208" s="10" t="s">
        <v>123</v>
      </c>
      <c r="N208" s="46"/>
      <c r="O208" s="46"/>
      <c r="P208" s="46"/>
      <c r="Q208" s="46"/>
    </row>
    <row r="209" spans="11:17" x14ac:dyDescent="0.25">
      <c r="K209" s="155"/>
      <c r="L209" s="155"/>
      <c r="M209" s="10" t="s">
        <v>8</v>
      </c>
      <c r="N209" s="46"/>
      <c r="O209" s="46"/>
      <c r="P209" s="46"/>
      <c r="Q209" s="46"/>
    </row>
    <row r="210" spans="11:17" x14ac:dyDescent="0.25">
      <c r="K210" s="155"/>
      <c r="L210" s="155"/>
      <c r="M210" s="10" t="s">
        <v>24</v>
      </c>
      <c r="N210" s="46"/>
      <c r="O210" s="46"/>
      <c r="P210" s="46"/>
      <c r="Q210" s="46"/>
    </row>
    <row r="211" spans="11:17" x14ac:dyDescent="0.25">
      <c r="K211" s="155" t="s">
        <v>124</v>
      </c>
      <c r="L211" s="155"/>
      <c r="M211" s="10" t="s">
        <v>125</v>
      </c>
      <c r="N211" s="46"/>
      <c r="O211" s="46"/>
      <c r="P211" s="46"/>
      <c r="Q211" s="46"/>
    </row>
    <row r="212" spans="11:17" x14ac:dyDescent="0.25">
      <c r="K212" s="155"/>
      <c r="L212" s="155"/>
      <c r="M212" s="10" t="s">
        <v>24</v>
      </c>
      <c r="N212" s="46"/>
      <c r="O212" s="46"/>
      <c r="P212" s="46"/>
      <c r="Q212" s="46"/>
    </row>
    <row r="213" spans="11:17" x14ac:dyDescent="0.25">
      <c r="K213" s="151" t="s">
        <v>126</v>
      </c>
      <c r="L213" s="151"/>
      <c r="M213" s="10" t="s">
        <v>125</v>
      </c>
      <c r="N213" s="46"/>
      <c r="O213" s="46"/>
      <c r="P213" s="46"/>
      <c r="Q213" s="46"/>
    </row>
    <row r="214" spans="11:17" x14ac:dyDescent="0.25">
      <c r="K214" s="151"/>
      <c r="L214" s="151"/>
      <c r="M214" s="10" t="s">
        <v>24</v>
      </c>
      <c r="N214" s="46"/>
      <c r="O214" s="46"/>
      <c r="P214" s="46"/>
      <c r="Q214" s="46"/>
    </row>
    <row r="215" spans="11:17" ht="30" x14ac:dyDescent="0.25">
      <c r="K215" s="151" t="s">
        <v>127</v>
      </c>
      <c r="L215" s="151"/>
      <c r="M215" s="11" t="s">
        <v>128</v>
      </c>
      <c r="N215" s="46"/>
      <c r="O215" s="46"/>
      <c r="P215" s="46"/>
      <c r="Q215" s="46"/>
    </row>
    <row r="216" spans="11:17" x14ac:dyDescent="0.25">
      <c r="K216" s="151" t="s">
        <v>129</v>
      </c>
      <c r="L216" s="151"/>
      <c r="M216" s="9" t="s">
        <v>130</v>
      </c>
      <c r="N216" s="46"/>
      <c r="O216" s="46"/>
      <c r="P216" s="46"/>
      <c r="Q216" s="46"/>
    </row>
  </sheetData>
  <mergeCells count="45">
    <mergeCell ref="K215:L215"/>
    <mergeCell ref="K216:L216"/>
    <mergeCell ref="K184:L184"/>
    <mergeCell ref="K200:L204"/>
    <mergeCell ref="K205:L205"/>
    <mergeCell ref="K206:L210"/>
    <mergeCell ref="K211:L212"/>
    <mergeCell ref="K213:L214"/>
    <mergeCell ref="K185:K190"/>
    <mergeCell ref="L185:L187"/>
    <mergeCell ref="L188:L190"/>
    <mergeCell ref="K191:L196"/>
    <mergeCell ref="K197:L199"/>
    <mergeCell ref="K140:L148"/>
    <mergeCell ref="K149:L157"/>
    <mergeCell ref="K158:L166"/>
    <mergeCell ref="K167:L175"/>
    <mergeCell ref="K176:L183"/>
    <mergeCell ref="K81:L114"/>
    <mergeCell ref="K115:L121"/>
    <mergeCell ref="K122:K139"/>
    <mergeCell ref="L122:L123"/>
    <mergeCell ref="L124:L125"/>
    <mergeCell ref="L126:L127"/>
    <mergeCell ref="L128:L129"/>
    <mergeCell ref="L130:L131"/>
    <mergeCell ref="L132:L133"/>
    <mergeCell ref="L134:L135"/>
    <mergeCell ref="L136:L137"/>
    <mergeCell ref="L138:L139"/>
    <mergeCell ref="K20:L20"/>
    <mergeCell ref="K21:L21"/>
    <mergeCell ref="K22:L30"/>
    <mergeCell ref="K31:L71"/>
    <mergeCell ref="K72:L80"/>
    <mergeCell ref="B48:G48"/>
    <mergeCell ref="B74:G74"/>
    <mergeCell ref="B84:G84"/>
    <mergeCell ref="B61:G61"/>
    <mergeCell ref="B5:C5"/>
    <mergeCell ref="B6:C6"/>
    <mergeCell ref="B7:C7"/>
    <mergeCell ref="B8:G8"/>
    <mergeCell ref="B21:G21"/>
    <mergeCell ref="B35:G3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X216"/>
  <sheetViews>
    <sheetView topLeftCell="C4" workbookViewId="0">
      <selection activeCell="M15" sqref="M15"/>
    </sheetView>
  </sheetViews>
  <sheetFormatPr defaultRowHeight="15" x14ac:dyDescent="0.25"/>
  <cols>
    <col min="3" max="3" width="10.28515625" customWidth="1"/>
    <col min="11" max="11" width="12.28515625" bestFit="1" customWidth="1"/>
    <col min="13" max="13" width="16.85546875" bestFit="1" customWidth="1"/>
    <col min="14" max="14" width="8.85546875" customWidth="1"/>
  </cols>
  <sheetData>
    <row r="3" spans="2:24" ht="15.75" x14ac:dyDescent="0.25">
      <c r="B3" s="134" t="s">
        <v>17</v>
      </c>
      <c r="C3" s="134"/>
      <c r="D3" s="21" t="s">
        <v>135</v>
      </c>
      <c r="E3" s="5"/>
      <c r="F3" s="5"/>
      <c r="G3" s="48"/>
    </row>
    <row r="4" spans="2:24" ht="15.75" x14ac:dyDescent="0.25">
      <c r="B4" s="134" t="s">
        <v>19</v>
      </c>
      <c r="C4" s="134"/>
      <c r="D4" s="196" t="s">
        <v>349</v>
      </c>
      <c r="E4" s="197"/>
      <c r="F4" s="197"/>
      <c r="G4" s="198"/>
    </row>
    <row r="5" spans="2:24" ht="15.75" x14ac:dyDescent="0.25">
      <c r="B5" s="138" t="s">
        <v>18</v>
      </c>
      <c r="C5" s="138"/>
      <c r="D5" s="22" t="s">
        <v>350</v>
      </c>
      <c r="E5" s="19"/>
      <c r="F5" s="19"/>
      <c r="G5" s="49"/>
    </row>
    <row r="6" spans="2:24" ht="52.5" customHeight="1" x14ac:dyDescent="0.25">
      <c r="B6" s="131" t="s">
        <v>10</v>
      </c>
      <c r="C6" s="132"/>
      <c r="D6" s="132"/>
      <c r="E6" s="132"/>
      <c r="F6" s="132"/>
      <c r="G6" s="133"/>
    </row>
    <row r="7" spans="2:24" ht="58.5" customHeight="1" x14ac:dyDescent="0.25">
      <c r="B7" s="33" t="s">
        <v>9</v>
      </c>
      <c r="C7" s="33" t="s">
        <v>0</v>
      </c>
      <c r="D7" s="33" t="s">
        <v>15</v>
      </c>
      <c r="E7" s="4" t="s">
        <v>20</v>
      </c>
      <c r="F7" s="4" t="s">
        <v>16</v>
      </c>
      <c r="G7" s="33" t="s">
        <v>351</v>
      </c>
      <c r="J7" s="53" t="s">
        <v>205</v>
      </c>
      <c r="K7" s="33" t="s">
        <v>204</v>
      </c>
      <c r="L7" s="33" t="s">
        <v>15</v>
      </c>
      <c r="M7" s="4" t="s">
        <v>20</v>
      </c>
      <c r="N7" s="4" t="s">
        <v>16</v>
      </c>
      <c r="O7" s="33" t="s">
        <v>176</v>
      </c>
    </row>
    <row r="8" spans="2:24" x14ac:dyDescent="0.25">
      <c r="B8" s="2">
        <v>1</v>
      </c>
      <c r="C8" s="88">
        <v>45022</v>
      </c>
      <c r="D8" s="13">
        <v>1300</v>
      </c>
      <c r="E8" s="61"/>
      <c r="F8" s="61"/>
      <c r="G8" s="13">
        <v>20004</v>
      </c>
      <c r="J8" s="13">
        <v>63</v>
      </c>
      <c r="K8" s="13">
        <f>+[2]PADAMPUR!$G$82</f>
        <v>11213</v>
      </c>
      <c r="L8" s="61">
        <f>+D18</f>
        <v>9293</v>
      </c>
      <c r="M8" s="61">
        <f>+R8</f>
        <v>9055.2000000000007</v>
      </c>
      <c r="N8" s="61">
        <f>+L8-M8</f>
        <v>237.79999999999927</v>
      </c>
      <c r="O8" s="46"/>
      <c r="R8" s="128">
        <v>9055.2000000000007</v>
      </c>
      <c r="S8" s="128">
        <v>897.5</v>
      </c>
      <c r="T8" s="128">
        <v>498.7</v>
      </c>
      <c r="U8" s="128">
        <v>346</v>
      </c>
      <c r="V8" s="128">
        <v>415.9</v>
      </c>
      <c r="W8" s="128">
        <v>279.89999999999998</v>
      </c>
      <c r="X8" s="128">
        <v>179.7</v>
      </c>
    </row>
    <row r="9" spans="2:24" x14ac:dyDescent="0.25">
      <c r="B9" s="2">
        <f>1+B8</f>
        <v>2</v>
      </c>
      <c r="C9" s="46"/>
      <c r="D9" s="13">
        <v>3043</v>
      </c>
      <c r="E9" s="46"/>
      <c r="F9" s="46"/>
      <c r="G9" s="13">
        <v>20003</v>
      </c>
      <c r="J9" s="13">
        <v>75</v>
      </c>
      <c r="K9" s="13">
        <f>+[2]PADAMPUR!$H$82</f>
        <v>898</v>
      </c>
      <c r="L9" s="61">
        <f>+D32</f>
        <v>900</v>
      </c>
      <c r="M9" s="61">
        <f>+S8</f>
        <v>897.5</v>
      </c>
      <c r="N9" s="61">
        <f t="shared" ref="N9:N14" si="0">+L9-M9</f>
        <v>2.5</v>
      </c>
      <c r="O9" s="46"/>
    </row>
    <row r="10" spans="2:24" x14ac:dyDescent="0.25">
      <c r="B10" s="2">
        <f>1+B9</f>
        <v>3</v>
      </c>
      <c r="C10" s="89">
        <v>45007</v>
      </c>
      <c r="D10" s="13">
        <v>3000</v>
      </c>
      <c r="E10" s="46"/>
      <c r="F10" s="46"/>
      <c r="G10" s="13">
        <v>20001</v>
      </c>
      <c r="J10" s="13">
        <v>90</v>
      </c>
      <c r="K10" s="13">
        <f>+[2]PADAMPUR!$I$81</f>
        <v>489</v>
      </c>
      <c r="L10" s="61">
        <f>+D45</f>
        <v>500</v>
      </c>
      <c r="M10" s="61">
        <f>+T8</f>
        <v>498.7</v>
      </c>
      <c r="N10" s="61">
        <f t="shared" si="0"/>
        <v>1.3000000000000114</v>
      </c>
      <c r="O10" s="46"/>
    </row>
    <row r="11" spans="2:24" x14ac:dyDescent="0.25">
      <c r="B11" s="2">
        <v>4</v>
      </c>
      <c r="C11" s="3">
        <v>45027</v>
      </c>
      <c r="D11" s="2">
        <v>1950</v>
      </c>
      <c r="E11" s="2"/>
      <c r="F11" s="2"/>
      <c r="G11" s="2">
        <v>20005</v>
      </c>
      <c r="J11" s="13">
        <v>110</v>
      </c>
      <c r="K11" s="13">
        <f>+[2]PADAMPUR!$J$81</f>
        <v>347</v>
      </c>
      <c r="L11" s="61">
        <f>+D57</f>
        <v>400</v>
      </c>
      <c r="M11" s="61">
        <f>+U8</f>
        <v>346</v>
      </c>
      <c r="N11" s="61">
        <f t="shared" si="0"/>
        <v>54</v>
      </c>
      <c r="O11" s="46"/>
    </row>
    <row r="12" spans="2:24" x14ac:dyDescent="0.25">
      <c r="B12" s="2"/>
      <c r="C12" s="3"/>
      <c r="D12" s="2"/>
      <c r="E12" s="2"/>
      <c r="F12" s="2"/>
      <c r="G12" s="2"/>
      <c r="J12" s="13">
        <v>125</v>
      </c>
      <c r="K12" s="13">
        <f>+[2]PADAMPUR!$K$81</f>
        <v>408</v>
      </c>
      <c r="L12" s="61">
        <f>+D70</f>
        <v>408</v>
      </c>
      <c r="M12" s="61">
        <f>+V8</f>
        <v>415.9</v>
      </c>
      <c r="N12" s="61">
        <f t="shared" si="0"/>
        <v>-7.8999999999999773</v>
      </c>
      <c r="O12" s="46"/>
    </row>
    <row r="13" spans="2:24" x14ac:dyDescent="0.25">
      <c r="B13" s="2"/>
      <c r="C13" s="3"/>
      <c r="D13" s="2"/>
      <c r="E13" s="2"/>
      <c r="F13" s="2"/>
      <c r="G13" s="2"/>
      <c r="J13" s="13">
        <v>140</v>
      </c>
      <c r="K13" s="13">
        <f>+[2]PADAMPUR!$L$81</f>
        <v>200</v>
      </c>
      <c r="L13" s="61">
        <f>+D81</f>
        <v>274</v>
      </c>
      <c r="M13" s="61">
        <f>+W8</f>
        <v>279.89999999999998</v>
      </c>
      <c r="N13" s="61">
        <f t="shared" si="0"/>
        <v>-5.8999999999999773</v>
      </c>
      <c r="O13" s="46"/>
    </row>
    <row r="14" spans="2:24" x14ac:dyDescent="0.25">
      <c r="B14" s="2"/>
      <c r="C14" s="3"/>
      <c r="D14" s="2"/>
      <c r="E14" s="2"/>
      <c r="F14" s="2"/>
      <c r="G14" s="24"/>
      <c r="J14" s="13">
        <v>160</v>
      </c>
      <c r="K14" s="13">
        <f>+[2]PADAMPUR!$M$82</f>
        <v>188</v>
      </c>
      <c r="L14" s="61">
        <f>+D91</f>
        <v>192</v>
      </c>
      <c r="M14" s="61">
        <f>+X8</f>
        <v>179.7</v>
      </c>
      <c r="N14" s="61">
        <f t="shared" si="0"/>
        <v>12.300000000000011</v>
      </c>
      <c r="O14" s="46"/>
    </row>
    <row r="15" spans="2:24" x14ac:dyDescent="0.25">
      <c r="B15" s="2"/>
      <c r="C15" s="3"/>
      <c r="D15" s="2"/>
      <c r="E15" s="2"/>
      <c r="F15" s="2"/>
      <c r="G15" s="24"/>
    </row>
    <row r="16" spans="2:24" x14ac:dyDescent="0.25">
      <c r="B16" s="2"/>
      <c r="C16" s="3"/>
      <c r="D16" s="2"/>
      <c r="E16" s="2"/>
      <c r="F16" s="2"/>
      <c r="G16" s="24"/>
    </row>
    <row r="17" spans="2:17" x14ac:dyDescent="0.25">
      <c r="B17" s="2"/>
      <c r="C17" s="3"/>
      <c r="D17" s="2"/>
      <c r="E17" s="2"/>
      <c r="F17" s="2"/>
      <c r="G17" s="24"/>
    </row>
    <row r="18" spans="2:17" x14ac:dyDescent="0.25">
      <c r="B18" s="2"/>
      <c r="C18" s="3" t="s">
        <v>201</v>
      </c>
      <c r="D18" s="2">
        <f>SUM(D8:D17)</f>
        <v>9293</v>
      </c>
      <c r="E18" s="2"/>
      <c r="F18" s="2"/>
      <c r="G18" s="24"/>
    </row>
    <row r="19" spans="2:17" ht="21.75" customHeight="1" x14ac:dyDescent="0.25">
      <c r="B19" s="131" t="s">
        <v>12</v>
      </c>
      <c r="C19" s="132"/>
      <c r="D19" s="132"/>
      <c r="E19" s="132"/>
      <c r="F19" s="132"/>
      <c r="G19" s="133"/>
    </row>
    <row r="20" spans="2:17" ht="46.5" customHeight="1" x14ac:dyDescent="0.25">
      <c r="B20" s="33" t="s">
        <v>9</v>
      </c>
      <c r="C20" s="33" t="s">
        <v>0</v>
      </c>
      <c r="D20" s="33" t="s">
        <v>15</v>
      </c>
      <c r="E20" s="4" t="s">
        <v>20</v>
      </c>
      <c r="F20" s="4" t="s">
        <v>16</v>
      </c>
      <c r="G20" s="33" t="s">
        <v>11</v>
      </c>
      <c r="K20" s="185"/>
      <c r="L20" s="186"/>
      <c r="M20" s="46"/>
      <c r="N20" s="46"/>
      <c r="O20" s="46"/>
      <c r="P20" s="46"/>
      <c r="Q20" s="46"/>
    </row>
    <row r="21" spans="2:17" ht="45" x14ac:dyDescent="0.25">
      <c r="B21" s="2">
        <v>1</v>
      </c>
      <c r="C21" s="88">
        <v>45022</v>
      </c>
      <c r="D21" s="61">
        <v>450</v>
      </c>
      <c r="E21" s="46"/>
      <c r="F21" s="46"/>
      <c r="G21" s="61">
        <v>20004</v>
      </c>
      <c r="K21" s="153" t="s">
        <v>21</v>
      </c>
      <c r="L21" s="153"/>
      <c r="M21" s="68" t="s">
        <v>22</v>
      </c>
      <c r="N21" s="12" t="s">
        <v>131</v>
      </c>
      <c r="O21" s="12" t="s">
        <v>132</v>
      </c>
      <c r="P21" s="12" t="s">
        <v>133</v>
      </c>
      <c r="Q21" s="12" t="s">
        <v>11</v>
      </c>
    </row>
    <row r="22" spans="2:17" x14ac:dyDescent="0.25">
      <c r="B22" s="2">
        <v>2</v>
      </c>
      <c r="C22" s="87">
        <v>45027</v>
      </c>
      <c r="D22" s="61">
        <v>450</v>
      </c>
      <c r="E22" s="46"/>
      <c r="F22" s="46"/>
      <c r="G22" s="61">
        <v>20005</v>
      </c>
      <c r="K22" s="151" t="s">
        <v>23</v>
      </c>
      <c r="L22" s="151"/>
      <c r="M22" s="7" t="s">
        <v>1</v>
      </c>
      <c r="N22" s="61"/>
      <c r="O22" s="46"/>
      <c r="P22" s="46"/>
      <c r="Q22" s="46"/>
    </row>
    <row r="23" spans="2:17" x14ac:dyDescent="0.25">
      <c r="B23" s="2">
        <v>3</v>
      </c>
      <c r="C23" s="3"/>
      <c r="D23" s="2"/>
      <c r="E23" s="2"/>
      <c r="F23" s="2"/>
      <c r="G23" s="2"/>
      <c r="K23" s="151"/>
      <c r="L23" s="151"/>
      <c r="M23" s="7" t="s">
        <v>2</v>
      </c>
      <c r="N23" s="46"/>
      <c r="O23" s="46"/>
      <c r="P23" s="46"/>
      <c r="Q23" s="46"/>
    </row>
    <row r="24" spans="2:17" x14ac:dyDescent="0.25">
      <c r="B24" s="2">
        <v>3</v>
      </c>
      <c r="C24" s="3"/>
      <c r="D24" s="2"/>
      <c r="E24" s="2"/>
      <c r="F24" s="2"/>
      <c r="G24" s="2"/>
      <c r="K24" s="151"/>
      <c r="L24" s="151"/>
      <c r="M24" s="7" t="s">
        <v>3</v>
      </c>
      <c r="N24" s="61"/>
      <c r="O24" s="46"/>
      <c r="P24" s="46"/>
      <c r="Q24" s="46"/>
    </row>
    <row r="25" spans="2:17" x14ac:dyDescent="0.25">
      <c r="B25" s="2"/>
      <c r="C25" s="3"/>
      <c r="D25" s="2"/>
      <c r="E25" s="2"/>
      <c r="F25" s="2"/>
      <c r="G25" s="2"/>
      <c r="K25" s="151"/>
      <c r="L25" s="151"/>
      <c r="M25" s="7" t="s">
        <v>4</v>
      </c>
      <c r="N25" s="46"/>
      <c r="O25" s="46"/>
      <c r="P25" s="46"/>
      <c r="Q25" s="46"/>
    </row>
    <row r="26" spans="2:17" x14ac:dyDescent="0.25">
      <c r="B26" s="2"/>
      <c r="C26" s="3"/>
      <c r="D26" s="2"/>
      <c r="E26" s="2"/>
      <c r="F26" s="2"/>
      <c r="G26" s="2"/>
      <c r="K26" s="151"/>
      <c r="L26" s="151"/>
      <c r="M26" s="7" t="s">
        <v>5</v>
      </c>
      <c r="N26" s="46"/>
      <c r="O26" s="46"/>
      <c r="P26" s="46"/>
      <c r="Q26" s="46"/>
    </row>
    <row r="27" spans="2:17" x14ac:dyDescent="0.25">
      <c r="B27" s="2"/>
      <c r="C27" s="3"/>
      <c r="D27" s="2"/>
      <c r="E27" s="2"/>
      <c r="F27" s="2"/>
      <c r="G27" s="2"/>
      <c r="K27" s="151"/>
      <c r="L27" s="151"/>
      <c r="M27" s="7" t="s">
        <v>6</v>
      </c>
      <c r="N27" s="46"/>
      <c r="O27" s="46"/>
      <c r="P27" s="46"/>
      <c r="Q27" s="46"/>
    </row>
    <row r="28" spans="2:17" x14ac:dyDescent="0.25">
      <c r="B28" s="2"/>
      <c r="C28" s="3"/>
      <c r="D28" s="2"/>
      <c r="E28" s="2"/>
      <c r="F28" s="2"/>
      <c r="G28" s="2"/>
      <c r="K28" s="151"/>
      <c r="L28" s="151"/>
      <c r="M28" s="7" t="s">
        <v>7</v>
      </c>
      <c r="N28" s="46"/>
      <c r="O28" s="46"/>
      <c r="P28" s="46"/>
      <c r="Q28" s="46"/>
    </row>
    <row r="29" spans="2:17" x14ac:dyDescent="0.25">
      <c r="B29" s="2"/>
      <c r="C29" s="3"/>
      <c r="D29" s="2"/>
      <c r="E29" s="2"/>
      <c r="F29" s="2"/>
      <c r="G29" s="2"/>
      <c r="K29" s="151"/>
      <c r="L29" s="151"/>
      <c r="M29" s="7" t="s">
        <v>8</v>
      </c>
      <c r="N29" s="46"/>
      <c r="O29" s="46"/>
      <c r="P29" s="46"/>
      <c r="Q29" s="46"/>
    </row>
    <row r="30" spans="2:17" x14ac:dyDescent="0.25">
      <c r="B30" s="2"/>
      <c r="C30" s="3"/>
      <c r="D30" s="2"/>
      <c r="E30" s="2"/>
      <c r="F30" s="2"/>
      <c r="G30" s="2"/>
      <c r="K30" s="151"/>
      <c r="L30" s="151"/>
      <c r="M30" s="7" t="s">
        <v>24</v>
      </c>
      <c r="N30" s="46"/>
      <c r="O30" s="46"/>
      <c r="P30" s="46"/>
      <c r="Q30" s="46"/>
    </row>
    <row r="31" spans="2:17" x14ac:dyDescent="0.25">
      <c r="B31" s="2"/>
      <c r="C31" s="3"/>
      <c r="D31" s="2"/>
      <c r="E31" s="2"/>
      <c r="F31" s="2"/>
      <c r="G31" s="24"/>
      <c r="K31" s="151" t="s">
        <v>25</v>
      </c>
      <c r="L31" s="151"/>
      <c r="M31" s="7" t="s">
        <v>26</v>
      </c>
      <c r="N31" s="46"/>
      <c r="O31" s="46"/>
      <c r="P31" s="46"/>
      <c r="Q31" s="46"/>
    </row>
    <row r="32" spans="2:17" x14ac:dyDescent="0.25">
      <c r="B32" s="2"/>
      <c r="C32" s="3" t="s">
        <v>201</v>
      </c>
      <c r="D32" s="2">
        <f>SUM(D21:D31)</f>
        <v>900</v>
      </c>
      <c r="E32" s="2"/>
      <c r="F32" s="2"/>
      <c r="G32" s="24"/>
      <c r="K32" s="151"/>
      <c r="L32" s="151"/>
      <c r="M32" s="7" t="s">
        <v>27</v>
      </c>
      <c r="N32" s="46"/>
      <c r="O32" s="46"/>
      <c r="P32" s="46"/>
      <c r="Q32" s="46"/>
    </row>
    <row r="33" spans="2:17" ht="18.75" x14ac:dyDescent="0.25">
      <c r="B33" s="131" t="s">
        <v>13</v>
      </c>
      <c r="C33" s="132"/>
      <c r="D33" s="132"/>
      <c r="E33" s="132"/>
      <c r="F33" s="132"/>
      <c r="G33" s="133"/>
      <c r="K33" s="151"/>
      <c r="L33" s="151"/>
      <c r="M33" s="7" t="s">
        <v>28</v>
      </c>
      <c r="N33" s="46"/>
      <c r="O33" s="46"/>
      <c r="P33" s="46"/>
      <c r="Q33" s="46"/>
    </row>
    <row r="34" spans="2:17" ht="60" x14ac:dyDescent="0.25">
      <c r="B34" s="33" t="s">
        <v>9</v>
      </c>
      <c r="C34" s="33" t="s">
        <v>0</v>
      </c>
      <c r="D34" s="33" t="s">
        <v>15</v>
      </c>
      <c r="E34" s="4" t="s">
        <v>20</v>
      </c>
      <c r="F34" s="4" t="s">
        <v>16</v>
      </c>
      <c r="G34" s="33" t="s">
        <v>11</v>
      </c>
      <c r="K34" s="151"/>
      <c r="L34" s="151"/>
      <c r="M34" s="7" t="s">
        <v>29</v>
      </c>
      <c r="N34" s="46"/>
      <c r="O34" s="46"/>
      <c r="P34" s="46"/>
      <c r="Q34" s="46"/>
    </row>
    <row r="35" spans="2:17" x14ac:dyDescent="0.25">
      <c r="B35" s="26">
        <v>1</v>
      </c>
      <c r="C35" s="88">
        <v>45022</v>
      </c>
      <c r="D35" s="2">
        <v>300</v>
      </c>
      <c r="E35" s="2"/>
      <c r="F35" s="2"/>
      <c r="G35" s="61">
        <v>20004</v>
      </c>
      <c r="K35" s="151"/>
      <c r="L35" s="151"/>
      <c r="M35" s="7" t="s">
        <v>30</v>
      </c>
      <c r="N35" s="46"/>
      <c r="O35" s="46"/>
      <c r="P35" s="46"/>
      <c r="Q35" s="46"/>
    </row>
    <row r="36" spans="2:17" x14ac:dyDescent="0.25">
      <c r="B36" s="26">
        <f>+B35+1</f>
        <v>2</v>
      </c>
      <c r="C36" s="27">
        <v>45027</v>
      </c>
      <c r="D36" s="26">
        <v>200</v>
      </c>
      <c r="E36" s="26"/>
      <c r="F36" s="26"/>
      <c r="G36" s="2">
        <v>20005</v>
      </c>
      <c r="K36" s="151"/>
      <c r="L36" s="151"/>
      <c r="M36" s="7" t="s">
        <v>31</v>
      </c>
      <c r="N36" s="46"/>
      <c r="O36" s="46"/>
      <c r="P36" s="46"/>
      <c r="Q36" s="46"/>
    </row>
    <row r="37" spans="2:17" x14ac:dyDescent="0.25">
      <c r="B37" s="2"/>
      <c r="C37" s="3"/>
      <c r="D37" s="2"/>
      <c r="E37" s="2"/>
      <c r="F37" s="2"/>
      <c r="G37" s="2"/>
      <c r="K37" s="151"/>
      <c r="L37" s="151"/>
      <c r="M37" s="7" t="s">
        <v>32</v>
      </c>
      <c r="N37" s="46"/>
      <c r="O37" s="46"/>
      <c r="P37" s="46"/>
      <c r="Q37" s="46"/>
    </row>
    <row r="38" spans="2:17" x14ac:dyDescent="0.25">
      <c r="B38" s="2"/>
      <c r="C38" s="3"/>
      <c r="D38" s="2"/>
      <c r="E38" s="2"/>
      <c r="F38" s="2"/>
      <c r="G38" s="2"/>
      <c r="K38" s="151"/>
      <c r="L38" s="151"/>
      <c r="M38" s="7" t="s">
        <v>33</v>
      </c>
      <c r="N38" s="61"/>
      <c r="O38" s="61"/>
      <c r="P38" s="61"/>
      <c r="Q38" s="61"/>
    </row>
    <row r="39" spans="2:17" x14ac:dyDescent="0.25">
      <c r="B39" s="2"/>
      <c r="C39" s="3"/>
      <c r="D39" s="2"/>
      <c r="E39" s="2"/>
      <c r="F39" s="2"/>
      <c r="G39" s="2"/>
      <c r="K39" s="151"/>
      <c r="L39" s="151"/>
      <c r="M39" s="7" t="s">
        <v>34</v>
      </c>
      <c r="N39" s="46"/>
      <c r="O39" s="46"/>
      <c r="P39" s="46"/>
      <c r="Q39" s="46"/>
    </row>
    <row r="40" spans="2:17" x14ac:dyDescent="0.25">
      <c r="B40" s="26"/>
      <c r="C40" s="27"/>
      <c r="D40" s="26"/>
      <c r="E40" s="26"/>
      <c r="F40" s="26"/>
      <c r="G40" s="2"/>
      <c r="K40" s="151"/>
      <c r="L40" s="151"/>
      <c r="M40" s="7" t="s">
        <v>35</v>
      </c>
      <c r="N40" s="46"/>
      <c r="O40" s="46"/>
      <c r="P40" s="46"/>
      <c r="Q40" s="46"/>
    </row>
    <row r="41" spans="2:17" x14ac:dyDescent="0.25">
      <c r="B41" s="26"/>
      <c r="C41" s="27"/>
      <c r="D41" s="25"/>
      <c r="E41" s="26"/>
      <c r="F41" s="26"/>
      <c r="G41" s="2"/>
      <c r="K41" s="151"/>
      <c r="L41" s="151"/>
      <c r="M41" s="7" t="s">
        <v>36</v>
      </c>
      <c r="N41" s="46"/>
      <c r="O41" s="46"/>
      <c r="P41" s="46"/>
      <c r="Q41" s="46"/>
    </row>
    <row r="42" spans="2:17" x14ac:dyDescent="0.25">
      <c r="B42" s="26"/>
      <c r="C42" s="27"/>
      <c r="D42" s="25"/>
      <c r="E42" s="26"/>
      <c r="F42" s="26"/>
      <c r="G42" s="2"/>
      <c r="K42" s="151"/>
      <c r="L42" s="151"/>
      <c r="M42" s="7" t="s">
        <v>37</v>
      </c>
      <c r="N42" s="13"/>
      <c r="O42" s="46"/>
      <c r="P42" s="46"/>
      <c r="Q42" s="46"/>
    </row>
    <row r="43" spans="2:17" x14ac:dyDescent="0.25">
      <c r="B43" s="26"/>
      <c r="C43" s="27"/>
      <c r="D43" s="25"/>
      <c r="E43" s="26"/>
      <c r="F43" s="26"/>
      <c r="G43" s="24"/>
      <c r="K43" s="151"/>
      <c r="L43" s="151"/>
      <c r="M43" s="7" t="s">
        <v>38</v>
      </c>
      <c r="N43" s="46"/>
      <c r="O43" s="46"/>
      <c r="P43" s="46"/>
      <c r="Q43" s="46"/>
    </row>
    <row r="44" spans="2:17" x14ac:dyDescent="0.25">
      <c r="B44" s="26"/>
      <c r="C44" s="27"/>
      <c r="D44" s="25"/>
      <c r="E44" s="26"/>
      <c r="F44" s="26"/>
      <c r="G44" s="24"/>
      <c r="K44" s="151"/>
      <c r="L44" s="151"/>
      <c r="M44" s="7" t="s">
        <v>39</v>
      </c>
      <c r="N44" s="46"/>
      <c r="O44" s="46"/>
      <c r="P44" s="46"/>
      <c r="Q44" s="46"/>
    </row>
    <row r="45" spans="2:17" x14ac:dyDescent="0.25">
      <c r="B45" s="26"/>
      <c r="C45" s="3" t="s">
        <v>201</v>
      </c>
      <c r="D45" s="2">
        <f>SUM(D35:D44)</f>
        <v>500</v>
      </c>
      <c r="E45" s="26"/>
      <c r="F45" s="26"/>
      <c r="G45" s="24"/>
      <c r="K45" s="151"/>
      <c r="L45" s="151"/>
      <c r="M45" s="7" t="s">
        <v>40</v>
      </c>
      <c r="N45" s="46"/>
      <c r="O45" s="46"/>
      <c r="P45" s="46"/>
      <c r="Q45" s="46"/>
    </row>
    <row r="46" spans="2:17" ht="18.75" x14ac:dyDescent="0.25">
      <c r="B46" s="131" t="s">
        <v>14</v>
      </c>
      <c r="C46" s="132"/>
      <c r="D46" s="132"/>
      <c r="E46" s="132"/>
      <c r="F46" s="132"/>
      <c r="G46" s="133"/>
      <c r="K46" s="151"/>
      <c r="L46" s="151"/>
      <c r="M46" s="7" t="s">
        <v>41</v>
      </c>
      <c r="N46" s="46"/>
      <c r="O46" s="46"/>
      <c r="P46" s="46"/>
      <c r="Q46" s="46"/>
    </row>
    <row r="47" spans="2:17" ht="60" x14ac:dyDescent="0.25">
      <c r="B47" s="33" t="s">
        <v>9</v>
      </c>
      <c r="C47" s="33" t="s">
        <v>0</v>
      </c>
      <c r="D47" s="33" t="s">
        <v>15</v>
      </c>
      <c r="E47" s="4" t="s">
        <v>20</v>
      </c>
      <c r="F47" s="4" t="s">
        <v>16</v>
      </c>
      <c r="G47" s="33" t="s">
        <v>11</v>
      </c>
      <c r="K47" s="151"/>
      <c r="L47" s="151"/>
      <c r="M47" s="7" t="s">
        <v>42</v>
      </c>
      <c r="N47" s="46"/>
      <c r="O47" s="46"/>
      <c r="P47" s="46"/>
      <c r="Q47" s="46"/>
    </row>
    <row r="48" spans="2:17" x14ac:dyDescent="0.25">
      <c r="B48" s="2">
        <v>1</v>
      </c>
      <c r="C48" s="87">
        <v>45022</v>
      </c>
      <c r="D48" s="61">
        <v>400</v>
      </c>
      <c r="E48" s="46"/>
      <c r="F48" s="46"/>
      <c r="G48" s="61">
        <v>20004</v>
      </c>
      <c r="K48" s="151"/>
      <c r="L48" s="151"/>
      <c r="M48" s="7" t="s">
        <v>43</v>
      </c>
      <c r="N48" s="46"/>
      <c r="O48" s="46"/>
      <c r="P48" s="46"/>
      <c r="Q48" s="46"/>
    </row>
    <row r="49" spans="2:17" x14ac:dyDescent="0.25">
      <c r="B49" s="2">
        <v>2</v>
      </c>
      <c r="C49" s="83"/>
      <c r="D49" s="13"/>
      <c r="E49" s="13"/>
      <c r="F49" s="13"/>
      <c r="G49" s="13"/>
      <c r="K49" s="151"/>
      <c r="L49" s="151"/>
      <c r="M49" s="7" t="s">
        <v>44</v>
      </c>
      <c r="N49" s="46"/>
      <c r="O49" s="46"/>
      <c r="P49" s="46"/>
      <c r="Q49" s="46"/>
    </row>
    <row r="50" spans="2:17" x14ac:dyDescent="0.25">
      <c r="B50" s="2">
        <v>3</v>
      </c>
      <c r="C50" s="82"/>
      <c r="D50" s="14"/>
      <c r="E50" s="14"/>
      <c r="F50" s="14"/>
      <c r="G50" s="14"/>
      <c r="K50" s="151"/>
      <c r="L50" s="151"/>
      <c r="M50" s="7" t="s">
        <v>45</v>
      </c>
      <c r="N50" s="13"/>
      <c r="O50" s="46"/>
      <c r="P50" s="46"/>
      <c r="Q50" s="46"/>
    </row>
    <row r="51" spans="2:17" x14ac:dyDescent="0.25">
      <c r="B51" s="2">
        <v>4</v>
      </c>
      <c r="C51" s="82"/>
      <c r="D51" s="2"/>
      <c r="E51" s="2"/>
      <c r="F51" s="2"/>
      <c r="G51" s="2"/>
      <c r="K51" s="151"/>
      <c r="L51" s="151"/>
      <c r="M51" s="7" t="s">
        <v>46</v>
      </c>
      <c r="N51" s="46"/>
      <c r="O51" s="46"/>
      <c r="P51" s="46"/>
      <c r="Q51" s="46"/>
    </row>
    <row r="52" spans="2:17" x14ac:dyDescent="0.25">
      <c r="B52" s="2">
        <v>5</v>
      </c>
      <c r="C52" s="3"/>
      <c r="D52" s="2"/>
      <c r="E52" s="2"/>
      <c r="F52" s="2"/>
      <c r="G52" s="2"/>
      <c r="K52" s="151"/>
      <c r="L52" s="151"/>
      <c r="M52" s="7" t="s">
        <v>47</v>
      </c>
      <c r="N52" s="46"/>
      <c r="O52" s="46"/>
      <c r="P52" s="46"/>
      <c r="Q52" s="46"/>
    </row>
    <row r="53" spans="2:17" x14ac:dyDescent="0.25">
      <c r="B53" s="2">
        <v>6</v>
      </c>
      <c r="C53" s="3"/>
      <c r="D53" s="2"/>
      <c r="E53" s="2"/>
      <c r="F53" s="2"/>
      <c r="G53" s="2"/>
      <c r="K53" s="151"/>
      <c r="L53" s="151"/>
      <c r="M53" s="7" t="s">
        <v>48</v>
      </c>
      <c r="N53" s="46"/>
      <c r="O53" s="46"/>
      <c r="P53" s="46"/>
      <c r="Q53" s="46"/>
    </row>
    <row r="54" spans="2:17" x14ac:dyDescent="0.25">
      <c r="B54" s="2">
        <v>7</v>
      </c>
      <c r="C54" s="3"/>
      <c r="D54" s="2"/>
      <c r="E54" s="2"/>
      <c r="F54" s="2"/>
      <c r="G54" s="2"/>
      <c r="K54" s="151"/>
      <c r="L54" s="151"/>
      <c r="M54" s="7" t="s">
        <v>49</v>
      </c>
      <c r="N54" s="46"/>
      <c r="O54" s="46"/>
      <c r="P54" s="46"/>
      <c r="Q54" s="46"/>
    </row>
    <row r="55" spans="2:17" x14ac:dyDescent="0.25">
      <c r="B55" s="2">
        <f>+B54+1</f>
        <v>8</v>
      </c>
      <c r="C55" s="3"/>
      <c r="D55" s="2"/>
      <c r="E55" s="2"/>
      <c r="F55" s="2"/>
      <c r="G55" s="24"/>
      <c r="K55" s="151"/>
      <c r="L55" s="151"/>
      <c r="M55" s="7" t="s">
        <v>50</v>
      </c>
      <c r="N55" s="46"/>
      <c r="O55" s="46"/>
      <c r="P55" s="46"/>
      <c r="Q55" s="46"/>
    </row>
    <row r="56" spans="2:17" x14ac:dyDescent="0.25">
      <c r="B56" s="2"/>
      <c r="C56" s="3"/>
      <c r="D56" s="2"/>
      <c r="E56" s="2"/>
      <c r="F56" s="2"/>
      <c r="G56" s="24"/>
      <c r="K56" s="151"/>
      <c r="L56" s="151"/>
      <c r="M56" s="7" t="s">
        <v>51</v>
      </c>
      <c r="N56" s="46"/>
      <c r="O56" s="46"/>
      <c r="P56" s="46"/>
      <c r="Q56" s="46"/>
    </row>
    <row r="57" spans="2:17" x14ac:dyDescent="0.25">
      <c r="B57" s="2"/>
      <c r="C57" s="3" t="s">
        <v>201</v>
      </c>
      <c r="D57" s="2">
        <f>SUM(D47:D56)</f>
        <v>400</v>
      </c>
      <c r="E57" s="2"/>
      <c r="F57" s="2"/>
      <c r="G57" s="24"/>
      <c r="K57" s="151"/>
      <c r="L57" s="151"/>
      <c r="M57" s="7" t="s">
        <v>52</v>
      </c>
      <c r="N57" s="46"/>
      <c r="O57" s="46"/>
      <c r="P57" s="46"/>
      <c r="Q57" s="46"/>
    </row>
    <row r="58" spans="2:17" x14ac:dyDescent="0.25">
      <c r="B58" s="43"/>
      <c r="C58" s="44"/>
      <c r="D58" s="45"/>
      <c r="E58" s="45"/>
      <c r="F58" s="45"/>
      <c r="G58" s="24"/>
      <c r="K58" s="151"/>
      <c r="L58" s="151"/>
      <c r="M58" s="7" t="s">
        <v>53</v>
      </c>
      <c r="N58" s="46"/>
      <c r="O58" s="46"/>
      <c r="P58" s="46"/>
      <c r="Q58" s="46"/>
    </row>
    <row r="59" spans="2:17" ht="18.75" x14ac:dyDescent="0.25">
      <c r="B59" s="131" t="s">
        <v>141</v>
      </c>
      <c r="C59" s="132"/>
      <c r="D59" s="132"/>
      <c r="E59" s="132"/>
      <c r="F59" s="132"/>
      <c r="G59" s="133"/>
      <c r="K59" s="151"/>
      <c r="L59" s="151"/>
      <c r="M59" s="7" t="s">
        <v>54</v>
      </c>
      <c r="N59" s="46"/>
      <c r="O59" s="46"/>
      <c r="P59" s="46"/>
      <c r="Q59" s="46"/>
    </row>
    <row r="60" spans="2:17" ht="60" x14ac:dyDescent="0.25">
      <c r="B60" s="33" t="s">
        <v>9</v>
      </c>
      <c r="C60" s="33" t="s">
        <v>0</v>
      </c>
      <c r="D60" s="33" t="s">
        <v>15</v>
      </c>
      <c r="E60" s="4" t="s">
        <v>20</v>
      </c>
      <c r="F60" s="4" t="s">
        <v>16</v>
      </c>
      <c r="G60" s="33" t="s">
        <v>11</v>
      </c>
      <c r="K60" s="151"/>
      <c r="L60" s="151"/>
      <c r="M60" s="7" t="s">
        <v>55</v>
      </c>
      <c r="N60" s="46"/>
      <c r="O60" s="46"/>
      <c r="P60" s="46"/>
      <c r="Q60" s="46"/>
    </row>
    <row r="61" spans="2:17" x14ac:dyDescent="0.25">
      <c r="B61" s="2">
        <v>1</v>
      </c>
      <c r="C61" s="3">
        <v>44983</v>
      </c>
      <c r="D61" s="2">
        <v>408</v>
      </c>
      <c r="E61" s="2"/>
      <c r="F61" s="2"/>
      <c r="G61" s="2">
        <v>20002</v>
      </c>
      <c r="K61" s="151"/>
      <c r="L61" s="151"/>
      <c r="M61" s="7" t="s">
        <v>56</v>
      </c>
      <c r="N61" s="46"/>
      <c r="O61" s="46"/>
      <c r="P61" s="46"/>
      <c r="Q61" s="46"/>
    </row>
    <row r="62" spans="2:17" x14ac:dyDescent="0.25">
      <c r="B62" s="2">
        <v>2</v>
      </c>
      <c r="C62" s="83"/>
      <c r="D62" s="13"/>
      <c r="E62" s="13"/>
      <c r="F62" s="13"/>
      <c r="G62" s="13"/>
      <c r="K62" s="151"/>
      <c r="L62" s="151"/>
      <c r="M62" s="7" t="s">
        <v>57</v>
      </c>
      <c r="N62" s="46"/>
      <c r="O62" s="46"/>
      <c r="P62" s="46"/>
      <c r="Q62" s="46"/>
    </row>
    <row r="63" spans="2:17" x14ac:dyDescent="0.25">
      <c r="B63" s="2">
        <v>3</v>
      </c>
      <c r="C63" s="82"/>
      <c r="D63" s="14"/>
      <c r="E63" s="14"/>
      <c r="F63" s="14"/>
      <c r="G63" s="14"/>
      <c r="K63" s="151"/>
      <c r="L63" s="151"/>
      <c r="M63" s="7" t="s">
        <v>58</v>
      </c>
      <c r="N63" s="46"/>
      <c r="O63" s="46"/>
      <c r="P63" s="46"/>
      <c r="Q63" s="46"/>
    </row>
    <row r="64" spans="2:17" x14ac:dyDescent="0.25">
      <c r="B64" s="2">
        <v>4</v>
      </c>
      <c r="C64" s="82"/>
      <c r="D64" s="2"/>
      <c r="E64" s="2"/>
      <c r="F64" s="2"/>
      <c r="G64" s="2"/>
      <c r="K64" s="151"/>
      <c r="L64" s="151"/>
      <c r="M64" s="7" t="s">
        <v>59</v>
      </c>
      <c r="N64" s="46"/>
      <c r="O64" s="46"/>
      <c r="P64" s="46"/>
      <c r="Q64" s="46"/>
    </row>
    <row r="65" spans="2:17" x14ac:dyDescent="0.25">
      <c r="B65" s="2">
        <v>5</v>
      </c>
      <c r="C65" s="3"/>
      <c r="D65" s="2"/>
      <c r="E65" s="2"/>
      <c r="F65" s="2"/>
      <c r="G65" s="2"/>
      <c r="K65" s="151"/>
      <c r="L65" s="151"/>
      <c r="M65" s="7" t="s">
        <v>60</v>
      </c>
      <c r="N65" s="46"/>
      <c r="O65" s="46"/>
      <c r="P65" s="46"/>
      <c r="Q65" s="46"/>
    </row>
    <row r="66" spans="2:17" x14ac:dyDescent="0.25">
      <c r="B66" s="2">
        <v>6</v>
      </c>
      <c r="C66" s="3"/>
      <c r="D66" s="2"/>
      <c r="E66" s="2"/>
      <c r="F66" s="2"/>
      <c r="G66" s="2"/>
      <c r="K66" s="151"/>
      <c r="L66" s="151"/>
      <c r="M66" s="7" t="s">
        <v>61</v>
      </c>
      <c r="N66" s="46"/>
      <c r="O66" s="46"/>
      <c r="P66" s="46"/>
      <c r="Q66" s="46"/>
    </row>
    <row r="67" spans="2:17" x14ac:dyDescent="0.25">
      <c r="B67" s="2">
        <v>7</v>
      </c>
      <c r="C67" s="3"/>
      <c r="D67" s="2"/>
      <c r="E67" s="2"/>
      <c r="F67" s="2"/>
      <c r="G67" s="2"/>
      <c r="K67" s="151"/>
      <c r="L67" s="151"/>
      <c r="M67" s="7" t="s">
        <v>62</v>
      </c>
      <c r="N67" s="46"/>
      <c r="O67" s="46"/>
      <c r="P67" s="46"/>
      <c r="Q67" s="46"/>
    </row>
    <row r="68" spans="2:17" x14ac:dyDescent="0.25">
      <c r="B68" s="2">
        <f>+B67+1</f>
        <v>8</v>
      </c>
      <c r="C68" s="3"/>
      <c r="D68" s="2"/>
      <c r="E68" s="2"/>
      <c r="F68" s="2"/>
      <c r="G68" s="24"/>
      <c r="K68" s="151"/>
      <c r="L68" s="151"/>
      <c r="M68" s="7" t="s">
        <v>63</v>
      </c>
      <c r="N68" s="46"/>
      <c r="O68" s="46"/>
      <c r="P68" s="46"/>
      <c r="Q68" s="46"/>
    </row>
    <row r="69" spans="2:17" x14ac:dyDescent="0.25">
      <c r="B69" s="2"/>
      <c r="C69" s="3"/>
      <c r="D69" s="2"/>
      <c r="E69" s="2"/>
      <c r="F69" s="2"/>
      <c r="G69" s="24"/>
      <c r="K69" s="151"/>
      <c r="L69" s="151"/>
      <c r="M69" s="7" t="s">
        <v>64</v>
      </c>
      <c r="N69" s="46"/>
      <c r="O69" s="46"/>
      <c r="P69" s="46"/>
      <c r="Q69" s="46"/>
    </row>
    <row r="70" spans="2:17" x14ac:dyDescent="0.25">
      <c r="B70" s="2"/>
      <c r="C70" s="3" t="s">
        <v>201</v>
      </c>
      <c r="D70" s="2">
        <f>SUM(D60:D69)</f>
        <v>408</v>
      </c>
      <c r="E70" s="2"/>
      <c r="F70" s="2"/>
      <c r="G70" s="24"/>
      <c r="K70" s="151"/>
      <c r="L70" s="151"/>
      <c r="M70" s="7" t="s">
        <v>65</v>
      </c>
      <c r="N70" s="46"/>
      <c r="O70" s="46"/>
      <c r="P70" s="46"/>
      <c r="Q70" s="46"/>
    </row>
    <row r="71" spans="2:17" x14ac:dyDescent="0.25">
      <c r="B71" s="43"/>
      <c r="C71" s="44"/>
      <c r="D71" s="45"/>
      <c r="E71" s="45"/>
      <c r="F71" s="45"/>
      <c r="G71" s="24"/>
      <c r="K71" s="151"/>
      <c r="L71" s="151"/>
      <c r="M71" s="7" t="s">
        <v>66</v>
      </c>
      <c r="N71" s="46"/>
      <c r="O71" s="46"/>
      <c r="P71" s="46"/>
      <c r="Q71" s="46"/>
    </row>
    <row r="72" spans="2:17" ht="18.75" x14ac:dyDescent="0.25">
      <c r="B72" s="131" t="s">
        <v>138</v>
      </c>
      <c r="C72" s="132"/>
      <c r="D72" s="132"/>
      <c r="E72" s="132"/>
      <c r="F72" s="132"/>
      <c r="G72" s="133"/>
      <c r="K72" s="151" t="s">
        <v>67</v>
      </c>
      <c r="L72" s="151"/>
      <c r="M72" s="7" t="s">
        <v>1</v>
      </c>
      <c r="N72" s="46"/>
      <c r="O72" s="46"/>
      <c r="P72" s="46"/>
      <c r="Q72" s="46"/>
    </row>
    <row r="73" spans="2:17" ht="60" x14ac:dyDescent="0.25">
      <c r="B73" s="33" t="s">
        <v>9</v>
      </c>
      <c r="C73" s="33" t="s">
        <v>0</v>
      </c>
      <c r="D73" s="33" t="s">
        <v>15</v>
      </c>
      <c r="E73" s="4" t="s">
        <v>20</v>
      </c>
      <c r="F73" s="4" t="s">
        <v>16</v>
      </c>
      <c r="G73" s="33" t="s">
        <v>11</v>
      </c>
      <c r="K73" s="151"/>
      <c r="L73" s="151"/>
      <c r="M73" s="7" t="s">
        <v>2</v>
      </c>
      <c r="N73" s="46"/>
      <c r="O73" s="46"/>
      <c r="P73" s="46"/>
      <c r="Q73" s="46"/>
    </row>
    <row r="74" spans="2:17" x14ac:dyDescent="0.25">
      <c r="B74" s="2">
        <v>1</v>
      </c>
      <c r="C74" s="3">
        <v>44983</v>
      </c>
      <c r="D74" s="2">
        <v>274</v>
      </c>
      <c r="E74" s="2"/>
      <c r="F74" s="2"/>
      <c r="G74" s="2">
        <v>20002</v>
      </c>
      <c r="K74" s="151"/>
      <c r="L74" s="151"/>
      <c r="M74" s="7" t="s">
        <v>3</v>
      </c>
      <c r="N74" s="46"/>
      <c r="O74" s="46"/>
      <c r="P74" s="46"/>
      <c r="Q74" s="46"/>
    </row>
    <row r="75" spans="2:17" x14ac:dyDescent="0.25">
      <c r="B75" s="2"/>
      <c r="C75" s="3"/>
      <c r="D75" s="2"/>
      <c r="E75" s="2"/>
      <c r="F75" s="2"/>
      <c r="G75" s="2"/>
      <c r="K75" s="151"/>
      <c r="L75" s="151"/>
      <c r="M75" s="7" t="s">
        <v>4</v>
      </c>
      <c r="N75" s="46"/>
      <c r="O75" s="46"/>
      <c r="P75" s="46"/>
      <c r="Q75" s="46"/>
    </row>
    <row r="76" spans="2:17" x14ac:dyDescent="0.25">
      <c r="B76" s="2"/>
      <c r="C76" s="3"/>
      <c r="D76" s="2"/>
      <c r="E76" s="2"/>
      <c r="F76" s="2"/>
      <c r="G76" s="2"/>
      <c r="K76" s="151"/>
      <c r="L76" s="151"/>
      <c r="M76" s="7" t="s">
        <v>5</v>
      </c>
      <c r="N76" s="46"/>
      <c r="O76" s="46"/>
      <c r="P76" s="46"/>
      <c r="Q76" s="46"/>
    </row>
    <row r="77" spans="2:17" x14ac:dyDescent="0.25">
      <c r="B77" s="2"/>
      <c r="C77" s="3"/>
      <c r="D77" s="2"/>
      <c r="E77" s="2"/>
      <c r="F77" s="2"/>
      <c r="G77" s="2"/>
      <c r="K77" s="151"/>
      <c r="L77" s="151"/>
      <c r="M77" s="7" t="s">
        <v>6</v>
      </c>
      <c r="N77" s="13"/>
      <c r="O77" s="46"/>
      <c r="P77" s="46"/>
      <c r="Q77" s="46"/>
    </row>
    <row r="78" spans="2:17" x14ac:dyDescent="0.25">
      <c r="B78" s="2"/>
      <c r="C78" s="3"/>
      <c r="D78" s="2"/>
      <c r="E78" s="2"/>
      <c r="F78" s="2"/>
      <c r="G78" s="2"/>
      <c r="K78" s="151"/>
      <c r="L78" s="151"/>
      <c r="M78" s="7" t="s">
        <v>7</v>
      </c>
      <c r="N78" s="13"/>
      <c r="O78" s="46"/>
      <c r="P78" s="46"/>
      <c r="Q78" s="46"/>
    </row>
    <row r="79" spans="2:17" x14ac:dyDescent="0.25">
      <c r="B79" s="2"/>
      <c r="C79" s="3"/>
      <c r="D79" s="2"/>
      <c r="E79" s="2"/>
      <c r="F79" s="2"/>
      <c r="G79" s="2"/>
      <c r="K79" s="151"/>
      <c r="L79" s="151"/>
      <c r="M79" s="7" t="s">
        <v>8</v>
      </c>
      <c r="N79" s="46"/>
      <c r="O79" s="46"/>
      <c r="P79" s="46"/>
      <c r="Q79" s="46"/>
    </row>
    <row r="80" spans="2:17" x14ac:dyDescent="0.25">
      <c r="B80" s="2"/>
      <c r="C80" s="3"/>
      <c r="D80" s="2"/>
      <c r="E80" s="2"/>
      <c r="F80" s="2"/>
      <c r="G80" s="2"/>
      <c r="K80" s="151"/>
      <c r="L80" s="151"/>
      <c r="M80" s="7" t="s">
        <v>24</v>
      </c>
      <c r="N80" s="46"/>
      <c r="O80" s="46"/>
      <c r="P80" s="46"/>
      <c r="Q80" s="46"/>
    </row>
    <row r="81" spans="2:17" x14ac:dyDescent="0.25">
      <c r="B81" s="2"/>
      <c r="C81" s="3" t="s">
        <v>201</v>
      </c>
      <c r="D81" s="2">
        <f>+SUM(D74:D80)</f>
        <v>274</v>
      </c>
      <c r="E81" s="2"/>
      <c r="F81" s="2"/>
      <c r="G81" s="2"/>
      <c r="K81" s="151" t="s">
        <v>68</v>
      </c>
      <c r="L81" s="151"/>
      <c r="M81" s="7" t="s">
        <v>69</v>
      </c>
      <c r="N81" s="61"/>
      <c r="O81" s="46"/>
      <c r="P81" s="46"/>
      <c r="Q81" s="46"/>
    </row>
    <row r="82" spans="2:17" ht="18.75" x14ac:dyDescent="0.25">
      <c r="B82" s="131" t="s">
        <v>155</v>
      </c>
      <c r="C82" s="132"/>
      <c r="D82" s="132"/>
      <c r="E82" s="132"/>
      <c r="F82" s="132"/>
      <c r="G82" s="133"/>
      <c r="K82" s="151"/>
      <c r="L82" s="151"/>
      <c r="M82" s="7" t="s">
        <v>70</v>
      </c>
      <c r="N82" s="13"/>
      <c r="O82" s="46"/>
      <c r="P82" s="46"/>
      <c r="Q82" s="46"/>
    </row>
    <row r="83" spans="2:17" ht="60" x14ac:dyDescent="0.25">
      <c r="B83" s="33" t="s">
        <v>9</v>
      </c>
      <c r="C83" s="33" t="s">
        <v>0</v>
      </c>
      <c r="D83" s="33" t="s">
        <v>15</v>
      </c>
      <c r="E83" s="4" t="s">
        <v>20</v>
      </c>
      <c r="F83" s="4" t="s">
        <v>16</v>
      </c>
      <c r="G83" s="33" t="s">
        <v>11</v>
      </c>
      <c r="K83" s="151"/>
      <c r="L83" s="151"/>
      <c r="M83" s="7" t="s">
        <v>71</v>
      </c>
      <c r="N83" s="13"/>
      <c r="O83" s="46"/>
      <c r="P83" s="46"/>
      <c r="Q83" s="46"/>
    </row>
    <row r="84" spans="2:17" x14ac:dyDescent="0.25">
      <c r="B84" s="2">
        <v>1</v>
      </c>
      <c r="C84" s="3">
        <v>44983</v>
      </c>
      <c r="D84" s="2">
        <v>192</v>
      </c>
      <c r="E84" s="2"/>
      <c r="F84" s="2"/>
      <c r="G84" s="2">
        <v>20002</v>
      </c>
      <c r="K84" s="151"/>
      <c r="L84" s="151"/>
      <c r="M84" s="7" t="s">
        <v>72</v>
      </c>
      <c r="N84" s="13"/>
      <c r="O84" s="46"/>
      <c r="P84" s="46"/>
      <c r="Q84" s="46"/>
    </row>
    <row r="85" spans="2:17" x14ac:dyDescent="0.25">
      <c r="B85" s="2"/>
      <c r="C85" s="3"/>
      <c r="D85" s="2"/>
      <c r="E85" s="2"/>
      <c r="F85" s="2"/>
      <c r="G85" s="2"/>
      <c r="K85" s="151"/>
      <c r="L85" s="151"/>
      <c r="M85" s="7" t="s">
        <v>73</v>
      </c>
      <c r="N85" s="13"/>
      <c r="O85" s="46"/>
      <c r="P85" s="46"/>
      <c r="Q85" s="46"/>
    </row>
    <row r="86" spans="2:17" x14ac:dyDescent="0.25">
      <c r="B86" s="2"/>
      <c r="C86" s="3"/>
      <c r="D86" s="2"/>
      <c r="E86" s="2"/>
      <c r="F86" s="2"/>
      <c r="G86" s="2"/>
      <c r="K86" s="151"/>
      <c r="L86" s="151"/>
      <c r="M86" s="7" t="s">
        <v>74</v>
      </c>
      <c r="N86" s="13"/>
      <c r="O86" s="46"/>
      <c r="P86" s="46"/>
      <c r="Q86" s="46"/>
    </row>
    <row r="87" spans="2:17" x14ac:dyDescent="0.25">
      <c r="B87" s="2"/>
      <c r="C87" s="3"/>
      <c r="D87" s="2"/>
      <c r="E87" s="2"/>
      <c r="F87" s="2"/>
      <c r="G87" s="2"/>
      <c r="K87" s="151"/>
      <c r="L87" s="151"/>
      <c r="M87" s="7" t="s">
        <v>75</v>
      </c>
      <c r="N87" s="46"/>
      <c r="O87" s="46"/>
      <c r="P87" s="46"/>
      <c r="Q87" s="46"/>
    </row>
    <row r="88" spans="2:17" x14ac:dyDescent="0.25">
      <c r="B88" s="2"/>
      <c r="C88" s="3"/>
      <c r="D88" s="2"/>
      <c r="E88" s="2"/>
      <c r="F88" s="2"/>
      <c r="G88" s="2"/>
      <c r="K88" s="151"/>
      <c r="L88" s="151"/>
      <c r="M88" s="7" t="s">
        <v>76</v>
      </c>
      <c r="N88" s="46"/>
      <c r="O88" s="46"/>
      <c r="P88" s="46"/>
      <c r="Q88" s="46"/>
    </row>
    <row r="89" spans="2:17" x14ac:dyDescent="0.25">
      <c r="B89" s="2"/>
      <c r="C89" s="3"/>
      <c r="D89" s="2"/>
      <c r="E89" s="2"/>
      <c r="F89" s="2"/>
      <c r="G89" s="2"/>
      <c r="K89" s="151"/>
      <c r="L89" s="151"/>
      <c r="M89" s="7" t="s">
        <v>77</v>
      </c>
      <c r="N89" s="46"/>
      <c r="O89" s="46"/>
      <c r="P89" s="46"/>
      <c r="Q89" s="46"/>
    </row>
    <row r="90" spans="2:17" x14ac:dyDescent="0.25">
      <c r="B90" s="2"/>
      <c r="C90" s="3"/>
      <c r="D90" s="2"/>
      <c r="E90" s="2"/>
      <c r="F90" s="2"/>
      <c r="G90" s="2"/>
      <c r="K90" s="151"/>
      <c r="L90" s="151"/>
      <c r="M90" s="7" t="s">
        <v>78</v>
      </c>
      <c r="N90" s="46"/>
      <c r="O90" s="46"/>
      <c r="P90" s="46"/>
      <c r="Q90" s="46"/>
    </row>
    <row r="91" spans="2:17" x14ac:dyDescent="0.25">
      <c r="B91" s="2"/>
      <c r="C91" s="3" t="s">
        <v>201</v>
      </c>
      <c r="D91" s="13">
        <f>+SUM(D84:D90)</f>
        <v>192</v>
      </c>
      <c r="E91" s="2"/>
      <c r="F91" s="2"/>
      <c r="G91" s="2"/>
      <c r="K91" s="151"/>
      <c r="L91" s="151"/>
      <c r="M91" s="7" t="s">
        <v>43</v>
      </c>
      <c r="N91" s="46"/>
      <c r="O91" s="46"/>
      <c r="P91" s="46"/>
      <c r="Q91" s="46"/>
    </row>
    <row r="92" spans="2:17" x14ac:dyDescent="0.25">
      <c r="K92" s="151"/>
      <c r="L92" s="151"/>
      <c r="M92" s="7" t="s">
        <v>44</v>
      </c>
      <c r="N92" s="46"/>
      <c r="O92" s="46"/>
      <c r="P92" s="46"/>
      <c r="Q92" s="46"/>
    </row>
    <row r="93" spans="2:17" x14ac:dyDescent="0.25">
      <c r="K93" s="151"/>
      <c r="L93" s="151"/>
      <c r="M93" s="7" t="s">
        <v>45</v>
      </c>
      <c r="N93" s="46"/>
      <c r="O93" s="46"/>
      <c r="P93" s="46"/>
      <c r="Q93" s="46"/>
    </row>
    <row r="94" spans="2:17" x14ac:dyDescent="0.25">
      <c r="K94" s="151"/>
      <c r="L94" s="151"/>
      <c r="M94" s="7" t="s">
        <v>46</v>
      </c>
      <c r="N94" s="46"/>
      <c r="O94" s="46"/>
      <c r="P94" s="46"/>
      <c r="Q94" s="46"/>
    </row>
    <row r="95" spans="2:17" x14ac:dyDescent="0.25">
      <c r="K95" s="151"/>
      <c r="L95" s="151"/>
      <c r="M95" s="7" t="s">
        <v>79</v>
      </c>
      <c r="N95" s="46"/>
      <c r="O95" s="46"/>
      <c r="P95" s="46"/>
      <c r="Q95" s="46"/>
    </row>
    <row r="96" spans="2:17" x14ac:dyDescent="0.25">
      <c r="K96" s="151"/>
      <c r="L96" s="151"/>
      <c r="M96" s="7" t="s">
        <v>48</v>
      </c>
      <c r="N96" s="46"/>
      <c r="O96" s="46"/>
      <c r="P96" s="46"/>
      <c r="Q96" s="46"/>
    </row>
    <row r="97" spans="11:17" x14ac:dyDescent="0.25">
      <c r="K97" s="151"/>
      <c r="L97" s="151"/>
      <c r="M97" s="7" t="s">
        <v>49</v>
      </c>
      <c r="N97" s="46"/>
      <c r="O97" s="46"/>
      <c r="P97" s="46"/>
      <c r="Q97" s="46"/>
    </row>
    <row r="98" spans="11:17" x14ac:dyDescent="0.25">
      <c r="K98" s="151"/>
      <c r="L98" s="151"/>
      <c r="M98" s="7" t="s">
        <v>50</v>
      </c>
      <c r="N98" s="46"/>
      <c r="O98" s="46"/>
      <c r="P98" s="46"/>
      <c r="Q98" s="46"/>
    </row>
    <row r="99" spans="11:17" x14ac:dyDescent="0.25">
      <c r="K99" s="151"/>
      <c r="L99" s="151"/>
      <c r="M99" s="7" t="s">
        <v>80</v>
      </c>
      <c r="N99" s="46"/>
      <c r="O99" s="46"/>
      <c r="P99" s="46"/>
      <c r="Q99" s="46"/>
    </row>
    <row r="100" spans="11:17" x14ac:dyDescent="0.25">
      <c r="K100" s="151"/>
      <c r="L100" s="151"/>
      <c r="M100" s="7" t="s">
        <v>81</v>
      </c>
      <c r="N100" s="46"/>
      <c r="O100" s="46"/>
      <c r="P100" s="46"/>
      <c r="Q100" s="46"/>
    </row>
    <row r="101" spans="11:17" x14ac:dyDescent="0.25">
      <c r="K101" s="151"/>
      <c r="L101" s="151"/>
      <c r="M101" s="7" t="s">
        <v>82</v>
      </c>
      <c r="N101" s="46"/>
      <c r="O101" s="46"/>
      <c r="P101" s="46"/>
      <c r="Q101" s="46"/>
    </row>
    <row r="102" spans="11:17" x14ac:dyDescent="0.25">
      <c r="K102" s="151"/>
      <c r="L102" s="151"/>
      <c r="M102" s="7" t="s">
        <v>83</v>
      </c>
      <c r="N102" s="46"/>
      <c r="O102" s="46"/>
      <c r="P102" s="46"/>
      <c r="Q102" s="46"/>
    </row>
    <row r="103" spans="11:17" x14ac:dyDescent="0.25">
      <c r="K103" s="151"/>
      <c r="L103" s="151"/>
      <c r="M103" s="7" t="s">
        <v>84</v>
      </c>
      <c r="N103" s="46"/>
      <c r="O103" s="46"/>
      <c r="P103" s="46"/>
      <c r="Q103" s="46"/>
    </row>
    <row r="104" spans="11:17" x14ac:dyDescent="0.25">
      <c r="K104" s="151"/>
      <c r="L104" s="151"/>
      <c r="M104" s="7" t="s">
        <v>85</v>
      </c>
      <c r="N104" s="46"/>
      <c r="O104" s="46"/>
      <c r="P104" s="46"/>
      <c r="Q104" s="46"/>
    </row>
    <row r="105" spans="11:17" x14ac:dyDescent="0.25">
      <c r="K105" s="151"/>
      <c r="L105" s="151"/>
      <c r="M105" s="7" t="s">
        <v>86</v>
      </c>
      <c r="N105" s="46"/>
      <c r="O105" s="46"/>
      <c r="P105" s="46"/>
      <c r="Q105" s="46"/>
    </row>
    <row r="106" spans="11:17" x14ac:dyDescent="0.25">
      <c r="K106" s="151"/>
      <c r="L106" s="151"/>
      <c r="M106" s="7" t="s">
        <v>87</v>
      </c>
      <c r="N106" s="46"/>
      <c r="O106" s="46"/>
      <c r="P106" s="46"/>
      <c r="Q106" s="46"/>
    </row>
    <row r="107" spans="11:17" x14ac:dyDescent="0.25">
      <c r="K107" s="151"/>
      <c r="L107" s="151"/>
      <c r="M107" s="7" t="s">
        <v>88</v>
      </c>
      <c r="N107" s="46"/>
      <c r="O107" s="46"/>
      <c r="P107" s="46"/>
      <c r="Q107" s="46"/>
    </row>
    <row r="108" spans="11:17" x14ac:dyDescent="0.25">
      <c r="K108" s="151"/>
      <c r="L108" s="151"/>
      <c r="M108" s="7" t="s">
        <v>89</v>
      </c>
      <c r="N108" s="46"/>
      <c r="O108" s="46"/>
      <c r="P108" s="46"/>
      <c r="Q108" s="46"/>
    </row>
    <row r="109" spans="11:17" x14ac:dyDescent="0.25">
      <c r="K109" s="151"/>
      <c r="L109" s="151"/>
      <c r="M109" s="7" t="s">
        <v>90</v>
      </c>
      <c r="N109" s="46"/>
      <c r="O109" s="46"/>
      <c r="P109" s="46"/>
      <c r="Q109" s="46"/>
    </row>
    <row r="110" spans="11:17" x14ac:dyDescent="0.25">
      <c r="K110" s="151"/>
      <c r="L110" s="151"/>
      <c r="M110" s="7" t="s">
        <v>91</v>
      </c>
      <c r="N110" s="46"/>
      <c r="O110" s="46"/>
      <c r="P110" s="46"/>
      <c r="Q110" s="46"/>
    </row>
    <row r="111" spans="11:17" x14ac:dyDescent="0.25">
      <c r="K111" s="151"/>
      <c r="L111" s="151"/>
      <c r="M111" s="7" t="s">
        <v>92</v>
      </c>
      <c r="N111" s="46"/>
      <c r="O111" s="46"/>
      <c r="P111" s="46"/>
      <c r="Q111" s="46"/>
    </row>
    <row r="112" spans="11:17" x14ac:dyDescent="0.25">
      <c r="K112" s="151"/>
      <c r="L112" s="151"/>
      <c r="M112" s="7" t="s">
        <v>93</v>
      </c>
      <c r="N112" s="46"/>
      <c r="O112" s="46"/>
      <c r="P112" s="46"/>
      <c r="Q112" s="46"/>
    </row>
    <row r="113" spans="11:17" x14ac:dyDescent="0.25">
      <c r="K113" s="151"/>
      <c r="L113" s="151"/>
      <c r="M113" s="7" t="s">
        <v>94</v>
      </c>
      <c r="N113" s="46"/>
      <c r="O113" s="46"/>
      <c r="P113" s="46"/>
      <c r="Q113" s="46"/>
    </row>
    <row r="114" spans="11:17" x14ac:dyDescent="0.25">
      <c r="K114" s="151"/>
      <c r="L114" s="151"/>
      <c r="M114" s="7" t="s">
        <v>95</v>
      </c>
      <c r="N114" s="46"/>
      <c r="O114" s="46"/>
      <c r="P114" s="46"/>
      <c r="Q114" s="46"/>
    </row>
    <row r="115" spans="11:17" x14ac:dyDescent="0.25">
      <c r="K115" s="151" t="s">
        <v>96</v>
      </c>
      <c r="L115" s="151"/>
      <c r="M115" s="7" t="s">
        <v>1</v>
      </c>
      <c r="N115" s="46"/>
      <c r="O115" s="46"/>
      <c r="P115" s="46"/>
      <c r="Q115" s="46"/>
    </row>
    <row r="116" spans="11:17" x14ac:dyDescent="0.25">
      <c r="K116" s="151"/>
      <c r="L116" s="151"/>
      <c r="M116" s="7" t="s">
        <v>2</v>
      </c>
      <c r="N116" s="46"/>
      <c r="O116" s="46"/>
      <c r="P116" s="46"/>
      <c r="Q116" s="46"/>
    </row>
    <row r="117" spans="11:17" x14ac:dyDescent="0.25">
      <c r="K117" s="151"/>
      <c r="L117" s="151"/>
      <c r="M117" s="7" t="s">
        <v>3</v>
      </c>
      <c r="N117" s="46"/>
      <c r="O117" s="46"/>
      <c r="P117" s="46"/>
      <c r="Q117" s="46"/>
    </row>
    <row r="118" spans="11:17" x14ac:dyDescent="0.25">
      <c r="K118" s="151"/>
      <c r="L118" s="151"/>
      <c r="M118" s="7" t="s">
        <v>4</v>
      </c>
      <c r="N118" s="46"/>
      <c r="O118" s="46"/>
      <c r="P118" s="46"/>
      <c r="Q118" s="46"/>
    </row>
    <row r="119" spans="11:17" x14ac:dyDescent="0.25">
      <c r="K119" s="151"/>
      <c r="L119" s="151"/>
      <c r="M119" s="7" t="s">
        <v>5</v>
      </c>
      <c r="N119" s="46"/>
      <c r="O119" s="46"/>
      <c r="P119" s="46"/>
      <c r="Q119" s="46"/>
    </row>
    <row r="120" spans="11:17" x14ac:dyDescent="0.25">
      <c r="K120" s="151"/>
      <c r="L120" s="151"/>
      <c r="M120" s="7" t="s">
        <v>6</v>
      </c>
      <c r="N120" s="46"/>
      <c r="O120" s="46"/>
      <c r="P120" s="46"/>
      <c r="Q120" s="46"/>
    </row>
    <row r="121" spans="11:17" x14ac:dyDescent="0.25">
      <c r="K121" s="151"/>
      <c r="L121" s="151"/>
      <c r="M121" s="7" t="s">
        <v>7</v>
      </c>
      <c r="N121" s="46"/>
      <c r="O121" s="46"/>
      <c r="P121" s="46"/>
      <c r="Q121" s="46"/>
    </row>
    <row r="122" spans="11:17" x14ac:dyDescent="0.25">
      <c r="K122" s="151" t="s">
        <v>97</v>
      </c>
      <c r="L122" s="151" t="s">
        <v>1</v>
      </c>
      <c r="M122" s="7" t="s">
        <v>98</v>
      </c>
      <c r="N122" s="46"/>
      <c r="O122" s="46"/>
      <c r="P122" s="46"/>
      <c r="Q122" s="46"/>
    </row>
    <row r="123" spans="11:17" x14ac:dyDescent="0.25">
      <c r="K123" s="151"/>
      <c r="L123" s="151"/>
      <c r="M123" s="7" t="s">
        <v>99</v>
      </c>
      <c r="N123" s="46"/>
      <c r="O123" s="46"/>
      <c r="P123" s="46"/>
      <c r="Q123" s="46"/>
    </row>
    <row r="124" spans="11:17" x14ac:dyDescent="0.25">
      <c r="K124" s="151"/>
      <c r="L124" s="151" t="s">
        <v>2</v>
      </c>
      <c r="M124" s="7" t="s">
        <v>98</v>
      </c>
      <c r="N124" s="46"/>
      <c r="O124" s="46"/>
      <c r="P124" s="46"/>
      <c r="Q124" s="46"/>
    </row>
    <row r="125" spans="11:17" x14ac:dyDescent="0.25">
      <c r="K125" s="151"/>
      <c r="L125" s="151"/>
      <c r="M125" s="7" t="s">
        <v>99</v>
      </c>
      <c r="N125" s="46"/>
      <c r="O125" s="46"/>
      <c r="P125" s="46"/>
      <c r="Q125" s="46"/>
    </row>
    <row r="126" spans="11:17" x14ac:dyDescent="0.25">
      <c r="K126" s="151"/>
      <c r="L126" s="151" t="s">
        <v>3</v>
      </c>
      <c r="M126" s="7" t="s">
        <v>98</v>
      </c>
      <c r="N126" s="46"/>
      <c r="O126" s="46"/>
      <c r="P126" s="46"/>
      <c r="Q126" s="46"/>
    </row>
    <row r="127" spans="11:17" x14ac:dyDescent="0.25">
      <c r="K127" s="151"/>
      <c r="L127" s="151"/>
      <c r="M127" s="7" t="s">
        <v>99</v>
      </c>
      <c r="N127" s="46"/>
      <c r="O127" s="46"/>
      <c r="P127" s="46"/>
      <c r="Q127" s="46"/>
    </row>
    <row r="128" spans="11:17" x14ac:dyDescent="0.25">
      <c r="K128" s="151"/>
      <c r="L128" s="151" t="s">
        <v>4</v>
      </c>
      <c r="M128" s="7" t="s">
        <v>98</v>
      </c>
      <c r="N128" s="46"/>
      <c r="O128" s="46"/>
      <c r="P128" s="46"/>
      <c r="Q128" s="46"/>
    </row>
    <row r="129" spans="11:17" x14ac:dyDescent="0.25">
      <c r="K129" s="151"/>
      <c r="L129" s="151"/>
      <c r="M129" s="7" t="s">
        <v>99</v>
      </c>
      <c r="N129" s="46"/>
      <c r="O129" s="46"/>
      <c r="P129" s="46"/>
      <c r="Q129" s="46"/>
    </row>
    <row r="130" spans="11:17" x14ac:dyDescent="0.25">
      <c r="K130" s="151"/>
      <c r="L130" s="151" t="s">
        <v>5</v>
      </c>
      <c r="M130" s="7" t="s">
        <v>98</v>
      </c>
      <c r="N130" s="46"/>
      <c r="O130" s="46"/>
      <c r="P130" s="46"/>
      <c r="Q130" s="46"/>
    </row>
    <row r="131" spans="11:17" x14ac:dyDescent="0.25">
      <c r="K131" s="151"/>
      <c r="L131" s="151"/>
      <c r="M131" s="7" t="s">
        <v>99</v>
      </c>
      <c r="N131" s="46"/>
      <c r="O131" s="46"/>
      <c r="P131" s="46"/>
      <c r="Q131" s="46"/>
    </row>
    <row r="132" spans="11:17" x14ac:dyDescent="0.25">
      <c r="K132" s="151"/>
      <c r="L132" s="151" t="s">
        <v>6</v>
      </c>
      <c r="M132" s="7" t="s">
        <v>98</v>
      </c>
      <c r="N132" s="46"/>
      <c r="O132" s="46"/>
      <c r="P132" s="46"/>
      <c r="Q132" s="46"/>
    </row>
    <row r="133" spans="11:17" x14ac:dyDescent="0.25">
      <c r="K133" s="151"/>
      <c r="L133" s="151"/>
      <c r="M133" s="7" t="s">
        <v>99</v>
      </c>
      <c r="N133" s="46"/>
      <c r="O133" s="46"/>
      <c r="P133" s="46"/>
      <c r="Q133" s="46"/>
    </row>
    <row r="134" spans="11:17" x14ac:dyDescent="0.25">
      <c r="K134" s="151"/>
      <c r="L134" s="151" t="s">
        <v>7</v>
      </c>
      <c r="M134" s="7" t="s">
        <v>98</v>
      </c>
      <c r="N134" s="46"/>
      <c r="O134" s="46"/>
      <c r="P134" s="46"/>
      <c r="Q134" s="46"/>
    </row>
    <row r="135" spans="11:17" x14ac:dyDescent="0.25">
      <c r="K135" s="151"/>
      <c r="L135" s="151"/>
      <c r="M135" s="7" t="s">
        <v>99</v>
      </c>
      <c r="N135" s="46"/>
      <c r="O135" s="46"/>
      <c r="P135" s="46"/>
      <c r="Q135" s="46"/>
    </row>
    <row r="136" spans="11:17" x14ac:dyDescent="0.25">
      <c r="K136" s="151"/>
      <c r="L136" s="151" t="s">
        <v>8</v>
      </c>
      <c r="M136" s="7" t="s">
        <v>98</v>
      </c>
      <c r="N136" s="46"/>
      <c r="O136" s="46"/>
      <c r="P136" s="46"/>
      <c r="Q136" s="46"/>
    </row>
    <row r="137" spans="11:17" x14ac:dyDescent="0.25">
      <c r="K137" s="151"/>
      <c r="L137" s="151"/>
      <c r="M137" s="7" t="s">
        <v>99</v>
      </c>
      <c r="N137" s="46"/>
      <c r="O137" s="46"/>
      <c r="P137" s="46"/>
      <c r="Q137" s="46"/>
    </row>
    <row r="138" spans="11:17" x14ac:dyDescent="0.25">
      <c r="K138" s="151"/>
      <c r="L138" s="151" t="s">
        <v>24</v>
      </c>
      <c r="M138" s="7" t="s">
        <v>98</v>
      </c>
      <c r="N138" s="46"/>
      <c r="O138" s="46"/>
      <c r="P138" s="46"/>
      <c r="Q138" s="46"/>
    </row>
    <row r="139" spans="11:17" x14ac:dyDescent="0.25">
      <c r="K139" s="151"/>
      <c r="L139" s="151"/>
      <c r="M139" s="7" t="s">
        <v>99</v>
      </c>
      <c r="N139" s="46"/>
      <c r="O139" s="46"/>
      <c r="P139" s="46"/>
      <c r="Q139" s="46"/>
    </row>
    <row r="140" spans="11:17" x14ac:dyDescent="0.25">
      <c r="K140" s="151" t="s">
        <v>100</v>
      </c>
      <c r="L140" s="151"/>
      <c r="M140" s="7" t="s">
        <v>101</v>
      </c>
      <c r="N140" s="46"/>
      <c r="O140" s="46"/>
      <c r="P140" s="46"/>
      <c r="Q140" s="46"/>
    </row>
    <row r="141" spans="11:17" x14ac:dyDescent="0.25">
      <c r="K141" s="151"/>
      <c r="L141" s="151"/>
      <c r="M141" s="7" t="s">
        <v>1</v>
      </c>
      <c r="N141" s="46"/>
      <c r="O141" s="46"/>
      <c r="P141" s="46"/>
      <c r="Q141" s="46"/>
    </row>
    <row r="142" spans="11:17" x14ac:dyDescent="0.25">
      <c r="K142" s="151"/>
      <c r="L142" s="151"/>
      <c r="M142" s="7" t="s">
        <v>2</v>
      </c>
      <c r="N142" s="46"/>
      <c r="O142" s="46"/>
      <c r="P142" s="46"/>
      <c r="Q142" s="46"/>
    </row>
    <row r="143" spans="11:17" x14ac:dyDescent="0.25">
      <c r="K143" s="151"/>
      <c r="L143" s="151"/>
      <c r="M143" s="7" t="s">
        <v>3</v>
      </c>
      <c r="N143" s="46"/>
      <c r="O143" s="46"/>
      <c r="P143" s="46"/>
      <c r="Q143" s="46"/>
    </row>
    <row r="144" spans="11:17" x14ac:dyDescent="0.25">
      <c r="K144" s="151"/>
      <c r="L144" s="151"/>
      <c r="M144" s="7" t="s">
        <v>4</v>
      </c>
      <c r="N144" s="46"/>
      <c r="O144" s="46"/>
      <c r="P144" s="46"/>
      <c r="Q144" s="46"/>
    </row>
    <row r="145" spans="11:17" x14ac:dyDescent="0.25">
      <c r="K145" s="151"/>
      <c r="L145" s="151"/>
      <c r="M145" s="7" t="s">
        <v>5</v>
      </c>
      <c r="N145" s="46"/>
      <c r="O145" s="46"/>
      <c r="P145" s="46"/>
      <c r="Q145" s="46"/>
    </row>
    <row r="146" spans="11:17" x14ac:dyDescent="0.25">
      <c r="K146" s="151"/>
      <c r="L146" s="151"/>
      <c r="M146" s="7" t="s">
        <v>6</v>
      </c>
      <c r="N146" s="46"/>
      <c r="O146" s="46"/>
      <c r="P146" s="46"/>
      <c r="Q146" s="46"/>
    </row>
    <row r="147" spans="11:17" x14ac:dyDescent="0.25">
      <c r="K147" s="151"/>
      <c r="L147" s="151"/>
      <c r="M147" s="7" t="s">
        <v>7</v>
      </c>
      <c r="N147" s="46"/>
      <c r="O147" s="46"/>
      <c r="P147" s="46"/>
      <c r="Q147" s="46"/>
    </row>
    <row r="148" spans="11:17" x14ac:dyDescent="0.25">
      <c r="K148" s="151"/>
      <c r="L148" s="151"/>
      <c r="M148" s="7" t="s">
        <v>8</v>
      </c>
      <c r="N148" s="46"/>
      <c r="O148" s="46"/>
      <c r="P148" s="46"/>
      <c r="Q148" s="46"/>
    </row>
    <row r="149" spans="11:17" x14ac:dyDescent="0.25">
      <c r="K149" s="151" t="s">
        <v>102</v>
      </c>
      <c r="L149" s="151"/>
      <c r="M149" s="7" t="s">
        <v>101</v>
      </c>
      <c r="N149" s="46"/>
      <c r="O149" s="46"/>
      <c r="P149" s="46"/>
      <c r="Q149" s="46"/>
    </row>
    <row r="150" spans="11:17" x14ac:dyDescent="0.25">
      <c r="K150" s="151"/>
      <c r="L150" s="151"/>
      <c r="M150" s="7" t="s">
        <v>1</v>
      </c>
      <c r="N150" s="46"/>
      <c r="O150" s="46"/>
      <c r="P150" s="46"/>
      <c r="Q150" s="46"/>
    </row>
    <row r="151" spans="11:17" x14ac:dyDescent="0.25">
      <c r="K151" s="151"/>
      <c r="L151" s="151"/>
      <c r="M151" s="7" t="s">
        <v>2</v>
      </c>
      <c r="N151" s="46"/>
      <c r="O151" s="46"/>
      <c r="P151" s="46"/>
      <c r="Q151" s="46"/>
    </row>
    <row r="152" spans="11:17" x14ac:dyDescent="0.25">
      <c r="K152" s="151"/>
      <c r="L152" s="151"/>
      <c r="M152" s="7" t="s">
        <v>3</v>
      </c>
      <c r="N152" s="46"/>
      <c r="O152" s="46"/>
      <c r="P152" s="46"/>
      <c r="Q152" s="46"/>
    </row>
    <row r="153" spans="11:17" x14ac:dyDescent="0.25">
      <c r="K153" s="151"/>
      <c r="L153" s="151"/>
      <c r="M153" s="7" t="s">
        <v>4</v>
      </c>
      <c r="N153" s="46"/>
      <c r="O153" s="46"/>
      <c r="P153" s="46"/>
      <c r="Q153" s="46"/>
    </row>
    <row r="154" spans="11:17" x14ac:dyDescent="0.25">
      <c r="K154" s="151"/>
      <c r="L154" s="151"/>
      <c r="M154" s="7" t="s">
        <v>5</v>
      </c>
      <c r="N154" s="46"/>
      <c r="O154" s="46"/>
      <c r="P154" s="46"/>
      <c r="Q154" s="46"/>
    </row>
    <row r="155" spans="11:17" x14ac:dyDescent="0.25">
      <c r="K155" s="151"/>
      <c r="L155" s="151"/>
      <c r="M155" s="7" t="s">
        <v>6</v>
      </c>
      <c r="N155" s="46"/>
      <c r="O155" s="46"/>
      <c r="P155" s="46"/>
      <c r="Q155" s="46"/>
    </row>
    <row r="156" spans="11:17" x14ac:dyDescent="0.25">
      <c r="K156" s="151"/>
      <c r="L156" s="151"/>
      <c r="M156" s="7" t="s">
        <v>7</v>
      </c>
      <c r="N156" s="46"/>
      <c r="O156" s="46"/>
      <c r="P156" s="46"/>
      <c r="Q156" s="46"/>
    </row>
    <row r="157" spans="11:17" x14ac:dyDescent="0.25">
      <c r="K157" s="151"/>
      <c r="L157" s="151"/>
      <c r="M157" s="7" t="s">
        <v>8</v>
      </c>
      <c r="N157" s="46"/>
      <c r="O157" s="46"/>
      <c r="P157" s="46"/>
      <c r="Q157" s="46"/>
    </row>
    <row r="158" spans="11:17" x14ac:dyDescent="0.25">
      <c r="K158" s="154" t="s">
        <v>103</v>
      </c>
      <c r="L158" s="154"/>
      <c r="M158" s="8" t="s">
        <v>1</v>
      </c>
      <c r="N158" s="46"/>
      <c r="O158" s="46"/>
      <c r="P158" s="46"/>
      <c r="Q158" s="46"/>
    </row>
    <row r="159" spans="11:17" x14ac:dyDescent="0.25">
      <c r="K159" s="154"/>
      <c r="L159" s="154"/>
      <c r="M159" s="8" t="s">
        <v>2</v>
      </c>
      <c r="N159" s="46"/>
      <c r="O159" s="46"/>
      <c r="P159" s="46"/>
      <c r="Q159" s="46"/>
    </row>
    <row r="160" spans="11:17" x14ac:dyDescent="0.25">
      <c r="K160" s="154"/>
      <c r="L160" s="154"/>
      <c r="M160" s="8" t="s">
        <v>3</v>
      </c>
      <c r="N160" s="46"/>
      <c r="O160" s="46"/>
      <c r="P160" s="46"/>
      <c r="Q160" s="46"/>
    </row>
    <row r="161" spans="11:17" x14ac:dyDescent="0.25">
      <c r="K161" s="154"/>
      <c r="L161" s="154"/>
      <c r="M161" s="8" t="s">
        <v>4</v>
      </c>
      <c r="N161" s="46"/>
      <c r="O161" s="46"/>
      <c r="P161" s="46"/>
      <c r="Q161" s="46"/>
    </row>
    <row r="162" spans="11:17" x14ac:dyDescent="0.25">
      <c r="K162" s="154"/>
      <c r="L162" s="154"/>
      <c r="M162" s="8" t="s">
        <v>5</v>
      </c>
      <c r="N162" s="46"/>
      <c r="O162" s="46"/>
      <c r="P162" s="46"/>
      <c r="Q162" s="46"/>
    </row>
    <row r="163" spans="11:17" x14ac:dyDescent="0.25">
      <c r="K163" s="154"/>
      <c r="L163" s="154"/>
      <c r="M163" s="8" t="s">
        <v>6</v>
      </c>
      <c r="N163" s="46"/>
      <c r="O163" s="46"/>
      <c r="P163" s="46"/>
      <c r="Q163" s="46"/>
    </row>
    <row r="164" spans="11:17" x14ac:dyDescent="0.25">
      <c r="K164" s="154"/>
      <c r="L164" s="154"/>
      <c r="M164" s="8" t="s">
        <v>7</v>
      </c>
      <c r="N164" s="46"/>
      <c r="O164" s="46"/>
      <c r="P164" s="46"/>
      <c r="Q164" s="46"/>
    </row>
    <row r="165" spans="11:17" x14ac:dyDescent="0.25">
      <c r="K165" s="154"/>
      <c r="L165" s="154"/>
      <c r="M165" s="8" t="s">
        <v>8</v>
      </c>
      <c r="N165" s="46"/>
      <c r="O165" s="46"/>
      <c r="P165" s="46"/>
      <c r="Q165" s="46"/>
    </row>
    <row r="166" spans="11:17" x14ac:dyDescent="0.25">
      <c r="K166" s="154"/>
      <c r="L166" s="154"/>
      <c r="M166" s="8" t="s">
        <v>24</v>
      </c>
      <c r="N166" s="46"/>
      <c r="O166" s="46"/>
      <c r="P166" s="46"/>
      <c r="Q166" s="46"/>
    </row>
    <row r="167" spans="11:17" x14ac:dyDescent="0.25">
      <c r="K167" s="154" t="s">
        <v>104</v>
      </c>
      <c r="L167" s="154"/>
      <c r="M167" s="8" t="s">
        <v>1</v>
      </c>
      <c r="N167" s="46"/>
      <c r="O167" s="46"/>
      <c r="P167" s="46"/>
      <c r="Q167" s="46"/>
    </row>
    <row r="168" spans="11:17" x14ac:dyDescent="0.25">
      <c r="K168" s="154"/>
      <c r="L168" s="154"/>
      <c r="M168" s="8" t="s">
        <v>2</v>
      </c>
      <c r="N168" s="46"/>
      <c r="O168" s="46"/>
      <c r="P168" s="46"/>
      <c r="Q168" s="46"/>
    </row>
    <row r="169" spans="11:17" x14ac:dyDescent="0.25">
      <c r="K169" s="154"/>
      <c r="L169" s="154"/>
      <c r="M169" s="8" t="s">
        <v>3</v>
      </c>
      <c r="N169" s="46"/>
      <c r="O169" s="46"/>
      <c r="P169" s="46"/>
      <c r="Q169" s="46"/>
    </row>
    <row r="170" spans="11:17" x14ac:dyDescent="0.25">
      <c r="K170" s="154"/>
      <c r="L170" s="154"/>
      <c r="M170" s="8" t="s">
        <v>4</v>
      </c>
      <c r="N170" s="46"/>
      <c r="O170" s="46"/>
      <c r="P170" s="46"/>
      <c r="Q170" s="46"/>
    </row>
    <row r="171" spans="11:17" x14ac:dyDescent="0.25">
      <c r="K171" s="154"/>
      <c r="L171" s="154"/>
      <c r="M171" s="8" t="s">
        <v>5</v>
      </c>
      <c r="N171" s="46"/>
      <c r="O171" s="46"/>
      <c r="P171" s="46"/>
      <c r="Q171" s="46"/>
    </row>
    <row r="172" spans="11:17" x14ac:dyDescent="0.25">
      <c r="K172" s="154"/>
      <c r="L172" s="154"/>
      <c r="M172" s="8" t="s">
        <v>6</v>
      </c>
      <c r="N172" s="46"/>
      <c r="O172" s="46"/>
      <c r="P172" s="46"/>
      <c r="Q172" s="46"/>
    </row>
    <row r="173" spans="11:17" x14ac:dyDescent="0.25">
      <c r="K173" s="154"/>
      <c r="L173" s="154"/>
      <c r="M173" s="8" t="s">
        <v>7</v>
      </c>
      <c r="N173" s="46"/>
      <c r="O173" s="46"/>
      <c r="P173" s="46"/>
      <c r="Q173" s="46"/>
    </row>
    <row r="174" spans="11:17" x14ac:dyDescent="0.25">
      <c r="K174" s="154"/>
      <c r="L174" s="154"/>
      <c r="M174" s="8" t="s">
        <v>8</v>
      </c>
      <c r="N174" s="46"/>
      <c r="O174" s="46"/>
      <c r="P174" s="46"/>
      <c r="Q174" s="46"/>
    </row>
    <row r="175" spans="11:17" x14ac:dyDescent="0.25">
      <c r="K175" s="154"/>
      <c r="L175" s="154"/>
      <c r="M175" s="8" t="s">
        <v>24</v>
      </c>
      <c r="N175" s="46"/>
      <c r="O175" s="46"/>
      <c r="P175" s="46"/>
      <c r="Q175" s="46"/>
    </row>
    <row r="176" spans="11:17" x14ac:dyDescent="0.25">
      <c r="K176" s="154" t="s">
        <v>105</v>
      </c>
      <c r="L176" s="154"/>
      <c r="M176" s="8" t="s">
        <v>1</v>
      </c>
      <c r="N176" s="46"/>
      <c r="O176" s="46"/>
      <c r="P176" s="46"/>
      <c r="Q176" s="46"/>
    </row>
    <row r="177" spans="11:17" x14ac:dyDescent="0.25">
      <c r="K177" s="154"/>
      <c r="L177" s="154"/>
      <c r="M177" s="8" t="s">
        <v>2</v>
      </c>
      <c r="N177" s="46"/>
      <c r="O177" s="46"/>
      <c r="P177" s="46"/>
      <c r="Q177" s="46"/>
    </row>
    <row r="178" spans="11:17" x14ac:dyDescent="0.25">
      <c r="K178" s="154"/>
      <c r="L178" s="154"/>
      <c r="M178" s="8" t="s">
        <v>3</v>
      </c>
      <c r="N178" s="46"/>
      <c r="O178" s="46"/>
      <c r="P178" s="46"/>
      <c r="Q178" s="46"/>
    </row>
    <row r="179" spans="11:17" x14ac:dyDescent="0.25">
      <c r="K179" s="154"/>
      <c r="L179" s="154"/>
      <c r="M179" s="8" t="s">
        <v>4</v>
      </c>
      <c r="N179" s="46"/>
      <c r="O179" s="46"/>
      <c r="P179" s="46"/>
      <c r="Q179" s="46"/>
    </row>
    <row r="180" spans="11:17" x14ac:dyDescent="0.25">
      <c r="K180" s="154"/>
      <c r="L180" s="154"/>
      <c r="M180" s="8" t="s">
        <v>5</v>
      </c>
      <c r="N180" s="46"/>
      <c r="O180" s="46"/>
      <c r="P180" s="46"/>
      <c r="Q180" s="46"/>
    </row>
    <row r="181" spans="11:17" x14ac:dyDescent="0.25">
      <c r="K181" s="154"/>
      <c r="L181" s="154"/>
      <c r="M181" s="8" t="s">
        <v>6</v>
      </c>
      <c r="N181" s="46"/>
      <c r="O181" s="46"/>
      <c r="P181" s="46"/>
      <c r="Q181" s="46"/>
    </row>
    <row r="182" spans="11:17" x14ac:dyDescent="0.25">
      <c r="K182" s="154"/>
      <c r="L182" s="154"/>
      <c r="M182" s="8" t="s">
        <v>7</v>
      </c>
      <c r="N182" s="46"/>
      <c r="O182" s="46"/>
      <c r="P182" s="46"/>
      <c r="Q182" s="46"/>
    </row>
    <row r="183" spans="11:17" x14ac:dyDescent="0.25">
      <c r="K183" s="154"/>
      <c r="L183" s="154"/>
      <c r="M183" s="8" t="s">
        <v>8</v>
      </c>
      <c r="N183" s="46"/>
      <c r="O183" s="46"/>
      <c r="P183" s="46"/>
      <c r="Q183" s="46"/>
    </row>
    <row r="184" spans="11:17" ht="18.75" x14ac:dyDescent="0.25">
      <c r="K184" s="189" t="s">
        <v>106</v>
      </c>
      <c r="L184" s="190"/>
      <c r="M184" s="18"/>
      <c r="N184" s="46"/>
      <c r="O184" s="46"/>
      <c r="P184" s="46"/>
      <c r="Q184" s="46"/>
    </row>
    <row r="185" spans="11:17" x14ac:dyDescent="0.25">
      <c r="K185" s="151" t="s">
        <v>107</v>
      </c>
      <c r="L185" s="151" t="s">
        <v>8</v>
      </c>
      <c r="M185" s="7" t="s">
        <v>98</v>
      </c>
      <c r="N185" s="46"/>
      <c r="O185" s="46"/>
      <c r="P185" s="46"/>
      <c r="Q185" s="46"/>
    </row>
    <row r="186" spans="11:17" x14ac:dyDescent="0.25">
      <c r="K186" s="151"/>
      <c r="L186" s="151"/>
      <c r="M186" s="7" t="s">
        <v>99</v>
      </c>
      <c r="N186" s="46"/>
      <c r="O186" s="46"/>
      <c r="P186" s="46"/>
      <c r="Q186" s="46"/>
    </row>
    <row r="187" spans="11:17" x14ac:dyDescent="0.25">
      <c r="K187" s="151"/>
      <c r="L187" s="151"/>
      <c r="M187" s="7" t="s">
        <v>108</v>
      </c>
      <c r="N187" s="46"/>
      <c r="O187" s="46"/>
      <c r="P187" s="46"/>
      <c r="Q187" s="46"/>
    </row>
    <row r="188" spans="11:17" x14ac:dyDescent="0.25">
      <c r="K188" s="151"/>
      <c r="L188" s="151" t="s">
        <v>24</v>
      </c>
      <c r="M188" s="7" t="s">
        <v>98</v>
      </c>
      <c r="N188" s="46"/>
      <c r="O188" s="46"/>
      <c r="P188" s="46"/>
      <c r="Q188" s="46"/>
    </row>
    <row r="189" spans="11:17" x14ac:dyDescent="0.25">
      <c r="K189" s="151"/>
      <c r="L189" s="151"/>
      <c r="M189" s="7" t="s">
        <v>99</v>
      </c>
      <c r="N189" s="46"/>
      <c r="O189" s="46"/>
      <c r="P189" s="46"/>
      <c r="Q189" s="46"/>
    </row>
    <row r="190" spans="11:17" x14ac:dyDescent="0.25">
      <c r="K190" s="151"/>
      <c r="L190" s="151"/>
      <c r="M190" s="7" t="s">
        <v>108</v>
      </c>
      <c r="N190" s="46"/>
      <c r="O190" s="46"/>
      <c r="P190" s="46"/>
      <c r="Q190" s="46"/>
    </row>
    <row r="191" spans="11:17" x14ac:dyDescent="0.25">
      <c r="K191" s="157" t="s">
        <v>109</v>
      </c>
      <c r="L191" s="157"/>
      <c r="M191" s="9" t="s">
        <v>110</v>
      </c>
      <c r="N191" s="46"/>
      <c r="O191" s="46"/>
      <c r="P191" s="46"/>
      <c r="Q191" s="46"/>
    </row>
    <row r="192" spans="11:17" x14ac:dyDescent="0.25">
      <c r="K192" s="157"/>
      <c r="L192" s="157"/>
      <c r="M192" s="9" t="s">
        <v>111</v>
      </c>
      <c r="N192" s="46"/>
      <c r="O192" s="46"/>
      <c r="P192" s="46"/>
      <c r="Q192" s="46"/>
    </row>
    <row r="193" spans="11:17" x14ac:dyDescent="0.25">
      <c r="K193" s="157"/>
      <c r="L193" s="157"/>
      <c r="M193" s="9" t="s">
        <v>112</v>
      </c>
      <c r="N193" s="46"/>
      <c r="O193" s="46"/>
      <c r="P193" s="46"/>
      <c r="Q193" s="46"/>
    </row>
    <row r="194" spans="11:17" x14ac:dyDescent="0.25">
      <c r="K194" s="157"/>
      <c r="L194" s="157"/>
      <c r="M194" s="9" t="s">
        <v>113</v>
      </c>
      <c r="N194" s="46"/>
      <c r="O194" s="46"/>
      <c r="P194" s="46"/>
      <c r="Q194" s="46"/>
    </row>
    <row r="195" spans="11:17" x14ac:dyDescent="0.25">
      <c r="K195" s="157"/>
      <c r="L195" s="157"/>
      <c r="M195" s="9" t="s">
        <v>114</v>
      </c>
      <c r="N195" s="46"/>
      <c r="O195" s="46"/>
      <c r="P195" s="46"/>
      <c r="Q195" s="46"/>
    </row>
    <row r="196" spans="11:17" x14ac:dyDescent="0.25">
      <c r="K196" s="157"/>
      <c r="L196" s="157"/>
      <c r="M196" s="9" t="s">
        <v>115</v>
      </c>
      <c r="N196" s="46"/>
      <c r="O196" s="46"/>
      <c r="P196" s="46"/>
      <c r="Q196" s="46"/>
    </row>
    <row r="197" spans="11:17" x14ac:dyDescent="0.25">
      <c r="K197" s="155" t="s">
        <v>116</v>
      </c>
      <c r="L197" s="155"/>
      <c r="M197" s="10" t="s">
        <v>110</v>
      </c>
      <c r="N197" s="46"/>
      <c r="O197" s="46"/>
      <c r="P197" s="46"/>
      <c r="Q197" s="46"/>
    </row>
    <row r="198" spans="11:17" x14ac:dyDescent="0.25">
      <c r="K198" s="155"/>
      <c r="L198" s="155"/>
      <c r="M198" s="10" t="s">
        <v>111</v>
      </c>
      <c r="N198" s="46"/>
      <c r="O198" s="46"/>
      <c r="P198" s="46"/>
      <c r="Q198" s="46"/>
    </row>
    <row r="199" spans="11:17" x14ac:dyDescent="0.25">
      <c r="K199" s="155"/>
      <c r="L199" s="155"/>
      <c r="M199" s="10" t="s">
        <v>112</v>
      </c>
      <c r="N199" s="46"/>
      <c r="O199" s="46"/>
      <c r="P199" s="46"/>
      <c r="Q199" s="46"/>
    </row>
    <row r="200" spans="11:17" x14ac:dyDescent="0.25">
      <c r="K200" s="155" t="s">
        <v>117</v>
      </c>
      <c r="L200" s="155"/>
      <c r="M200" s="10" t="s">
        <v>118</v>
      </c>
      <c r="N200" s="46"/>
      <c r="O200" s="46"/>
      <c r="P200" s="46"/>
      <c r="Q200" s="46"/>
    </row>
    <row r="201" spans="11:17" x14ac:dyDescent="0.25">
      <c r="K201" s="155"/>
      <c r="L201" s="155"/>
      <c r="M201" s="10" t="s">
        <v>111</v>
      </c>
      <c r="N201" s="46"/>
      <c r="O201" s="46"/>
      <c r="P201" s="46"/>
      <c r="Q201" s="46"/>
    </row>
    <row r="202" spans="11:17" x14ac:dyDescent="0.25">
      <c r="K202" s="155"/>
      <c r="L202" s="155"/>
      <c r="M202" s="10" t="s">
        <v>112</v>
      </c>
      <c r="N202" s="46"/>
      <c r="O202" s="46"/>
      <c r="P202" s="46"/>
      <c r="Q202" s="46"/>
    </row>
    <row r="203" spans="11:17" x14ac:dyDescent="0.25">
      <c r="K203" s="155"/>
      <c r="L203" s="155"/>
      <c r="M203" s="10" t="s">
        <v>114</v>
      </c>
      <c r="N203" s="46"/>
      <c r="O203" s="46"/>
      <c r="P203" s="46"/>
      <c r="Q203" s="46"/>
    </row>
    <row r="204" spans="11:17" x14ac:dyDescent="0.25">
      <c r="K204" s="155"/>
      <c r="L204" s="155"/>
      <c r="M204" s="10" t="s">
        <v>115</v>
      </c>
      <c r="N204" s="46"/>
      <c r="O204" s="46"/>
      <c r="P204" s="46"/>
      <c r="Q204" s="46"/>
    </row>
    <row r="205" spans="11:17" x14ac:dyDescent="0.25">
      <c r="K205" s="155" t="s">
        <v>119</v>
      </c>
      <c r="L205" s="155"/>
      <c r="M205" s="10" t="s">
        <v>8</v>
      </c>
      <c r="N205" s="46"/>
      <c r="O205" s="46"/>
      <c r="P205" s="46"/>
      <c r="Q205" s="46"/>
    </row>
    <row r="206" spans="11:17" x14ac:dyDescent="0.25">
      <c r="K206" s="155" t="s">
        <v>120</v>
      </c>
      <c r="L206" s="155"/>
      <c r="M206" s="10" t="s">
        <v>121</v>
      </c>
      <c r="N206" s="46"/>
      <c r="O206" s="46"/>
      <c r="P206" s="46"/>
      <c r="Q206" s="46"/>
    </row>
    <row r="207" spans="11:17" x14ac:dyDescent="0.25">
      <c r="K207" s="155"/>
      <c r="L207" s="155"/>
      <c r="M207" s="10" t="s">
        <v>122</v>
      </c>
      <c r="N207" s="46"/>
      <c r="O207" s="46"/>
      <c r="P207" s="46"/>
      <c r="Q207" s="46"/>
    </row>
    <row r="208" spans="11:17" x14ac:dyDescent="0.25">
      <c r="K208" s="155"/>
      <c r="L208" s="155"/>
      <c r="M208" s="10" t="s">
        <v>123</v>
      </c>
      <c r="N208" s="46"/>
      <c r="O208" s="46"/>
      <c r="P208" s="46"/>
      <c r="Q208" s="46"/>
    </row>
    <row r="209" spans="11:17" x14ac:dyDescent="0.25">
      <c r="K209" s="155"/>
      <c r="L209" s="155"/>
      <c r="M209" s="10" t="s">
        <v>8</v>
      </c>
      <c r="N209" s="46"/>
      <c r="O209" s="46"/>
      <c r="P209" s="46"/>
      <c r="Q209" s="46"/>
    </row>
    <row r="210" spans="11:17" x14ac:dyDescent="0.25">
      <c r="K210" s="155"/>
      <c r="L210" s="155"/>
      <c r="M210" s="10" t="s">
        <v>24</v>
      </c>
      <c r="N210" s="46"/>
      <c r="O210" s="46"/>
      <c r="P210" s="46"/>
      <c r="Q210" s="46"/>
    </row>
    <row r="211" spans="11:17" x14ac:dyDescent="0.25">
      <c r="K211" s="155" t="s">
        <v>124</v>
      </c>
      <c r="L211" s="155"/>
      <c r="M211" s="10" t="s">
        <v>125</v>
      </c>
      <c r="N211" s="46"/>
      <c r="O211" s="46"/>
      <c r="P211" s="46"/>
      <c r="Q211" s="46"/>
    </row>
    <row r="212" spans="11:17" x14ac:dyDescent="0.25">
      <c r="K212" s="155"/>
      <c r="L212" s="155"/>
      <c r="M212" s="10" t="s">
        <v>24</v>
      </c>
      <c r="N212" s="46"/>
      <c r="O212" s="46"/>
      <c r="P212" s="46"/>
      <c r="Q212" s="46"/>
    </row>
    <row r="213" spans="11:17" x14ac:dyDescent="0.25">
      <c r="K213" s="151" t="s">
        <v>126</v>
      </c>
      <c r="L213" s="151"/>
      <c r="M213" s="10" t="s">
        <v>125</v>
      </c>
      <c r="N213" s="46"/>
      <c r="O213" s="46"/>
      <c r="P213" s="46"/>
      <c r="Q213" s="46"/>
    </row>
    <row r="214" spans="11:17" x14ac:dyDescent="0.25">
      <c r="K214" s="151"/>
      <c r="L214" s="151"/>
      <c r="M214" s="10" t="s">
        <v>24</v>
      </c>
      <c r="N214" s="46"/>
      <c r="O214" s="46"/>
      <c r="P214" s="46"/>
      <c r="Q214" s="46"/>
    </row>
    <row r="215" spans="11:17" ht="30" x14ac:dyDescent="0.25">
      <c r="K215" s="151" t="s">
        <v>127</v>
      </c>
      <c r="L215" s="151"/>
      <c r="M215" s="11" t="s">
        <v>128</v>
      </c>
      <c r="N215" s="46"/>
      <c r="O215" s="46"/>
      <c r="P215" s="46"/>
      <c r="Q215" s="46"/>
    </row>
    <row r="216" spans="11:17" x14ac:dyDescent="0.25">
      <c r="K216" s="151" t="s">
        <v>129</v>
      </c>
      <c r="L216" s="151"/>
      <c r="M216" s="9" t="s">
        <v>130</v>
      </c>
      <c r="N216" s="46"/>
      <c r="O216" s="46"/>
      <c r="P216" s="46"/>
      <c r="Q216" s="46"/>
    </row>
  </sheetData>
  <mergeCells count="46">
    <mergeCell ref="K213:L214"/>
    <mergeCell ref="K215:L215"/>
    <mergeCell ref="K216:L216"/>
    <mergeCell ref="K197:L199"/>
    <mergeCell ref="K200:L204"/>
    <mergeCell ref="K205:L205"/>
    <mergeCell ref="K206:L210"/>
    <mergeCell ref="K211:L212"/>
    <mergeCell ref="K184:L184"/>
    <mergeCell ref="K185:K190"/>
    <mergeCell ref="L185:L187"/>
    <mergeCell ref="L188:L190"/>
    <mergeCell ref="K191:L196"/>
    <mergeCell ref="K140:L148"/>
    <mergeCell ref="K149:L157"/>
    <mergeCell ref="K158:L166"/>
    <mergeCell ref="K167:L175"/>
    <mergeCell ref="K176:L183"/>
    <mergeCell ref="K81:L114"/>
    <mergeCell ref="K115:L121"/>
    <mergeCell ref="K122:K139"/>
    <mergeCell ref="L122:L123"/>
    <mergeCell ref="L124:L125"/>
    <mergeCell ref="L126:L127"/>
    <mergeCell ref="L128:L129"/>
    <mergeCell ref="L130:L131"/>
    <mergeCell ref="L132:L133"/>
    <mergeCell ref="L134:L135"/>
    <mergeCell ref="L136:L137"/>
    <mergeCell ref="L138:L139"/>
    <mergeCell ref="K20:L20"/>
    <mergeCell ref="K21:L21"/>
    <mergeCell ref="K22:L30"/>
    <mergeCell ref="K31:L71"/>
    <mergeCell ref="K72:L80"/>
    <mergeCell ref="B46:G46"/>
    <mergeCell ref="B59:G59"/>
    <mergeCell ref="B72:G72"/>
    <mergeCell ref="B82:G82"/>
    <mergeCell ref="B3:C3"/>
    <mergeCell ref="B4:C4"/>
    <mergeCell ref="B5:C5"/>
    <mergeCell ref="B6:G6"/>
    <mergeCell ref="B19:G19"/>
    <mergeCell ref="B33:G33"/>
    <mergeCell ref="D4:G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P214"/>
  <sheetViews>
    <sheetView topLeftCell="A211" workbookViewId="0">
      <selection activeCell="L15" sqref="L15"/>
    </sheetView>
  </sheetViews>
  <sheetFormatPr defaultRowHeight="15" x14ac:dyDescent="0.25"/>
  <cols>
    <col min="3" max="3" width="10.42578125" bestFit="1" customWidth="1"/>
    <col min="10" max="10" width="12" customWidth="1"/>
  </cols>
  <sheetData>
    <row r="4" spans="2:14" ht="15.75" x14ac:dyDescent="0.25">
      <c r="B4" s="134" t="s">
        <v>17</v>
      </c>
      <c r="C4" s="134"/>
      <c r="D4" s="21" t="s">
        <v>135</v>
      </c>
      <c r="E4" s="5"/>
      <c r="F4" s="5"/>
      <c r="G4" s="48"/>
    </row>
    <row r="5" spans="2:14" ht="15.75" x14ac:dyDescent="0.25">
      <c r="B5" s="134" t="s">
        <v>19</v>
      </c>
      <c r="C5" s="134"/>
      <c r="D5" s="99" t="s">
        <v>370</v>
      </c>
      <c r="E5" s="100"/>
      <c r="F5" s="100"/>
      <c r="G5" s="93"/>
    </row>
    <row r="6" spans="2:14" ht="15.75" x14ac:dyDescent="0.25">
      <c r="B6" s="138" t="s">
        <v>18</v>
      </c>
      <c r="C6" s="138"/>
      <c r="D6" s="22" t="s">
        <v>238</v>
      </c>
      <c r="E6" s="19"/>
      <c r="F6" s="19"/>
      <c r="G6" s="49"/>
    </row>
    <row r="7" spans="2:14" ht="18.75" x14ac:dyDescent="0.25">
      <c r="B7" s="131" t="s">
        <v>10</v>
      </c>
      <c r="C7" s="132"/>
      <c r="D7" s="132"/>
      <c r="E7" s="132"/>
      <c r="F7" s="132"/>
      <c r="G7" s="133"/>
    </row>
    <row r="8" spans="2:14" ht="60" x14ac:dyDescent="0.25">
      <c r="B8" s="33" t="s">
        <v>9</v>
      </c>
      <c r="C8" s="33" t="s">
        <v>0</v>
      </c>
      <c r="D8" s="33" t="s">
        <v>15</v>
      </c>
      <c r="E8" s="4" t="s">
        <v>20</v>
      </c>
      <c r="F8" s="4" t="s">
        <v>16</v>
      </c>
      <c r="G8" s="33" t="s">
        <v>351</v>
      </c>
      <c r="I8" s="53" t="s">
        <v>205</v>
      </c>
      <c r="J8" s="33" t="s">
        <v>204</v>
      </c>
      <c r="K8" s="33" t="s">
        <v>15</v>
      </c>
      <c r="L8" s="4" t="s">
        <v>20</v>
      </c>
      <c r="M8" s="4" t="s">
        <v>16</v>
      </c>
      <c r="N8" s="33" t="s">
        <v>176</v>
      </c>
    </row>
    <row r="9" spans="2:14" x14ac:dyDescent="0.25">
      <c r="B9" s="2">
        <v>1</v>
      </c>
      <c r="C9" s="88">
        <v>45027</v>
      </c>
      <c r="D9" s="61">
        <v>1250</v>
      </c>
      <c r="E9" s="61"/>
      <c r="F9" s="61"/>
      <c r="G9" s="13">
        <v>2790</v>
      </c>
      <c r="I9" s="13">
        <v>63</v>
      </c>
      <c r="J9" s="13">
        <v>10006</v>
      </c>
      <c r="K9" s="61">
        <f>+D19</f>
        <v>2450</v>
      </c>
      <c r="L9" s="61">
        <f>+'[2]SURYAGARH JAGANNATH'!$G$65</f>
        <v>1924</v>
      </c>
      <c r="M9" s="61">
        <f>+K9-L9</f>
        <v>526</v>
      </c>
      <c r="N9" s="46"/>
    </row>
    <row r="10" spans="2:14" x14ac:dyDescent="0.25">
      <c r="B10" s="26">
        <f>+B9+1</f>
        <v>2</v>
      </c>
      <c r="C10" s="27">
        <v>45040</v>
      </c>
      <c r="D10" s="26">
        <v>1200</v>
      </c>
      <c r="E10" s="26"/>
      <c r="F10" s="26"/>
      <c r="G10" s="2">
        <v>2792</v>
      </c>
      <c r="I10" s="13">
        <v>75</v>
      </c>
      <c r="J10" s="13">
        <v>4986</v>
      </c>
      <c r="K10" s="61">
        <f>+D33</f>
        <v>2150</v>
      </c>
      <c r="L10" s="61">
        <f>+'[2]SURYAGARH JAGANNATH'!$H$65</f>
        <v>1934</v>
      </c>
      <c r="M10" s="61">
        <f t="shared" ref="M10:M13" si="0">+K10-L10</f>
        <v>216</v>
      </c>
      <c r="N10" s="46"/>
    </row>
    <row r="11" spans="2:14" x14ac:dyDescent="0.25">
      <c r="B11" s="2">
        <f>1+B10</f>
        <v>3</v>
      </c>
      <c r="C11" s="89"/>
      <c r="D11" s="46"/>
      <c r="E11" s="46"/>
      <c r="F11" s="46"/>
      <c r="G11" s="13"/>
      <c r="I11" s="13">
        <v>90</v>
      </c>
      <c r="J11" s="13">
        <v>3126</v>
      </c>
      <c r="K11" s="61">
        <f>+D46</f>
        <v>900</v>
      </c>
      <c r="L11" s="61">
        <f>+'[2]SURYAGARH JAGANNATH'!$I$65</f>
        <v>1069</v>
      </c>
      <c r="M11" s="61">
        <f>+K11-L11</f>
        <v>-169</v>
      </c>
      <c r="N11" s="46"/>
    </row>
    <row r="12" spans="2:14" x14ac:dyDescent="0.25">
      <c r="B12" s="2"/>
      <c r="C12" s="3"/>
      <c r="D12" s="2"/>
      <c r="E12" s="2"/>
      <c r="F12" s="2"/>
      <c r="G12" s="2"/>
      <c r="I12" s="13">
        <v>110</v>
      </c>
      <c r="J12" s="13">
        <v>1552</v>
      </c>
      <c r="K12" s="61">
        <f>+D58</f>
        <v>1050</v>
      </c>
      <c r="L12" s="61">
        <f>+'[2]SURYAGARH JAGANNATH'!$J$65</f>
        <v>816</v>
      </c>
      <c r="M12" s="61">
        <f t="shared" si="0"/>
        <v>234</v>
      </c>
      <c r="N12" s="46"/>
    </row>
    <row r="13" spans="2:14" x14ac:dyDescent="0.25">
      <c r="B13" s="2"/>
      <c r="C13" s="3"/>
      <c r="D13" s="2"/>
      <c r="E13" s="2"/>
      <c r="F13" s="2"/>
      <c r="G13" s="2"/>
      <c r="I13" s="13">
        <v>140</v>
      </c>
      <c r="J13" s="13">
        <v>955</v>
      </c>
      <c r="K13" s="61">
        <f>+D69</f>
        <v>960</v>
      </c>
      <c r="L13" s="61">
        <f>+'[2]SURYAGARH JAGANNATH'!$L$65</f>
        <v>855</v>
      </c>
      <c r="M13" s="61">
        <f t="shared" si="0"/>
        <v>105</v>
      </c>
      <c r="N13" s="46"/>
    </row>
    <row r="14" spans="2:14" x14ac:dyDescent="0.25">
      <c r="B14" s="2"/>
      <c r="C14" s="3"/>
      <c r="D14" s="2"/>
      <c r="E14" s="2"/>
      <c r="F14" s="2"/>
      <c r="G14" s="2"/>
      <c r="J14" s="90"/>
      <c r="K14" s="77"/>
      <c r="L14" s="77"/>
      <c r="M14" s="77"/>
    </row>
    <row r="15" spans="2:14" x14ac:dyDescent="0.25">
      <c r="B15" s="2"/>
      <c r="C15" s="3"/>
      <c r="D15" s="2"/>
      <c r="E15" s="2"/>
      <c r="F15" s="2"/>
      <c r="G15" s="24"/>
      <c r="I15" s="90"/>
      <c r="J15" s="90"/>
      <c r="K15" s="77"/>
      <c r="L15" s="77"/>
      <c r="M15" s="77"/>
    </row>
    <row r="16" spans="2:14" x14ac:dyDescent="0.25">
      <c r="B16" s="2"/>
      <c r="C16" s="3"/>
      <c r="D16" s="2"/>
      <c r="E16" s="2"/>
      <c r="F16" s="2"/>
      <c r="G16" s="24"/>
    </row>
    <row r="17" spans="2:16" x14ac:dyDescent="0.25">
      <c r="B17" s="2"/>
      <c r="C17" s="3"/>
      <c r="D17" s="2"/>
      <c r="E17" s="2"/>
      <c r="F17" s="2"/>
      <c r="G17" s="24"/>
    </row>
    <row r="18" spans="2:16" x14ac:dyDescent="0.25">
      <c r="B18" s="2"/>
      <c r="C18" s="3"/>
      <c r="D18" s="2"/>
      <c r="E18" s="2"/>
      <c r="F18" s="2"/>
      <c r="G18" s="24"/>
      <c r="J18" s="185"/>
      <c r="K18" s="186"/>
      <c r="L18" s="46"/>
      <c r="M18" s="46"/>
      <c r="N18" s="46"/>
      <c r="O18" s="46"/>
      <c r="P18" s="46"/>
    </row>
    <row r="19" spans="2:16" ht="45" x14ac:dyDescent="0.25">
      <c r="B19" s="2"/>
      <c r="C19" s="3" t="s">
        <v>201</v>
      </c>
      <c r="D19" s="2">
        <f>SUM(D9:D18)</f>
        <v>2450</v>
      </c>
      <c r="E19" s="2"/>
      <c r="F19" s="2"/>
      <c r="G19" s="24"/>
      <c r="J19" s="153" t="s">
        <v>21</v>
      </c>
      <c r="K19" s="153"/>
      <c r="L19" s="32" t="s">
        <v>22</v>
      </c>
      <c r="M19" s="12" t="s">
        <v>131</v>
      </c>
      <c r="N19" s="12" t="s">
        <v>132</v>
      </c>
      <c r="O19" s="12" t="s">
        <v>133</v>
      </c>
      <c r="P19" s="12" t="s">
        <v>11</v>
      </c>
    </row>
    <row r="20" spans="2:16" ht="18.75" x14ac:dyDescent="0.25">
      <c r="B20" s="131" t="s">
        <v>12</v>
      </c>
      <c r="C20" s="132"/>
      <c r="D20" s="132"/>
      <c r="E20" s="132"/>
      <c r="F20" s="132"/>
      <c r="G20" s="133"/>
      <c r="J20" s="151" t="s">
        <v>23</v>
      </c>
      <c r="K20" s="151"/>
      <c r="L20" s="7" t="s">
        <v>1</v>
      </c>
      <c r="M20" s="61"/>
      <c r="N20" s="46"/>
      <c r="O20" s="46"/>
      <c r="P20" s="46"/>
    </row>
    <row r="21" spans="2:16" ht="60" x14ac:dyDescent="0.25">
      <c r="B21" s="33" t="s">
        <v>9</v>
      </c>
      <c r="C21" s="33" t="s">
        <v>0</v>
      </c>
      <c r="D21" s="33" t="s">
        <v>15</v>
      </c>
      <c r="E21" s="4" t="s">
        <v>20</v>
      </c>
      <c r="F21" s="4" t="s">
        <v>16</v>
      </c>
      <c r="G21" s="33" t="s">
        <v>11</v>
      </c>
      <c r="J21" s="151"/>
      <c r="K21" s="151"/>
      <c r="L21" s="7" t="s">
        <v>2</v>
      </c>
      <c r="M21" s="46"/>
      <c r="N21" s="46"/>
      <c r="O21" s="46"/>
      <c r="P21" s="46"/>
    </row>
    <row r="22" spans="2:16" x14ac:dyDescent="0.25">
      <c r="B22" s="2">
        <v>1</v>
      </c>
      <c r="C22" s="88">
        <v>45027</v>
      </c>
      <c r="D22" s="61">
        <v>800</v>
      </c>
      <c r="E22" s="61"/>
      <c r="F22" s="61"/>
      <c r="G22" s="13">
        <v>2790</v>
      </c>
      <c r="J22" s="151"/>
      <c r="K22" s="151"/>
      <c r="L22" s="7" t="s">
        <v>3</v>
      </c>
      <c r="M22" s="61"/>
      <c r="N22" s="46"/>
      <c r="O22" s="46"/>
      <c r="P22" s="46"/>
    </row>
    <row r="23" spans="2:16" x14ac:dyDescent="0.25">
      <c r="B23" s="26">
        <f>+B22+1</f>
        <v>2</v>
      </c>
      <c r="C23" s="27">
        <v>45040</v>
      </c>
      <c r="D23" s="26">
        <v>1350</v>
      </c>
      <c r="E23" s="26"/>
      <c r="F23" s="26"/>
      <c r="G23" s="2">
        <v>2792</v>
      </c>
      <c r="J23" s="151"/>
      <c r="K23" s="151"/>
      <c r="L23" s="7" t="s">
        <v>4</v>
      </c>
      <c r="M23" s="46"/>
      <c r="N23" s="46"/>
      <c r="O23" s="46"/>
      <c r="P23" s="46"/>
    </row>
    <row r="24" spans="2:16" x14ac:dyDescent="0.25">
      <c r="B24" s="2">
        <v>3</v>
      </c>
      <c r="C24" s="3"/>
      <c r="D24" s="2"/>
      <c r="E24" s="2"/>
      <c r="F24" s="2"/>
      <c r="G24" s="2"/>
      <c r="J24" s="151"/>
      <c r="K24" s="151"/>
      <c r="L24" s="7" t="s">
        <v>5</v>
      </c>
      <c r="M24" s="46"/>
      <c r="N24" s="46"/>
      <c r="O24" s="46"/>
      <c r="P24" s="46"/>
    </row>
    <row r="25" spans="2:16" x14ac:dyDescent="0.25">
      <c r="B25" s="2">
        <v>3</v>
      </c>
      <c r="C25" s="3"/>
      <c r="D25" s="2"/>
      <c r="E25" s="2"/>
      <c r="F25" s="2"/>
      <c r="G25" s="2"/>
      <c r="J25" s="151"/>
      <c r="K25" s="151"/>
      <c r="L25" s="7" t="s">
        <v>6</v>
      </c>
      <c r="M25" s="46"/>
      <c r="N25" s="46"/>
      <c r="O25" s="46"/>
      <c r="P25" s="46"/>
    </row>
    <row r="26" spans="2:16" x14ac:dyDescent="0.25">
      <c r="B26" s="2"/>
      <c r="C26" s="3"/>
      <c r="D26" s="2"/>
      <c r="E26" s="2"/>
      <c r="F26" s="2"/>
      <c r="G26" s="2"/>
      <c r="J26" s="151"/>
      <c r="K26" s="151"/>
      <c r="L26" s="7" t="s">
        <v>7</v>
      </c>
      <c r="M26" s="46"/>
      <c r="N26" s="46"/>
      <c r="O26" s="46"/>
      <c r="P26" s="46"/>
    </row>
    <row r="27" spans="2:16" x14ac:dyDescent="0.25">
      <c r="B27" s="2"/>
      <c r="C27" s="3"/>
      <c r="D27" s="2"/>
      <c r="E27" s="2"/>
      <c r="F27" s="2"/>
      <c r="G27" s="2"/>
      <c r="J27" s="151"/>
      <c r="K27" s="151"/>
      <c r="L27" s="7" t="s">
        <v>8</v>
      </c>
      <c r="M27" s="46"/>
      <c r="N27" s="46"/>
      <c r="O27" s="46"/>
      <c r="P27" s="46"/>
    </row>
    <row r="28" spans="2:16" x14ac:dyDescent="0.25">
      <c r="B28" s="2"/>
      <c r="C28" s="3"/>
      <c r="D28" s="2"/>
      <c r="E28" s="2"/>
      <c r="F28" s="2"/>
      <c r="G28" s="2"/>
      <c r="J28" s="151"/>
      <c r="K28" s="151"/>
      <c r="L28" s="7" t="s">
        <v>24</v>
      </c>
      <c r="M28" s="46"/>
      <c r="N28" s="46"/>
      <c r="O28" s="46"/>
      <c r="P28" s="46"/>
    </row>
    <row r="29" spans="2:16" x14ac:dyDescent="0.25">
      <c r="B29" s="2"/>
      <c r="C29" s="3"/>
      <c r="D29" s="2"/>
      <c r="E29" s="2"/>
      <c r="F29" s="2"/>
      <c r="G29" s="2"/>
      <c r="J29" s="151" t="s">
        <v>25</v>
      </c>
      <c r="K29" s="151"/>
      <c r="L29" s="7" t="s">
        <v>26</v>
      </c>
      <c r="M29" s="46"/>
      <c r="N29" s="46"/>
      <c r="O29" s="46"/>
      <c r="P29" s="46"/>
    </row>
    <row r="30" spans="2:16" x14ac:dyDescent="0.25">
      <c r="B30" s="2"/>
      <c r="C30" s="3"/>
      <c r="D30" s="2"/>
      <c r="E30" s="2"/>
      <c r="F30" s="2"/>
      <c r="G30" s="2"/>
      <c r="J30" s="151"/>
      <c r="K30" s="151"/>
      <c r="L30" s="7" t="s">
        <v>27</v>
      </c>
      <c r="M30" s="46"/>
      <c r="N30" s="46"/>
      <c r="O30" s="46"/>
      <c r="P30" s="46"/>
    </row>
    <row r="31" spans="2:16" x14ac:dyDescent="0.25">
      <c r="B31" s="2"/>
      <c r="C31" s="3"/>
      <c r="D31" s="2"/>
      <c r="E31" s="2"/>
      <c r="F31" s="2"/>
      <c r="G31" s="2"/>
      <c r="J31" s="151"/>
      <c r="K31" s="151"/>
      <c r="L31" s="7" t="s">
        <v>28</v>
      </c>
      <c r="M31" s="46"/>
      <c r="N31" s="46"/>
      <c r="O31" s="46"/>
      <c r="P31" s="46"/>
    </row>
    <row r="32" spans="2:16" x14ac:dyDescent="0.25">
      <c r="B32" s="2"/>
      <c r="C32" s="3"/>
      <c r="D32" s="2"/>
      <c r="E32" s="2"/>
      <c r="F32" s="2"/>
      <c r="G32" s="24"/>
      <c r="J32" s="151"/>
      <c r="K32" s="151"/>
      <c r="L32" s="7" t="s">
        <v>29</v>
      </c>
      <c r="M32" s="46"/>
      <c r="N32" s="46"/>
      <c r="O32" s="46"/>
      <c r="P32" s="46"/>
    </row>
    <row r="33" spans="2:16" x14ac:dyDescent="0.25">
      <c r="B33" s="2"/>
      <c r="C33" s="3" t="s">
        <v>201</v>
      </c>
      <c r="D33" s="2">
        <f>SUM(D22:D32)</f>
        <v>2150</v>
      </c>
      <c r="E33" s="2"/>
      <c r="F33" s="2"/>
      <c r="G33" s="24"/>
      <c r="J33" s="151"/>
      <c r="K33" s="151"/>
      <c r="L33" s="7" t="s">
        <v>30</v>
      </c>
      <c r="M33" s="46"/>
      <c r="N33" s="46"/>
      <c r="O33" s="46"/>
      <c r="P33" s="46"/>
    </row>
    <row r="34" spans="2:16" ht="18.75" x14ac:dyDescent="0.25">
      <c r="B34" s="131" t="s">
        <v>13</v>
      </c>
      <c r="C34" s="132"/>
      <c r="D34" s="132"/>
      <c r="E34" s="132"/>
      <c r="F34" s="132"/>
      <c r="G34" s="133"/>
      <c r="J34" s="151"/>
      <c r="K34" s="151"/>
      <c r="L34" s="7" t="s">
        <v>31</v>
      </c>
      <c r="M34" s="46"/>
      <c r="N34" s="46"/>
      <c r="O34" s="46"/>
      <c r="P34" s="46"/>
    </row>
    <row r="35" spans="2:16" ht="60" x14ac:dyDescent="0.25">
      <c r="B35" s="33" t="s">
        <v>9</v>
      </c>
      <c r="C35" s="33" t="s">
        <v>0</v>
      </c>
      <c r="D35" s="33" t="s">
        <v>15</v>
      </c>
      <c r="E35" s="4" t="s">
        <v>20</v>
      </c>
      <c r="F35" s="4" t="s">
        <v>16</v>
      </c>
      <c r="G35" s="33" t="s">
        <v>11</v>
      </c>
      <c r="J35" s="151"/>
      <c r="K35" s="151"/>
      <c r="L35" s="7" t="s">
        <v>32</v>
      </c>
      <c r="M35" s="46"/>
      <c r="N35" s="46"/>
      <c r="O35" s="46"/>
      <c r="P35" s="46"/>
    </row>
    <row r="36" spans="2:16" x14ac:dyDescent="0.25">
      <c r="B36" s="26">
        <v>1</v>
      </c>
      <c r="C36" s="88">
        <v>45027</v>
      </c>
      <c r="D36" s="61">
        <v>300</v>
      </c>
      <c r="E36" s="61"/>
      <c r="F36" s="61"/>
      <c r="G36" s="13">
        <v>2790</v>
      </c>
      <c r="J36" s="151"/>
      <c r="K36" s="151"/>
      <c r="L36" s="7" t="s">
        <v>33</v>
      </c>
      <c r="M36" s="61"/>
      <c r="N36" s="61"/>
      <c r="O36" s="61"/>
      <c r="P36" s="61"/>
    </row>
    <row r="37" spans="2:16" x14ac:dyDescent="0.25">
      <c r="B37" s="26">
        <f>+B36+1</f>
        <v>2</v>
      </c>
      <c r="C37" s="27">
        <v>45040</v>
      </c>
      <c r="D37" s="26">
        <v>600</v>
      </c>
      <c r="E37" s="26"/>
      <c r="F37" s="26"/>
      <c r="G37" s="2">
        <v>2792</v>
      </c>
      <c r="J37" s="151"/>
      <c r="K37" s="151"/>
      <c r="L37" s="7" t="s">
        <v>34</v>
      </c>
      <c r="M37" s="46"/>
      <c r="N37" s="46"/>
      <c r="O37" s="46"/>
      <c r="P37" s="46"/>
    </row>
    <row r="38" spans="2:16" x14ac:dyDescent="0.25">
      <c r="B38" s="2"/>
      <c r="C38" s="3"/>
      <c r="D38" s="2"/>
      <c r="E38" s="2"/>
      <c r="F38" s="2"/>
      <c r="G38" s="2"/>
      <c r="J38" s="151"/>
      <c r="K38" s="151"/>
      <c r="L38" s="7" t="s">
        <v>35</v>
      </c>
      <c r="M38" s="46"/>
      <c r="N38" s="46"/>
      <c r="O38" s="46"/>
      <c r="P38" s="46"/>
    </row>
    <row r="39" spans="2:16" x14ac:dyDescent="0.25">
      <c r="B39" s="2"/>
      <c r="C39" s="3"/>
      <c r="D39" s="2"/>
      <c r="E39" s="2"/>
      <c r="F39" s="2"/>
      <c r="G39" s="2"/>
      <c r="J39" s="151"/>
      <c r="K39" s="151"/>
      <c r="L39" s="7" t="s">
        <v>36</v>
      </c>
      <c r="M39" s="46"/>
      <c r="N39" s="46"/>
      <c r="O39" s="46"/>
      <c r="P39" s="46"/>
    </row>
    <row r="40" spans="2:16" x14ac:dyDescent="0.25">
      <c r="B40" s="2"/>
      <c r="C40" s="3"/>
      <c r="D40" s="2"/>
      <c r="E40" s="2"/>
      <c r="F40" s="2"/>
      <c r="G40" s="2"/>
      <c r="J40" s="151"/>
      <c r="K40" s="151"/>
      <c r="L40" s="7" t="s">
        <v>37</v>
      </c>
      <c r="M40" s="13"/>
      <c r="N40" s="46"/>
      <c r="O40" s="46"/>
      <c r="P40" s="46"/>
    </row>
    <row r="41" spans="2:16" x14ac:dyDescent="0.25">
      <c r="B41" s="26"/>
      <c r="C41" s="27"/>
      <c r="D41" s="26"/>
      <c r="E41" s="26"/>
      <c r="F41" s="26"/>
      <c r="G41" s="2"/>
      <c r="J41" s="151"/>
      <c r="K41" s="151"/>
      <c r="L41" s="7" t="s">
        <v>38</v>
      </c>
      <c r="M41" s="46"/>
      <c r="N41" s="46"/>
      <c r="O41" s="46"/>
      <c r="P41" s="46"/>
    </row>
    <row r="42" spans="2:16" x14ac:dyDescent="0.25">
      <c r="B42" s="26"/>
      <c r="C42" s="27"/>
      <c r="D42" s="25"/>
      <c r="E42" s="26"/>
      <c r="F42" s="26"/>
      <c r="G42" s="2"/>
      <c r="J42" s="151"/>
      <c r="K42" s="151"/>
      <c r="L42" s="7" t="s">
        <v>39</v>
      </c>
      <c r="M42" s="46"/>
      <c r="N42" s="46"/>
      <c r="O42" s="46"/>
      <c r="P42" s="46"/>
    </row>
    <row r="43" spans="2:16" x14ac:dyDescent="0.25">
      <c r="B43" s="26"/>
      <c r="C43" s="27"/>
      <c r="D43" s="25"/>
      <c r="E43" s="26"/>
      <c r="F43" s="26"/>
      <c r="G43" s="2"/>
      <c r="J43" s="151"/>
      <c r="K43" s="151"/>
      <c r="L43" s="7" t="s">
        <v>40</v>
      </c>
      <c r="M43" s="46"/>
      <c r="N43" s="46"/>
      <c r="O43" s="46"/>
      <c r="P43" s="46"/>
    </row>
    <row r="44" spans="2:16" x14ac:dyDescent="0.25">
      <c r="B44" s="26"/>
      <c r="C44" s="27"/>
      <c r="D44" s="25"/>
      <c r="E44" s="26"/>
      <c r="F44" s="26"/>
      <c r="G44" s="24"/>
      <c r="J44" s="151"/>
      <c r="K44" s="151"/>
      <c r="L44" s="7" t="s">
        <v>41</v>
      </c>
      <c r="M44" s="46"/>
      <c r="N44" s="46"/>
      <c r="O44" s="46"/>
      <c r="P44" s="46"/>
    </row>
    <row r="45" spans="2:16" x14ac:dyDescent="0.25">
      <c r="B45" s="26"/>
      <c r="C45" s="27"/>
      <c r="D45" s="25"/>
      <c r="E45" s="26"/>
      <c r="F45" s="26"/>
      <c r="G45" s="24"/>
      <c r="J45" s="151"/>
      <c r="K45" s="151"/>
      <c r="L45" s="7" t="s">
        <v>42</v>
      </c>
      <c r="M45" s="46"/>
      <c r="N45" s="46"/>
      <c r="O45" s="46"/>
      <c r="P45" s="46"/>
    </row>
    <row r="46" spans="2:16" x14ac:dyDescent="0.25">
      <c r="B46" s="26"/>
      <c r="C46" s="3" t="s">
        <v>201</v>
      </c>
      <c r="D46" s="2">
        <f>SUM(D36:D45)</f>
        <v>900</v>
      </c>
      <c r="E46" s="26"/>
      <c r="F46" s="26"/>
      <c r="G46" s="24"/>
      <c r="J46" s="151"/>
      <c r="K46" s="151"/>
      <c r="L46" s="7" t="s">
        <v>43</v>
      </c>
      <c r="M46" s="46"/>
      <c r="N46" s="46"/>
      <c r="O46" s="46"/>
      <c r="P46" s="46"/>
    </row>
    <row r="47" spans="2:16" ht="18.75" x14ac:dyDescent="0.25">
      <c r="B47" s="131" t="s">
        <v>14</v>
      </c>
      <c r="C47" s="132"/>
      <c r="D47" s="132"/>
      <c r="E47" s="132"/>
      <c r="F47" s="132"/>
      <c r="G47" s="133"/>
      <c r="J47" s="151"/>
      <c r="K47" s="151"/>
      <c r="L47" s="7" t="s">
        <v>44</v>
      </c>
      <c r="M47" s="46"/>
      <c r="N47" s="46"/>
      <c r="O47" s="46"/>
      <c r="P47" s="46"/>
    </row>
    <row r="48" spans="2:16" ht="60" x14ac:dyDescent="0.25">
      <c r="B48" s="33" t="s">
        <v>9</v>
      </c>
      <c r="C48" s="33" t="s">
        <v>0</v>
      </c>
      <c r="D48" s="33" t="s">
        <v>15</v>
      </c>
      <c r="E48" s="4" t="s">
        <v>20</v>
      </c>
      <c r="F48" s="4" t="s">
        <v>16</v>
      </c>
      <c r="G48" s="33" t="s">
        <v>11</v>
      </c>
      <c r="J48" s="151"/>
      <c r="K48" s="151"/>
      <c r="L48" s="7" t="s">
        <v>45</v>
      </c>
      <c r="M48" s="13"/>
      <c r="N48" s="46"/>
      <c r="O48" s="46"/>
      <c r="P48" s="46"/>
    </row>
    <row r="49" spans="2:16" x14ac:dyDescent="0.25">
      <c r="B49" s="2">
        <v>1</v>
      </c>
      <c r="C49" s="88">
        <v>45027</v>
      </c>
      <c r="D49" s="61">
        <v>300</v>
      </c>
      <c r="E49" s="61"/>
      <c r="F49" s="61"/>
      <c r="G49" s="13">
        <v>2790</v>
      </c>
      <c r="J49" s="151"/>
      <c r="K49" s="151"/>
      <c r="L49" s="7" t="s">
        <v>46</v>
      </c>
      <c r="M49" s="46"/>
      <c r="N49" s="46"/>
      <c r="O49" s="46"/>
      <c r="P49" s="46"/>
    </row>
    <row r="50" spans="2:16" x14ac:dyDescent="0.25">
      <c r="B50" s="2">
        <v>2</v>
      </c>
      <c r="C50" s="83">
        <v>45040</v>
      </c>
      <c r="D50" s="13">
        <v>750</v>
      </c>
      <c r="E50" s="13"/>
      <c r="F50" s="13"/>
      <c r="G50" s="13">
        <v>2792</v>
      </c>
      <c r="J50" s="151"/>
      <c r="K50" s="151"/>
      <c r="L50" s="7" t="s">
        <v>47</v>
      </c>
      <c r="M50" s="46"/>
      <c r="N50" s="46"/>
      <c r="O50" s="46"/>
      <c r="P50" s="46"/>
    </row>
    <row r="51" spans="2:16" x14ac:dyDescent="0.25">
      <c r="B51" s="2">
        <v>3</v>
      </c>
      <c r="C51" s="82"/>
      <c r="D51" s="14"/>
      <c r="E51" s="14"/>
      <c r="F51" s="14"/>
      <c r="G51" s="14"/>
      <c r="J51" s="151"/>
      <c r="K51" s="151"/>
      <c r="L51" s="7" t="s">
        <v>48</v>
      </c>
      <c r="M51" s="46"/>
      <c r="N51" s="46"/>
      <c r="O51" s="46"/>
      <c r="P51" s="46"/>
    </row>
    <row r="52" spans="2:16" x14ac:dyDescent="0.25">
      <c r="B52" s="2">
        <v>4</v>
      </c>
      <c r="C52" s="82"/>
      <c r="D52" s="2"/>
      <c r="E52" s="2"/>
      <c r="F52" s="2"/>
      <c r="G52" s="2"/>
      <c r="J52" s="151"/>
      <c r="K52" s="151"/>
      <c r="L52" s="7" t="s">
        <v>49</v>
      </c>
      <c r="M52" s="46"/>
      <c r="N52" s="46"/>
      <c r="O52" s="46"/>
      <c r="P52" s="46"/>
    </row>
    <row r="53" spans="2:16" x14ac:dyDescent="0.25">
      <c r="B53" s="2">
        <v>5</v>
      </c>
      <c r="C53" s="3"/>
      <c r="D53" s="2"/>
      <c r="E53" s="2"/>
      <c r="F53" s="2"/>
      <c r="G53" s="2"/>
      <c r="J53" s="151"/>
      <c r="K53" s="151"/>
      <c r="L53" s="7" t="s">
        <v>50</v>
      </c>
      <c r="M53" s="46"/>
      <c r="N53" s="46"/>
      <c r="O53" s="46"/>
      <c r="P53" s="46"/>
    </row>
    <row r="54" spans="2:16" x14ac:dyDescent="0.25">
      <c r="B54" s="2">
        <v>6</v>
      </c>
      <c r="C54" s="3"/>
      <c r="D54" s="2"/>
      <c r="E54" s="2"/>
      <c r="F54" s="2"/>
      <c r="G54" s="2"/>
      <c r="J54" s="151"/>
      <c r="K54" s="151"/>
      <c r="L54" s="7" t="s">
        <v>51</v>
      </c>
      <c r="M54" s="46"/>
      <c r="N54" s="46"/>
      <c r="O54" s="46"/>
      <c r="P54" s="46"/>
    </row>
    <row r="55" spans="2:16" x14ac:dyDescent="0.25">
      <c r="B55" s="2">
        <v>7</v>
      </c>
      <c r="C55" s="3"/>
      <c r="D55" s="2"/>
      <c r="E55" s="2"/>
      <c r="F55" s="2"/>
      <c r="G55" s="2"/>
      <c r="J55" s="151"/>
      <c r="K55" s="151"/>
      <c r="L55" s="7" t="s">
        <v>52</v>
      </c>
      <c r="M55" s="46"/>
      <c r="N55" s="46"/>
      <c r="O55" s="46"/>
      <c r="P55" s="46"/>
    </row>
    <row r="56" spans="2:16" x14ac:dyDescent="0.25">
      <c r="B56" s="2">
        <f>+B55+1</f>
        <v>8</v>
      </c>
      <c r="C56" s="3"/>
      <c r="D56" s="2"/>
      <c r="E56" s="2"/>
      <c r="F56" s="2"/>
      <c r="G56" s="24"/>
      <c r="J56" s="151"/>
      <c r="K56" s="151"/>
      <c r="L56" s="7" t="s">
        <v>53</v>
      </c>
      <c r="M56" s="46"/>
      <c r="N56" s="46"/>
      <c r="O56" s="46"/>
      <c r="P56" s="46"/>
    </row>
    <row r="57" spans="2:16" x14ac:dyDescent="0.25">
      <c r="B57" s="2"/>
      <c r="C57" s="3"/>
      <c r="D57" s="2"/>
      <c r="E57" s="2"/>
      <c r="F57" s="2"/>
      <c r="G57" s="24"/>
      <c r="J57" s="151"/>
      <c r="K57" s="151"/>
      <c r="L57" s="7" t="s">
        <v>54</v>
      </c>
      <c r="M57" s="46"/>
      <c r="N57" s="46"/>
      <c r="O57" s="46"/>
      <c r="P57" s="46"/>
    </row>
    <row r="58" spans="2:16" x14ac:dyDescent="0.25">
      <c r="B58" s="2"/>
      <c r="C58" s="3" t="s">
        <v>201</v>
      </c>
      <c r="D58" s="2">
        <f>SUM(D48:D57)</f>
        <v>1050</v>
      </c>
      <c r="E58" s="2"/>
      <c r="F58" s="2"/>
      <c r="G58" s="24"/>
      <c r="J58" s="151"/>
      <c r="K58" s="151"/>
      <c r="L58" s="7" t="s">
        <v>55</v>
      </c>
      <c r="M58" s="46"/>
      <c r="N58" s="46"/>
      <c r="O58" s="46"/>
      <c r="P58" s="46"/>
    </row>
    <row r="59" spans="2:16" x14ac:dyDescent="0.25">
      <c r="B59" s="43"/>
      <c r="C59" s="44"/>
      <c r="D59" s="45"/>
      <c r="E59" s="45"/>
      <c r="F59" s="45"/>
      <c r="G59" s="24"/>
      <c r="J59" s="151"/>
      <c r="K59" s="151"/>
      <c r="L59" s="7" t="s">
        <v>56</v>
      </c>
      <c r="M59" s="46"/>
      <c r="N59" s="46"/>
      <c r="O59" s="46"/>
      <c r="P59" s="46"/>
    </row>
    <row r="60" spans="2:16" ht="18.75" x14ac:dyDescent="0.25">
      <c r="B60" s="131" t="s">
        <v>138</v>
      </c>
      <c r="C60" s="132"/>
      <c r="D60" s="132"/>
      <c r="E60" s="132"/>
      <c r="F60" s="132"/>
      <c r="G60" s="133"/>
      <c r="J60" s="151"/>
      <c r="K60" s="151"/>
      <c r="L60" s="7" t="s">
        <v>57</v>
      </c>
      <c r="M60" s="46"/>
      <c r="N60" s="46"/>
      <c r="O60" s="46"/>
      <c r="P60" s="46"/>
    </row>
    <row r="61" spans="2:16" ht="60" x14ac:dyDescent="0.25">
      <c r="B61" s="33" t="s">
        <v>9</v>
      </c>
      <c r="C61" s="33" t="s">
        <v>0</v>
      </c>
      <c r="D61" s="33" t="s">
        <v>15</v>
      </c>
      <c r="E61" s="4" t="s">
        <v>20</v>
      </c>
      <c r="F61" s="4" t="s">
        <v>16</v>
      </c>
      <c r="G61" s="33" t="s">
        <v>11</v>
      </c>
      <c r="J61" s="151"/>
      <c r="K61" s="151"/>
      <c r="L61" s="7" t="s">
        <v>58</v>
      </c>
      <c r="M61" s="46"/>
      <c r="N61" s="46"/>
      <c r="O61" s="46"/>
      <c r="P61" s="46"/>
    </row>
    <row r="62" spans="2:16" x14ac:dyDescent="0.25">
      <c r="B62" s="2">
        <v>1</v>
      </c>
      <c r="C62" s="3">
        <v>45027</v>
      </c>
      <c r="D62" s="2">
        <v>960</v>
      </c>
      <c r="E62" s="2"/>
      <c r="F62" s="2"/>
      <c r="G62" s="2">
        <v>2790</v>
      </c>
      <c r="J62" s="151"/>
      <c r="K62" s="151"/>
      <c r="L62" s="7" t="s">
        <v>59</v>
      </c>
      <c r="M62" s="46"/>
      <c r="N62" s="46"/>
      <c r="O62" s="46"/>
      <c r="P62" s="46"/>
    </row>
    <row r="63" spans="2:16" x14ac:dyDescent="0.25">
      <c r="B63" s="2"/>
      <c r="C63" s="3"/>
      <c r="D63" s="2"/>
      <c r="E63" s="2"/>
      <c r="F63" s="2"/>
      <c r="G63" s="2"/>
      <c r="J63" s="151"/>
      <c r="K63" s="151"/>
      <c r="L63" s="7" t="s">
        <v>60</v>
      </c>
      <c r="M63" s="46"/>
      <c r="N63" s="46"/>
      <c r="O63" s="46"/>
      <c r="P63" s="46"/>
    </row>
    <row r="64" spans="2:16" x14ac:dyDescent="0.25">
      <c r="B64" s="2"/>
      <c r="C64" s="3"/>
      <c r="D64" s="2"/>
      <c r="E64" s="2"/>
      <c r="F64" s="2"/>
      <c r="G64" s="2"/>
      <c r="J64" s="151"/>
      <c r="K64" s="151"/>
      <c r="L64" s="7" t="s">
        <v>61</v>
      </c>
      <c r="M64" s="46"/>
      <c r="N64" s="46"/>
      <c r="O64" s="46"/>
      <c r="P64" s="46"/>
    </row>
    <row r="65" spans="2:16" x14ac:dyDescent="0.25">
      <c r="B65" s="2"/>
      <c r="C65" s="3"/>
      <c r="D65" s="2"/>
      <c r="E65" s="2"/>
      <c r="F65" s="2"/>
      <c r="G65" s="2"/>
      <c r="J65" s="151"/>
      <c r="K65" s="151"/>
      <c r="L65" s="7" t="s">
        <v>62</v>
      </c>
      <c r="M65" s="46"/>
      <c r="N65" s="46"/>
      <c r="O65" s="46"/>
      <c r="P65" s="46"/>
    </row>
    <row r="66" spans="2:16" x14ac:dyDescent="0.25">
      <c r="B66" s="2"/>
      <c r="C66" s="3"/>
      <c r="D66" s="2"/>
      <c r="E66" s="2"/>
      <c r="F66" s="2"/>
      <c r="G66" s="2"/>
      <c r="J66" s="151"/>
      <c r="K66" s="151"/>
      <c r="L66" s="7" t="s">
        <v>63</v>
      </c>
      <c r="M66" s="46"/>
      <c r="N66" s="46"/>
      <c r="O66" s="46"/>
      <c r="P66" s="46"/>
    </row>
    <row r="67" spans="2:16" x14ac:dyDescent="0.25">
      <c r="B67" s="2"/>
      <c r="C67" s="3"/>
      <c r="D67" s="2"/>
      <c r="E67" s="2"/>
      <c r="F67" s="2"/>
      <c r="G67" s="2"/>
      <c r="J67" s="151"/>
      <c r="K67" s="151"/>
      <c r="L67" s="7" t="s">
        <v>64</v>
      </c>
      <c r="M67" s="46"/>
      <c r="N67" s="46"/>
      <c r="O67" s="46"/>
      <c r="P67" s="46"/>
    </row>
    <row r="68" spans="2:16" x14ac:dyDescent="0.25">
      <c r="B68" s="2"/>
      <c r="C68" s="3"/>
      <c r="D68" s="2"/>
      <c r="E68" s="2"/>
      <c r="F68" s="2"/>
      <c r="G68" s="2"/>
      <c r="J68" s="151"/>
      <c r="K68" s="151"/>
      <c r="L68" s="7" t="s">
        <v>65</v>
      </c>
      <c r="M68" s="46"/>
      <c r="N68" s="46"/>
      <c r="O68" s="46"/>
      <c r="P68" s="46"/>
    </row>
    <row r="69" spans="2:16" x14ac:dyDescent="0.25">
      <c r="B69" s="2"/>
      <c r="C69" s="3" t="s">
        <v>201</v>
      </c>
      <c r="D69" s="2">
        <f>+SUM(D62:D68)</f>
        <v>960</v>
      </c>
      <c r="E69" s="2"/>
      <c r="F69" s="2"/>
      <c r="G69" s="2"/>
      <c r="J69" s="151"/>
      <c r="K69" s="151"/>
      <c r="L69" s="7" t="s">
        <v>66</v>
      </c>
      <c r="M69" s="46"/>
      <c r="N69" s="46"/>
      <c r="O69" s="46"/>
      <c r="P69" s="46"/>
    </row>
    <row r="70" spans="2:16" x14ac:dyDescent="0.25">
      <c r="J70" s="151" t="s">
        <v>67</v>
      </c>
      <c r="K70" s="151"/>
      <c r="L70" s="7" t="s">
        <v>1</v>
      </c>
      <c r="M70" s="46"/>
      <c r="N70" s="46"/>
      <c r="O70" s="46"/>
      <c r="P70" s="46"/>
    </row>
    <row r="71" spans="2:16" x14ac:dyDescent="0.25">
      <c r="J71" s="151"/>
      <c r="K71" s="151"/>
      <c r="L71" s="7" t="s">
        <v>2</v>
      </c>
      <c r="M71" s="46"/>
      <c r="N71" s="46"/>
      <c r="O71" s="46"/>
      <c r="P71" s="46"/>
    </row>
    <row r="72" spans="2:16" x14ac:dyDescent="0.25">
      <c r="J72" s="151"/>
      <c r="K72" s="151"/>
      <c r="L72" s="7" t="s">
        <v>3</v>
      </c>
      <c r="M72" s="46"/>
      <c r="N72" s="46"/>
      <c r="O72" s="46"/>
      <c r="P72" s="46"/>
    </row>
    <row r="73" spans="2:16" x14ac:dyDescent="0.25">
      <c r="J73" s="151"/>
      <c r="K73" s="151"/>
      <c r="L73" s="7" t="s">
        <v>4</v>
      </c>
      <c r="M73" s="46"/>
      <c r="N73" s="46"/>
      <c r="O73" s="46"/>
      <c r="P73" s="46"/>
    </row>
    <row r="74" spans="2:16" x14ac:dyDescent="0.25">
      <c r="J74" s="151"/>
      <c r="K74" s="151"/>
      <c r="L74" s="7" t="s">
        <v>5</v>
      </c>
      <c r="M74" s="46"/>
      <c r="N74" s="46"/>
      <c r="O74" s="46"/>
      <c r="P74" s="46"/>
    </row>
    <row r="75" spans="2:16" x14ac:dyDescent="0.25">
      <c r="J75" s="151"/>
      <c r="K75" s="151"/>
      <c r="L75" s="7" t="s">
        <v>6</v>
      </c>
      <c r="M75" s="13"/>
      <c r="N75" s="46"/>
      <c r="O75" s="46"/>
      <c r="P75" s="46"/>
    </row>
    <row r="76" spans="2:16" x14ac:dyDescent="0.25">
      <c r="J76" s="151"/>
      <c r="K76" s="151"/>
      <c r="L76" s="7" t="s">
        <v>7</v>
      </c>
      <c r="M76" s="13"/>
      <c r="N76" s="46"/>
      <c r="O76" s="46"/>
      <c r="P76" s="46"/>
    </row>
    <row r="77" spans="2:16" x14ac:dyDescent="0.25">
      <c r="J77" s="151"/>
      <c r="K77" s="151"/>
      <c r="L77" s="7" t="s">
        <v>8</v>
      </c>
      <c r="M77" s="46"/>
      <c r="N77" s="46"/>
      <c r="O77" s="46"/>
      <c r="P77" s="46"/>
    </row>
    <row r="78" spans="2:16" x14ac:dyDescent="0.25">
      <c r="J78" s="151"/>
      <c r="K78" s="151"/>
      <c r="L78" s="7" t="s">
        <v>24</v>
      </c>
      <c r="M78" s="46"/>
      <c r="N78" s="46"/>
      <c r="O78" s="46"/>
      <c r="P78" s="46"/>
    </row>
    <row r="79" spans="2:16" x14ac:dyDescent="0.25">
      <c r="J79" s="151" t="s">
        <v>68</v>
      </c>
      <c r="K79" s="151"/>
      <c r="L79" s="7" t="s">
        <v>69</v>
      </c>
      <c r="M79" s="61"/>
      <c r="N79" s="46"/>
      <c r="O79" s="46"/>
      <c r="P79" s="46"/>
    </row>
    <row r="80" spans="2:16" x14ac:dyDescent="0.25">
      <c r="J80" s="151"/>
      <c r="K80" s="151"/>
      <c r="L80" s="7" t="s">
        <v>70</v>
      </c>
      <c r="M80" s="13"/>
      <c r="N80" s="46"/>
      <c r="O80" s="46"/>
      <c r="P80" s="46"/>
    </row>
    <row r="81" spans="10:16" x14ac:dyDescent="0.25">
      <c r="J81" s="151"/>
      <c r="K81" s="151"/>
      <c r="L81" s="7" t="s">
        <v>71</v>
      </c>
      <c r="M81" s="13"/>
      <c r="N81" s="46"/>
      <c r="O81" s="46"/>
      <c r="P81" s="46"/>
    </row>
    <row r="82" spans="10:16" x14ac:dyDescent="0.25">
      <c r="J82" s="151"/>
      <c r="K82" s="151"/>
      <c r="L82" s="7" t="s">
        <v>72</v>
      </c>
      <c r="M82" s="13"/>
      <c r="N82" s="46"/>
      <c r="O82" s="46"/>
      <c r="P82" s="46"/>
    </row>
    <row r="83" spans="10:16" x14ac:dyDescent="0.25">
      <c r="J83" s="151"/>
      <c r="K83" s="151"/>
      <c r="L83" s="7" t="s">
        <v>73</v>
      </c>
      <c r="M83" s="13"/>
      <c r="N83" s="46"/>
      <c r="O83" s="46"/>
      <c r="P83" s="46"/>
    </row>
    <row r="84" spans="10:16" x14ac:dyDescent="0.25">
      <c r="J84" s="151"/>
      <c r="K84" s="151"/>
      <c r="L84" s="7" t="s">
        <v>74</v>
      </c>
      <c r="M84" s="13"/>
      <c r="N84" s="46"/>
      <c r="O84" s="46"/>
      <c r="P84" s="46"/>
    </row>
    <row r="85" spans="10:16" x14ac:dyDescent="0.25">
      <c r="J85" s="151"/>
      <c r="K85" s="151"/>
      <c r="L85" s="7" t="s">
        <v>75</v>
      </c>
      <c r="M85" s="46"/>
      <c r="N85" s="46"/>
      <c r="O85" s="46"/>
      <c r="P85" s="46"/>
    </row>
    <row r="86" spans="10:16" x14ac:dyDescent="0.25">
      <c r="J86" s="151"/>
      <c r="K86" s="151"/>
      <c r="L86" s="7" t="s">
        <v>76</v>
      </c>
      <c r="M86" s="46"/>
      <c r="N86" s="46"/>
      <c r="O86" s="46"/>
      <c r="P86" s="46"/>
    </row>
    <row r="87" spans="10:16" x14ac:dyDescent="0.25">
      <c r="J87" s="151"/>
      <c r="K87" s="151"/>
      <c r="L87" s="7" t="s">
        <v>77</v>
      </c>
      <c r="M87" s="46"/>
      <c r="N87" s="46"/>
      <c r="O87" s="46"/>
      <c r="P87" s="46"/>
    </row>
    <row r="88" spans="10:16" x14ac:dyDescent="0.25">
      <c r="J88" s="151"/>
      <c r="K88" s="151"/>
      <c r="L88" s="7" t="s">
        <v>78</v>
      </c>
      <c r="M88" s="46"/>
      <c r="N88" s="46"/>
      <c r="O88" s="46"/>
      <c r="P88" s="46"/>
    </row>
    <row r="89" spans="10:16" x14ac:dyDescent="0.25">
      <c r="J89" s="151"/>
      <c r="K89" s="151"/>
      <c r="L89" s="7" t="s">
        <v>43</v>
      </c>
      <c r="M89" s="46"/>
      <c r="N89" s="46"/>
      <c r="O89" s="46"/>
      <c r="P89" s="46"/>
    </row>
    <row r="90" spans="10:16" x14ac:dyDescent="0.25">
      <c r="J90" s="151"/>
      <c r="K90" s="151"/>
      <c r="L90" s="7" t="s">
        <v>44</v>
      </c>
      <c r="M90" s="46"/>
      <c r="N90" s="46"/>
      <c r="O90" s="46"/>
      <c r="P90" s="46"/>
    </row>
    <row r="91" spans="10:16" x14ac:dyDescent="0.25">
      <c r="J91" s="151"/>
      <c r="K91" s="151"/>
      <c r="L91" s="7" t="s">
        <v>45</v>
      </c>
      <c r="M91" s="46"/>
      <c r="N91" s="46"/>
      <c r="O91" s="46"/>
      <c r="P91" s="46"/>
    </row>
    <row r="92" spans="10:16" x14ac:dyDescent="0.25">
      <c r="J92" s="151"/>
      <c r="K92" s="151"/>
      <c r="L92" s="7" t="s">
        <v>46</v>
      </c>
      <c r="M92" s="46"/>
      <c r="N92" s="46"/>
      <c r="O92" s="46"/>
      <c r="P92" s="46"/>
    </row>
    <row r="93" spans="10:16" x14ac:dyDescent="0.25">
      <c r="J93" s="151"/>
      <c r="K93" s="151"/>
      <c r="L93" s="7" t="s">
        <v>79</v>
      </c>
      <c r="M93" s="46"/>
      <c r="N93" s="46"/>
      <c r="O93" s="46"/>
      <c r="P93" s="46"/>
    </row>
    <row r="94" spans="10:16" x14ac:dyDescent="0.25">
      <c r="J94" s="151"/>
      <c r="K94" s="151"/>
      <c r="L94" s="7" t="s">
        <v>48</v>
      </c>
      <c r="M94" s="46"/>
      <c r="N94" s="46"/>
      <c r="O94" s="46"/>
      <c r="P94" s="46"/>
    </row>
    <row r="95" spans="10:16" x14ac:dyDescent="0.25">
      <c r="J95" s="151"/>
      <c r="K95" s="151"/>
      <c r="L95" s="7" t="s">
        <v>49</v>
      </c>
      <c r="M95" s="46"/>
      <c r="N95" s="46"/>
      <c r="O95" s="46"/>
      <c r="P95" s="46"/>
    </row>
    <row r="96" spans="10:16" x14ac:dyDescent="0.25">
      <c r="J96" s="151"/>
      <c r="K96" s="151"/>
      <c r="L96" s="7" t="s">
        <v>50</v>
      </c>
      <c r="M96" s="46"/>
      <c r="N96" s="46"/>
      <c r="O96" s="46"/>
      <c r="P96" s="46"/>
    </row>
    <row r="97" spans="10:16" x14ac:dyDescent="0.25">
      <c r="J97" s="151"/>
      <c r="K97" s="151"/>
      <c r="L97" s="7" t="s">
        <v>80</v>
      </c>
      <c r="M97" s="46"/>
      <c r="N97" s="46"/>
      <c r="O97" s="46"/>
      <c r="P97" s="46"/>
    </row>
    <row r="98" spans="10:16" x14ac:dyDescent="0.25">
      <c r="J98" s="151"/>
      <c r="K98" s="151"/>
      <c r="L98" s="7" t="s">
        <v>81</v>
      </c>
      <c r="M98" s="46"/>
      <c r="N98" s="46"/>
      <c r="O98" s="46"/>
      <c r="P98" s="46"/>
    </row>
    <row r="99" spans="10:16" x14ac:dyDescent="0.25">
      <c r="J99" s="151"/>
      <c r="K99" s="151"/>
      <c r="L99" s="7" t="s">
        <v>82</v>
      </c>
      <c r="M99" s="46"/>
      <c r="N99" s="46"/>
      <c r="O99" s="46"/>
      <c r="P99" s="46"/>
    </row>
    <row r="100" spans="10:16" x14ac:dyDescent="0.25">
      <c r="J100" s="151"/>
      <c r="K100" s="151"/>
      <c r="L100" s="7" t="s">
        <v>83</v>
      </c>
      <c r="M100" s="46"/>
      <c r="N100" s="46"/>
      <c r="O100" s="46"/>
      <c r="P100" s="46"/>
    </row>
    <row r="101" spans="10:16" x14ac:dyDescent="0.25">
      <c r="J101" s="151"/>
      <c r="K101" s="151"/>
      <c r="L101" s="7" t="s">
        <v>84</v>
      </c>
      <c r="M101" s="46"/>
      <c r="N101" s="46"/>
      <c r="O101" s="46"/>
      <c r="P101" s="46"/>
    </row>
    <row r="102" spans="10:16" x14ac:dyDescent="0.25">
      <c r="J102" s="151"/>
      <c r="K102" s="151"/>
      <c r="L102" s="7" t="s">
        <v>85</v>
      </c>
      <c r="M102" s="46"/>
      <c r="N102" s="46"/>
      <c r="O102" s="46"/>
      <c r="P102" s="46"/>
    </row>
    <row r="103" spans="10:16" x14ac:dyDescent="0.25">
      <c r="J103" s="151"/>
      <c r="K103" s="151"/>
      <c r="L103" s="7" t="s">
        <v>86</v>
      </c>
      <c r="M103" s="46"/>
      <c r="N103" s="46"/>
      <c r="O103" s="46"/>
      <c r="P103" s="46"/>
    </row>
    <row r="104" spans="10:16" x14ac:dyDescent="0.25">
      <c r="J104" s="151"/>
      <c r="K104" s="151"/>
      <c r="L104" s="7" t="s">
        <v>87</v>
      </c>
      <c r="M104" s="46"/>
      <c r="N104" s="46"/>
      <c r="O104" s="46"/>
      <c r="P104" s="46"/>
    </row>
    <row r="105" spans="10:16" x14ac:dyDescent="0.25">
      <c r="J105" s="151"/>
      <c r="K105" s="151"/>
      <c r="L105" s="7" t="s">
        <v>88</v>
      </c>
      <c r="M105" s="46"/>
      <c r="N105" s="46"/>
      <c r="O105" s="46"/>
      <c r="P105" s="46"/>
    </row>
    <row r="106" spans="10:16" x14ac:dyDescent="0.25">
      <c r="J106" s="151"/>
      <c r="K106" s="151"/>
      <c r="L106" s="7" t="s">
        <v>89</v>
      </c>
      <c r="M106" s="46"/>
      <c r="N106" s="46"/>
      <c r="O106" s="46"/>
      <c r="P106" s="46"/>
    </row>
    <row r="107" spans="10:16" x14ac:dyDescent="0.25">
      <c r="J107" s="151"/>
      <c r="K107" s="151"/>
      <c r="L107" s="7" t="s">
        <v>90</v>
      </c>
      <c r="M107" s="46"/>
      <c r="N107" s="46"/>
      <c r="O107" s="46"/>
      <c r="P107" s="46"/>
    </row>
    <row r="108" spans="10:16" x14ac:dyDescent="0.25">
      <c r="J108" s="151"/>
      <c r="K108" s="151"/>
      <c r="L108" s="7" t="s">
        <v>91</v>
      </c>
      <c r="M108" s="46"/>
      <c r="N108" s="46"/>
      <c r="O108" s="46"/>
      <c r="P108" s="46"/>
    </row>
    <row r="109" spans="10:16" x14ac:dyDescent="0.25">
      <c r="J109" s="151"/>
      <c r="K109" s="151"/>
      <c r="L109" s="7" t="s">
        <v>92</v>
      </c>
      <c r="M109" s="46"/>
      <c r="N109" s="46"/>
      <c r="O109" s="46"/>
      <c r="P109" s="46"/>
    </row>
    <row r="110" spans="10:16" x14ac:dyDescent="0.25">
      <c r="J110" s="151"/>
      <c r="K110" s="151"/>
      <c r="L110" s="7" t="s">
        <v>93</v>
      </c>
      <c r="M110" s="46"/>
      <c r="N110" s="46"/>
      <c r="O110" s="46"/>
      <c r="P110" s="46"/>
    </row>
    <row r="111" spans="10:16" x14ac:dyDescent="0.25">
      <c r="J111" s="151"/>
      <c r="K111" s="151"/>
      <c r="L111" s="7" t="s">
        <v>94</v>
      </c>
      <c r="M111" s="46"/>
      <c r="N111" s="46"/>
      <c r="O111" s="46"/>
      <c r="P111" s="46"/>
    </row>
    <row r="112" spans="10:16" x14ac:dyDescent="0.25">
      <c r="J112" s="151"/>
      <c r="K112" s="151"/>
      <c r="L112" s="7" t="s">
        <v>95</v>
      </c>
      <c r="M112" s="46"/>
      <c r="N112" s="46"/>
      <c r="O112" s="46"/>
      <c r="P112" s="46"/>
    </row>
    <row r="113" spans="10:16" x14ac:dyDescent="0.25">
      <c r="J113" s="151" t="s">
        <v>96</v>
      </c>
      <c r="K113" s="151"/>
      <c r="L113" s="7" t="s">
        <v>1</v>
      </c>
      <c r="M113" s="46"/>
      <c r="N113" s="46"/>
      <c r="O113" s="46"/>
      <c r="P113" s="46"/>
    </row>
    <row r="114" spans="10:16" x14ac:dyDescent="0.25">
      <c r="J114" s="151"/>
      <c r="K114" s="151"/>
      <c r="L114" s="7" t="s">
        <v>2</v>
      </c>
      <c r="M114" s="46"/>
      <c r="N114" s="46"/>
      <c r="O114" s="46"/>
      <c r="P114" s="46"/>
    </row>
    <row r="115" spans="10:16" x14ac:dyDescent="0.25">
      <c r="J115" s="151"/>
      <c r="K115" s="151"/>
      <c r="L115" s="7" t="s">
        <v>3</v>
      </c>
      <c r="M115" s="46"/>
      <c r="N115" s="46"/>
      <c r="O115" s="46"/>
      <c r="P115" s="46"/>
    </row>
    <row r="116" spans="10:16" x14ac:dyDescent="0.25">
      <c r="J116" s="151"/>
      <c r="K116" s="151"/>
      <c r="L116" s="7" t="s">
        <v>4</v>
      </c>
      <c r="M116" s="46"/>
      <c r="N116" s="46"/>
      <c r="O116" s="46"/>
      <c r="P116" s="46"/>
    </row>
    <row r="117" spans="10:16" x14ac:dyDescent="0.25">
      <c r="J117" s="151"/>
      <c r="K117" s="151"/>
      <c r="L117" s="7" t="s">
        <v>5</v>
      </c>
      <c r="M117" s="46"/>
      <c r="N117" s="46"/>
      <c r="O117" s="46"/>
      <c r="P117" s="46"/>
    </row>
    <row r="118" spans="10:16" x14ac:dyDescent="0.25">
      <c r="J118" s="151"/>
      <c r="K118" s="151"/>
      <c r="L118" s="7" t="s">
        <v>6</v>
      </c>
      <c r="M118" s="46"/>
      <c r="N118" s="46"/>
      <c r="O118" s="46"/>
      <c r="P118" s="46"/>
    </row>
    <row r="119" spans="10:16" x14ac:dyDescent="0.25">
      <c r="J119" s="151"/>
      <c r="K119" s="151"/>
      <c r="L119" s="7" t="s">
        <v>7</v>
      </c>
      <c r="M119" s="46"/>
      <c r="N119" s="46"/>
      <c r="O119" s="46"/>
      <c r="P119" s="46"/>
    </row>
    <row r="120" spans="10:16" x14ac:dyDescent="0.25">
      <c r="J120" s="151" t="s">
        <v>97</v>
      </c>
      <c r="K120" s="151" t="s">
        <v>1</v>
      </c>
      <c r="L120" s="7" t="s">
        <v>98</v>
      </c>
      <c r="M120" s="46"/>
      <c r="N120" s="46"/>
      <c r="O120" s="46"/>
      <c r="P120" s="46"/>
    </row>
    <row r="121" spans="10:16" x14ac:dyDescent="0.25">
      <c r="J121" s="151"/>
      <c r="K121" s="151"/>
      <c r="L121" s="7" t="s">
        <v>99</v>
      </c>
      <c r="M121" s="46"/>
      <c r="N121" s="46"/>
      <c r="O121" s="46"/>
      <c r="P121" s="46"/>
    </row>
    <row r="122" spans="10:16" x14ac:dyDescent="0.25">
      <c r="J122" s="151"/>
      <c r="K122" s="151" t="s">
        <v>2</v>
      </c>
      <c r="L122" s="7" t="s">
        <v>98</v>
      </c>
      <c r="M122" s="46"/>
      <c r="N122" s="46"/>
      <c r="O122" s="46"/>
      <c r="P122" s="46"/>
    </row>
    <row r="123" spans="10:16" x14ac:dyDescent="0.25">
      <c r="J123" s="151"/>
      <c r="K123" s="151"/>
      <c r="L123" s="7" t="s">
        <v>99</v>
      </c>
      <c r="M123" s="46"/>
      <c r="N123" s="46"/>
      <c r="O123" s="46"/>
      <c r="P123" s="46"/>
    </row>
    <row r="124" spans="10:16" x14ac:dyDescent="0.25">
      <c r="J124" s="151"/>
      <c r="K124" s="151" t="s">
        <v>3</v>
      </c>
      <c r="L124" s="7" t="s">
        <v>98</v>
      </c>
      <c r="M124" s="46"/>
      <c r="N124" s="46"/>
      <c r="O124" s="46"/>
      <c r="P124" s="46"/>
    </row>
    <row r="125" spans="10:16" x14ac:dyDescent="0.25">
      <c r="J125" s="151"/>
      <c r="K125" s="151"/>
      <c r="L125" s="7" t="s">
        <v>99</v>
      </c>
      <c r="M125" s="46"/>
      <c r="N125" s="46"/>
      <c r="O125" s="46"/>
      <c r="P125" s="46"/>
    </row>
    <row r="126" spans="10:16" x14ac:dyDescent="0.25">
      <c r="J126" s="151"/>
      <c r="K126" s="151" t="s">
        <v>4</v>
      </c>
      <c r="L126" s="7" t="s">
        <v>98</v>
      </c>
      <c r="M126" s="46"/>
      <c r="N126" s="46"/>
      <c r="O126" s="46"/>
      <c r="P126" s="46"/>
    </row>
    <row r="127" spans="10:16" x14ac:dyDescent="0.25">
      <c r="J127" s="151"/>
      <c r="K127" s="151"/>
      <c r="L127" s="7" t="s">
        <v>99</v>
      </c>
      <c r="M127" s="46"/>
      <c r="N127" s="46"/>
      <c r="O127" s="46"/>
      <c r="P127" s="46"/>
    </row>
    <row r="128" spans="10:16" x14ac:dyDescent="0.25">
      <c r="J128" s="151"/>
      <c r="K128" s="151" t="s">
        <v>5</v>
      </c>
      <c r="L128" s="7" t="s">
        <v>98</v>
      </c>
      <c r="M128" s="46"/>
      <c r="N128" s="46"/>
      <c r="O128" s="46"/>
      <c r="P128" s="46"/>
    </row>
    <row r="129" spans="10:16" x14ac:dyDescent="0.25">
      <c r="J129" s="151"/>
      <c r="K129" s="151"/>
      <c r="L129" s="7" t="s">
        <v>99</v>
      </c>
      <c r="M129" s="46"/>
      <c r="N129" s="46"/>
      <c r="O129" s="46"/>
      <c r="P129" s="46"/>
    </row>
    <row r="130" spans="10:16" x14ac:dyDescent="0.25">
      <c r="J130" s="151"/>
      <c r="K130" s="151" t="s">
        <v>6</v>
      </c>
      <c r="L130" s="7" t="s">
        <v>98</v>
      </c>
      <c r="M130" s="46"/>
      <c r="N130" s="46"/>
      <c r="O130" s="46"/>
      <c r="P130" s="46"/>
    </row>
    <row r="131" spans="10:16" x14ac:dyDescent="0.25">
      <c r="J131" s="151"/>
      <c r="K131" s="151"/>
      <c r="L131" s="7" t="s">
        <v>99</v>
      </c>
      <c r="M131" s="46"/>
      <c r="N131" s="46"/>
      <c r="O131" s="46"/>
      <c r="P131" s="46"/>
    </row>
    <row r="132" spans="10:16" x14ac:dyDescent="0.25">
      <c r="J132" s="151"/>
      <c r="K132" s="151" t="s">
        <v>7</v>
      </c>
      <c r="L132" s="7" t="s">
        <v>98</v>
      </c>
      <c r="M132" s="46"/>
      <c r="N132" s="46"/>
      <c r="O132" s="46"/>
      <c r="P132" s="46"/>
    </row>
    <row r="133" spans="10:16" x14ac:dyDescent="0.25">
      <c r="J133" s="151"/>
      <c r="K133" s="151"/>
      <c r="L133" s="7" t="s">
        <v>99</v>
      </c>
      <c r="M133" s="46"/>
      <c r="N133" s="46"/>
      <c r="O133" s="46"/>
      <c r="P133" s="46"/>
    </row>
    <row r="134" spans="10:16" x14ac:dyDescent="0.25">
      <c r="J134" s="151"/>
      <c r="K134" s="151" t="s">
        <v>8</v>
      </c>
      <c r="L134" s="7" t="s">
        <v>98</v>
      </c>
      <c r="M134" s="46"/>
      <c r="N134" s="46"/>
      <c r="O134" s="46"/>
      <c r="P134" s="46"/>
    </row>
    <row r="135" spans="10:16" x14ac:dyDescent="0.25">
      <c r="J135" s="151"/>
      <c r="K135" s="151"/>
      <c r="L135" s="7" t="s">
        <v>99</v>
      </c>
      <c r="M135" s="46"/>
      <c r="N135" s="46"/>
      <c r="O135" s="46"/>
      <c r="P135" s="46"/>
    </row>
    <row r="136" spans="10:16" x14ac:dyDescent="0.25">
      <c r="J136" s="151"/>
      <c r="K136" s="151" t="s">
        <v>24</v>
      </c>
      <c r="L136" s="7" t="s">
        <v>98</v>
      </c>
      <c r="M136" s="46"/>
      <c r="N136" s="46"/>
      <c r="O136" s="46"/>
      <c r="P136" s="46"/>
    </row>
    <row r="137" spans="10:16" x14ac:dyDescent="0.25">
      <c r="J137" s="151"/>
      <c r="K137" s="151"/>
      <c r="L137" s="7" t="s">
        <v>99</v>
      </c>
      <c r="M137" s="46"/>
      <c r="N137" s="46"/>
      <c r="O137" s="46"/>
      <c r="P137" s="46"/>
    </row>
    <row r="138" spans="10:16" x14ac:dyDescent="0.25">
      <c r="J138" s="151" t="s">
        <v>100</v>
      </c>
      <c r="K138" s="151"/>
      <c r="L138" s="7" t="s">
        <v>101</v>
      </c>
      <c r="M138" s="46"/>
      <c r="N138" s="46"/>
      <c r="O138" s="46"/>
      <c r="P138" s="46"/>
    </row>
    <row r="139" spans="10:16" x14ac:dyDescent="0.25">
      <c r="J139" s="151"/>
      <c r="K139" s="151"/>
      <c r="L139" s="7" t="s">
        <v>1</v>
      </c>
      <c r="M139" s="46"/>
      <c r="N139" s="46"/>
      <c r="O139" s="46"/>
      <c r="P139" s="46"/>
    </row>
    <row r="140" spans="10:16" x14ac:dyDescent="0.25">
      <c r="J140" s="151"/>
      <c r="K140" s="151"/>
      <c r="L140" s="7" t="s">
        <v>2</v>
      </c>
      <c r="M140" s="46"/>
      <c r="N140" s="46"/>
      <c r="O140" s="46"/>
      <c r="P140" s="46"/>
    </row>
    <row r="141" spans="10:16" x14ac:dyDescent="0.25">
      <c r="J141" s="151"/>
      <c r="K141" s="151"/>
      <c r="L141" s="7" t="s">
        <v>3</v>
      </c>
      <c r="M141" s="46"/>
      <c r="N141" s="46"/>
      <c r="O141" s="46"/>
      <c r="P141" s="46"/>
    </row>
    <row r="142" spans="10:16" x14ac:dyDescent="0.25">
      <c r="J142" s="151"/>
      <c r="K142" s="151"/>
      <c r="L142" s="7" t="s">
        <v>4</v>
      </c>
      <c r="M142" s="46"/>
      <c r="N142" s="46"/>
      <c r="O142" s="46"/>
      <c r="P142" s="46"/>
    </row>
    <row r="143" spans="10:16" x14ac:dyDescent="0.25">
      <c r="J143" s="151"/>
      <c r="K143" s="151"/>
      <c r="L143" s="7" t="s">
        <v>5</v>
      </c>
      <c r="M143" s="46"/>
      <c r="N143" s="46"/>
      <c r="O143" s="46"/>
      <c r="P143" s="46"/>
    </row>
    <row r="144" spans="10:16" x14ac:dyDescent="0.25">
      <c r="J144" s="151"/>
      <c r="K144" s="151"/>
      <c r="L144" s="7" t="s">
        <v>6</v>
      </c>
      <c r="M144" s="46"/>
      <c r="N144" s="46"/>
      <c r="O144" s="46"/>
      <c r="P144" s="46"/>
    </row>
    <row r="145" spans="10:16" x14ac:dyDescent="0.25">
      <c r="J145" s="151"/>
      <c r="K145" s="151"/>
      <c r="L145" s="7" t="s">
        <v>7</v>
      </c>
      <c r="M145" s="46"/>
      <c r="N145" s="46"/>
      <c r="O145" s="46"/>
      <c r="P145" s="46"/>
    </row>
    <row r="146" spans="10:16" x14ac:dyDescent="0.25">
      <c r="J146" s="151"/>
      <c r="K146" s="151"/>
      <c r="L146" s="7" t="s">
        <v>8</v>
      </c>
      <c r="M146" s="46"/>
      <c r="N146" s="46"/>
      <c r="O146" s="46"/>
      <c r="P146" s="46"/>
    </row>
    <row r="147" spans="10:16" x14ac:dyDescent="0.25">
      <c r="J147" s="151" t="s">
        <v>102</v>
      </c>
      <c r="K147" s="151"/>
      <c r="L147" s="7" t="s">
        <v>101</v>
      </c>
      <c r="M147" s="46"/>
      <c r="N147" s="46"/>
      <c r="O147" s="46"/>
      <c r="P147" s="46"/>
    </row>
    <row r="148" spans="10:16" x14ac:dyDescent="0.25">
      <c r="J148" s="151"/>
      <c r="K148" s="151"/>
      <c r="L148" s="7" t="s">
        <v>1</v>
      </c>
      <c r="M148" s="46"/>
      <c r="N148" s="46"/>
      <c r="O148" s="46"/>
      <c r="P148" s="46"/>
    </row>
    <row r="149" spans="10:16" x14ac:dyDescent="0.25">
      <c r="J149" s="151"/>
      <c r="K149" s="151"/>
      <c r="L149" s="7" t="s">
        <v>2</v>
      </c>
      <c r="M149" s="46"/>
      <c r="N149" s="46"/>
      <c r="O149" s="46"/>
      <c r="P149" s="46"/>
    </row>
    <row r="150" spans="10:16" x14ac:dyDescent="0.25">
      <c r="J150" s="151"/>
      <c r="K150" s="151"/>
      <c r="L150" s="7" t="s">
        <v>3</v>
      </c>
      <c r="M150" s="46"/>
      <c r="N150" s="46"/>
      <c r="O150" s="46"/>
      <c r="P150" s="46"/>
    </row>
    <row r="151" spans="10:16" x14ac:dyDescent="0.25">
      <c r="J151" s="151"/>
      <c r="K151" s="151"/>
      <c r="L151" s="7" t="s">
        <v>4</v>
      </c>
      <c r="M151" s="46"/>
      <c r="N151" s="46"/>
      <c r="O151" s="46"/>
      <c r="P151" s="46"/>
    </row>
    <row r="152" spans="10:16" x14ac:dyDescent="0.25">
      <c r="J152" s="151"/>
      <c r="K152" s="151"/>
      <c r="L152" s="7" t="s">
        <v>5</v>
      </c>
      <c r="M152" s="46"/>
      <c r="N152" s="46"/>
      <c r="O152" s="46"/>
      <c r="P152" s="46"/>
    </row>
    <row r="153" spans="10:16" x14ac:dyDescent="0.25">
      <c r="J153" s="151"/>
      <c r="K153" s="151"/>
      <c r="L153" s="7" t="s">
        <v>6</v>
      </c>
      <c r="M153" s="46"/>
      <c r="N153" s="46"/>
      <c r="O153" s="46"/>
      <c r="P153" s="46"/>
    </row>
    <row r="154" spans="10:16" x14ac:dyDescent="0.25">
      <c r="J154" s="151"/>
      <c r="K154" s="151"/>
      <c r="L154" s="7" t="s">
        <v>7</v>
      </c>
      <c r="M154" s="46"/>
      <c r="N154" s="46"/>
      <c r="O154" s="46"/>
      <c r="P154" s="46"/>
    </row>
    <row r="155" spans="10:16" x14ac:dyDescent="0.25">
      <c r="J155" s="151"/>
      <c r="K155" s="151"/>
      <c r="L155" s="7" t="s">
        <v>8</v>
      </c>
      <c r="M155" s="46"/>
      <c r="N155" s="46"/>
      <c r="O155" s="46"/>
      <c r="P155" s="46"/>
    </row>
    <row r="156" spans="10:16" x14ac:dyDescent="0.25">
      <c r="J156" s="154" t="s">
        <v>103</v>
      </c>
      <c r="K156" s="154"/>
      <c r="L156" s="8" t="s">
        <v>1</v>
      </c>
      <c r="M156" s="46"/>
      <c r="N156" s="46"/>
      <c r="O156" s="46"/>
      <c r="P156" s="46"/>
    </row>
    <row r="157" spans="10:16" x14ac:dyDescent="0.25">
      <c r="J157" s="154"/>
      <c r="K157" s="154"/>
      <c r="L157" s="8" t="s">
        <v>2</v>
      </c>
      <c r="M157" s="46"/>
      <c r="N157" s="46"/>
      <c r="O157" s="46"/>
      <c r="P157" s="46"/>
    </row>
    <row r="158" spans="10:16" x14ac:dyDescent="0.25">
      <c r="J158" s="154"/>
      <c r="K158" s="154"/>
      <c r="L158" s="8" t="s">
        <v>3</v>
      </c>
      <c r="M158" s="46"/>
      <c r="N158" s="46"/>
      <c r="O158" s="46"/>
      <c r="P158" s="46"/>
    </row>
    <row r="159" spans="10:16" x14ac:dyDescent="0.25">
      <c r="J159" s="154"/>
      <c r="K159" s="154"/>
      <c r="L159" s="8" t="s">
        <v>4</v>
      </c>
      <c r="M159" s="46"/>
      <c r="N159" s="46"/>
      <c r="O159" s="46"/>
      <c r="P159" s="46"/>
    </row>
    <row r="160" spans="10:16" x14ac:dyDescent="0.25">
      <c r="J160" s="154"/>
      <c r="K160" s="154"/>
      <c r="L160" s="8" t="s">
        <v>5</v>
      </c>
      <c r="M160" s="46"/>
      <c r="N160" s="46"/>
      <c r="O160" s="46"/>
      <c r="P160" s="46"/>
    </row>
    <row r="161" spans="10:16" x14ac:dyDescent="0.25">
      <c r="J161" s="154"/>
      <c r="K161" s="154"/>
      <c r="L161" s="8" t="s">
        <v>6</v>
      </c>
      <c r="M161" s="46"/>
      <c r="N161" s="46"/>
      <c r="O161" s="46"/>
      <c r="P161" s="46"/>
    </row>
    <row r="162" spans="10:16" x14ac:dyDescent="0.25">
      <c r="J162" s="154"/>
      <c r="K162" s="154"/>
      <c r="L162" s="8" t="s">
        <v>7</v>
      </c>
      <c r="M162" s="46"/>
      <c r="N162" s="46"/>
      <c r="O162" s="46"/>
      <c r="P162" s="46"/>
    </row>
    <row r="163" spans="10:16" x14ac:dyDescent="0.25">
      <c r="J163" s="154"/>
      <c r="K163" s="154"/>
      <c r="L163" s="8" t="s">
        <v>8</v>
      </c>
      <c r="M163" s="46"/>
      <c r="N163" s="46"/>
      <c r="O163" s="46"/>
      <c r="P163" s="46"/>
    </row>
    <row r="164" spans="10:16" x14ac:dyDescent="0.25">
      <c r="J164" s="154"/>
      <c r="K164" s="154"/>
      <c r="L164" s="8" t="s">
        <v>24</v>
      </c>
      <c r="M164" s="46"/>
      <c r="N164" s="46"/>
      <c r="O164" s="46"/>
      <c r="P164" s="46"/>
    </row>
    <row r="165" spans="10:16" x14ac:dyDescent="0.25">
      <c r="J165" s="154" t="s">
        <v>104</v>
      </c>
      <c r="K165" s="154"/>
      <c r="L165" s="8" t="s">
        <v>1</v>
      </c>
      <c r="M165" s="46"/>
      <c r="N165" s="46"/>
      <c r="O165" s="46"/>
      <c r="P165" s="46"/>
    </row>
    <row r="166" spans="10:16" x14ac:dyDescent="0.25">
      <c r="J166" s="154"/>
      <c r="K166" s="154"/>
      <c r="L166" s="8" t="s">
        <v>2</v>
      </c>
      <c r="M166" s="46"/>
      <c r="N166" s="46"/>
      <c r="O166" s="46"/>
      <c r="P166" s="46"/>
    </row>
    <row r="167" spans="10:16" x14ac:dyDescent="0.25">
      <c r="J167" s="154"/>
      <c r="K167" s="154"/>
      <c r="L167" s="8" t="s">
        <v>3</v>
      </c>
      <c r="M167" s="46"/>
      <c r="N167" s="46"/>
      <c r="O167" s="46"/>
      <c r="P167" s="46"/>
    </row>
    <row r="168" spans="10:16" x14ac:dyDescent="0.25">
      <c r="J168" s="154"/>
      <c r="K168" s="154"/>
      <c r="L168" s="8" t="s">
        <v>4</v>
      </c>
      <c r="M168" s="46"/>
      <c r="N168" s="46"/>
      <c r="O168" s="46"/>
      <c r="P168" s="46"/>
    </row>
    <row r="169" spans="10:16" x14ac:dyDescent="0.25">
      <c r="J169" s="154"/>
      <c r="K169" s="154"/>
      <c r="L169" s="8" t="s">
        <v>5</v>
      </c>
      <c r="M169" s="46"/>
      <c r="N169" s="46"/>
      <c r="O169" s="46"/>
      <c r="P169" s="46"/>
    </row>
    <row r="170" spans="10:16" x14ac:dyDescent="0.25">
      <c r="J170" s="154"/>
      <c r="K170" s="154"/>
      <c r="L170" s="8" t="s">
        <v>6</v>
      </c>
      <c r="M170" s="46"/>
      <c r="N170" s="46"/>
      <c r="O170" s="46"/>
      <c r="P170" s="46"/>
    </row>
    <row r="171" spans="10:16" x14ac:dyDescent="0.25">
      <c r="J171" s="154"/>
      <c r="K171" s="154"/>
      <c r="L171" s="8" t="s">
        <v>7</v>
      </c>
      <c r="M171" s="46"/>
      <c r="N171" s="46"/>
      <c r="O171" s="46"/>
      <c r="P171" s="46"/>
    </row>
    <row r="172" spans="10:16" x14ac:dyDescent="0.25">
      <c r="J172" s="154"/>
      <c r="K172" s="154"/>
      <c r="L172" s="8" t="s">
        <v>8</v>
      </c>
      <c r="M172" s="46"/>
      <c r="N172" s="46"/>
      <c r="O172" s="46"/>
      <c r="P172" s="46"/>
    </row>
    <row r="173" spans="10:16" x14ac:dyDescent="0.25">
      <c r="J173" s="154"/>
      <c r="K173" s="154"/>
      <c r="L173" s="8" t="s">
        <v>24</v>
      </c>
      <c r="M173" s="46"/>
      <c r="N173" s="46"/>
      <c r="O173" s="46"/>
      <c r="P173" s="46"/>
    </row>
    <row r="174" spans="10:16" x14ac:dyDescent="0.25">
      <c r="J174" s="154" t="s">
        <v>105</v>
      </c>
      <c r="K174" s="154"/>
      <c r="L174" s="8" t="s">
        <v>1</v>
      </c>
      <c r="M174" s="46"/>
      <c r="N174" s="46"/>
      <c r="O174" s="46"/>
      <c r="P174" s="46"/>
    </row>
    <row r="175" spans="10:16" x14ac:dyDescent="0.25">
      <c r="J175" s="154"/>
      <c r="K175" s="154"/>
      <c r="L175" s="8" t="s">
        <v>2</v>
      </c>
      <c r="M175" s="46"/>
      <c r="N175" s="46"/>
      <c r="O175" s="46"/>
      <c r="P175" s="46"/>
    </row>
    <row r="176" spans="10:16" x14ac:dyDescent="0.25">
      <c r="J176" s="154"/>
      <c r="K176" s="154"/>
      <c r="L176" s="8" t="s">
        <v>3</v>
      </c>
      <c r="M176" s="46"/>
      <c r="N176" s="46"/>
      <c r="O176" s="46"/>
      <c r="P176" s="46"/>
    </row>
    <row r="177" spans="10:16" x14ac:dyDescent="0.25">
      <c r="J177" s="154"/>
      <c r="K177" s="154"/>
      <c r="L177" s="8" t="s">
        <v>4</v>
      </c>
      <c r="M177" s="46"/>
      <c r="N177" s="46"/>
      <c r="O177" s="46"/>
      <c r="P177" s="46"/>
    </row>
    <row r="178" spans="10:16" x14ac:dyDescent="0.25">
      <c r="J178" s="154"/>
      <c r="K178" s="154"/>
      <c r="L178" s="8" t="s">
        <v>5</v>
      </c>
      <c r="M178" s="46"/>
      <c r="N178" s="46"/>
      <c r="O178" s="46"/>
      <c r="P178" s="46"/>
    </row>
    <row r="179" spans="10:16" x14ac:dyDescent="0.25">
      <c r="J179" s="154"/>
      <c r="K179" s="154"/>
      <c r="L179" s="8" t="s">
        <v>6</v>
      </c>
      <c r="M179" s="46"/>
      <c r="N179" s="46"/>
      <c r="O179" s="46"/>
      <c r="P179" s="46"/>
    </row>
    <row r="180" spans="10:16" x14ac:dyDescent="0.25">
      <c r="J180" s="154"/>
      <c r="K180" s="154"/>
      <c r="L180" s="8" t="s">
        <v>7</v>
      </c>
      <c r="M180" s="46"/>
      <c r="N180" s="46"/>
      <c r="O180" s="46"/>
      <c r="P180" s="46"/>
    </row>
    <row r="181" spans="10:16" x14ac:dyDescent="0.25">
      <c r="J181" s="154"/>
      <c r="K181" s="154"/>
      <c r="L181" s="8" t="s">
        <v>8</v>
      </c>
      <c r="M181" s="46"/>
      <c r="N181" s="46"/>
      <c r="O181" s="46"/>
      <c r="P181" s="46"/>
    </row>
    <row r="182" spans="10:16" ht="18.75" x14ac:dyDescent="0.25">
      <c r="J182" s="189" t="s">
        <v>106</v>
      </c>
      <c r="K182" s="190"/>
      <c r="L182" s="18"/>
      <c r="M182" s="46"/>
      <c r="N182" s="46"/>
      <c r="O182" s="46"/>
      <c r="P182" s="46"/>
    </row>
    <row r="183" spans="10:16" x14ac:dyDescent="0.25">
      <c r="J183" s="151" t="s">
        <v>107</v>
      </c>
      <c r="K183" s="151" t="s">
        <v>8</v>
      </c>
      <c r="L183" s="7" t="s">
        <v>98</v>
      </c>
      <c r="M183" s="46"/>
      <c r="N183" s="46"/>
      <c r="O183" s="46"/>
      <c r="P183" s="46"/>
    </row>
    <row r="184" spans="10:16" x14ac:dyDescent="0.25">
      <c r="J184" s="151"/>
      <c r="K184" s="151"/>
      <c r="L184" s="7" t="s">
        <v>99</v>
      </c>
      <c r="M184" s="46"/>
      <c r="N184" s="46"/>
      <c r="O184" s="46"/>
      <c r="P184" s="46"/>
    </row>
    <row r="185" spans="10:16" x14ac:dyDescent="0.25">
      <c r="J185" s="151"/>
      <c r="K185" s="151"/>
      <c r="L185" s="7" t="s">
        <v>108</v>
      </c>
      <c r="M185" s="46"/>
      <c r="N185" s="46"/>
      <c r="O185" s="46"/>
      <c r="P185" s="46"/>
    </row>
    <row r="186" spans="10:16" x14ac:dyDescent="0.25">
      <c r="J186" s="151"/>
      <c r="K186" s="151" t="s">
        <v>24</v>
      </c>
      <c r="L186" s="7" t="s">
        <v>98</v>
      </c>
      <c r="M186" s="46"/>
      <c r="N186" s="46"/>
      <c r="O186" s="46"/>
      <c r="P186" s="46"/>
    </row>
    <row r="187" spans="10:16" x14ac:dyDescent="0.25">
      <c r="J187" s="151"/>
      <c r="K187" s="151"/>
      <c r="L187" s="7" t="s">
        <v>99</v>
      </c>
      <c r="M187" s="46"/>
      <c r="N187" s="46"/>
      <c r="O187" s="46"/>
      <c r="P187" s="46"/>
    </row>
    <row r="188" spans="10:16" x14ac:dyDescent="0.25">
      <c r="J188" s="151"/>
      <c r="K188" s="151"/>
      <c r="L188" s="7" t="s">
        <v>108</v>
      </c>
      <c r="M188" s="46"/>
      <c r="N188" s="46"/>
      <c r="O188" s="46"/>
      <c r="P188" s="46"/>
    </row>
    <row r="189" spans="10:16" x14ac:dyDescent="0.25">
      <c r="J189" s="157" t="s">
        <v>109</v>
      </c>
      <c r="K189" s="157"/>
      <c r="L189" s="9" t="s">
        <v>110</v>
      </c>
      <c r="M189" s="46"/>
      <c r="N189" s="46"/>
      <c r="O189" s="46"/>
      <c r="P189" s="46"/>
    </row>
    <row r="190" spans="10:16" x14ac:dyDescent="0.25">
      <c r="J190" s="157"/>
      <c r="K190" s="157"/>
      <c r="L190" s="9" t="s">
        <v>111</v>
      </c>
      <c r="M190" s="46"/>
      <c r="N190" s="46"/>
      <c r="O190" s="46"/>
      <c r="P190" s="46"/>
    </row>
    <row r="191" spans="10:16" x14ac:dyDescent="0.25">
      <c r="J191" s="157"/>
      <c r="K191" s="157"/>
      <c r="L191" s="9" t="s">
        <v>112</v>
      </c>
      <c r="M191" s="46"/>
      <c r="N191" s="46"/>
      <c r="O191" s="46"/>
      <c r="P191" s="46"/>
    </row>
    <row r="192" spans="10:16" x14ac:dyDescent="0.25">
      <c r="J192" s="157"/>
      <c r="K192" s="157"/>
      <c r="L192" s="9" t="s">
        <v>113</v>
      </c>
      <c r="M192" s="46"/>
      <c r="N192" s="46"/>
      <c r="O192" s="46"/>
      <c r="P192" s="46"/>
    </row>
    <row r="193" spans="10:16" x14ac:dyDescent="0.25">
      <c r="J193" s="157"/>
      <c r="K193" s="157"/>
      <c r="L193" s="9" t="s">
        <v>114</v>
      </c>
      <c r="M193" s="46"/>
      <c r="N193" s="46"/>
      <c r="O193" s="46"/>
      <c r="P193" s="46"/>
    </row>
    <row r="194" spans="10:16" x14ac:dyDescent="0.25">
      <c r="J194" s="157"/>
      <c r="K194" s="157"/>
      <c r="L194" s="9" t="s">
        <v>115</v>
      </c>
      <c r="M194" s="46"/>
      <c r="N194" s="46"/>
      <c r="O194" s="46"/>
      <c r="P194" s="46"/>
    </row>
    <row r="195" spans="10:16" x14ac:dyDescent="0.25">
      <c r="J195" s="155" t="s">
        <v>116</v>
      </c>
      <c r="K195" s="155"/>
      <c r="L195" s="10" t="s">
        <v>110</v>
      </c>
      <c r="M195" s="46"/>
      <c r="N195" s="46"/>
      <c r="O195" s="46"/>
      <c r="P195" s="46"/>
    </row>
    <row r="196" spans="10:16" x14ac:dyDescent="0.25">
      <c r="J196" s="155"/>
      <c r="K196" s="155"/>
      <c r="L196" s="10" t="s">
        <v>111</v>
      </c>
      <c r="M196" s="46"/>
      <c r="N196" s="46"/>
      <c r="O196" s="46"/>
      <c r="P196" s="46"/>
    </row>
    <row r="197" spans="10:16" x14ac:dyDescent="0.25">
      <c r="J197" s="155"/>
      <c r="K197" s="155"/>
      <c r="L197" s="10" t="s">
        <v>112</v>
      </c>
      <c r="M197" s="46"/>
      <c r="N197" s="46"/>
      <c r="O197" s="46"/>
      <c r="P197" s="46"/>
    </row>
    <row r="198" spans="10:16" x14ac:dyDescent="0.25">
      <c r="J198" s="155" t="s">
        <v>117</v>
      </c>
      <c r="K198" s="155"/>
      <c r="L198" s="10" t="s">
        <v>118</v>
      </c>
      <c r="M198" s="46"/>
      <c r="N198" s="46"/>
      <c r="O198" s="46"/>
      <c r="P198" s="46"/>
    </row>
    <row r="199" spans="10:16" x14ac:dyDescent="0.25">
      <c r="J199" s="155"/>
      <c r="K199" s="155"/>
      <c r="L199" s="10" t="s">
        <v>111</v>
      </c>
      <c r="M199" s="46"/>
      <c r="N199" s="46"/>
      <c r="O199" s="46"/>
      <c r="P199" s="46"/>
    </row>
    <row r="200" spans="10:16" x14ac:dyDescent="0.25">
      <c r="J200" s="155"/>
      <c r="K200" s="155"/>
      <c r="L200" s="10" t="s">
        <v>112</v>
      </c>
      <c r="M200" s="46"/>
      <c r="N200" s="46"/>
      <c r="O200" s="46"/>
      <c r="P200" s="46"/>
    </row>
    <row r="201" spans="10:16" x14ac:dyDescent="0.25">
      <c r="J201" s="155"/>
      <c r="K201" s="155"/>
      <c r="L201" s="10" t="s">
        <v>114</v>
      </c>
      <c r="M201" s="46"/>
      <c r="N201" s="46"/>
      <c r="O201" s="46"/>
      <c r="P201" s="46"/>
    </row>
    <row r="202" spans="10:16" x14ac:dyDescent="0.25">
      <c r="J202" s="155"/>
      <c r="K202" s="155"/>
      <c r="L202" s="10" t="s">
        <v>115</v>
      </c>
      <c r="M202" s="46"/>
      <c r="N202" s="46"/>
      <c r="O202" s="46"/>
      <c r="P202" s="46"/>
    </row>
    <row r="203" spans="10:16" x14ac:dyDescent="0.25">
      <c r="J203" s="155" t="s">
        <v>119</v>
      </c>
      <c r="K203" s="155"/>
      <c r="L203" s="10" t="s">
        <v>8</v>
      </c>
      <c r="M203" s="46"/>
      <c r="N203" s="46"/>
      <c r="O203" s="46"/>
      <c r="P203" s="46"/>
    </row>
    <row r="204" spans="10:16" x14ac:dyDescent="0.25">
      <c r="J204" s="155" t="s">
        <v>120</v>
      </c>
      <c r="K204" s="155"/>
      <c r="L204" s="10" t="s">
        <v>121</v>
      </c>
      <c r="M204" s="46"/>
      <c r="N204" s="46"/>
      <c r="O204" s="46"/>
      <c r="P204" s="46"/>
    </row>
    <row r="205" spans="10:16" x14ac:dyDescent="0.25">
      <c r="J205" s="155"/>
      <c r="K205" s="155"/>
      <c r="L205" s="10" t="s">
        <v>122</v>
      </c>
      <c r="M205" s="46"/>
      <c r="N205" s="46"/>
      <c r="O205" s="46"/>
      <c r="P205" s="46"/>
    </row>
    <row r="206" spans="10:16" x14ac:dyDescent="0.25">
      <c r="J206" s="155"/>
      <c r="K206" s="155"/>
      <c r="L206" s="10" t="s">
        <v>123</v>
      </c>
      <c r="M206" s="46"/>
      <c r="N206" s="46"/>
      <c r="O206" s="46"/>
      <c r="P206" s="46"/>
    </row>
    <row r="207" spans="10:16" x14ac:dyDescent="0.25">
      <c r="J207" s="155"/>
      <c r="K207" s="155"/>
      <c r="L207" s="10" t="s">
        <v>8</v>
      </c>
      <c r="M207" s="46"/>
      <c r="N207" s="46"/>
      <c r="O207" s="46"/>
      <c r="P207" s="46"/>
    </row>
    <row r="208" spans="10:16" x14ac:dyDescent="0.25">
      <c r="J208" s="155"/>
      <c r="K208" s="155"/>
      <c r="L208" s="10" t="s">
        <v>24</v>
      </c>
      <c r="M208" s="46"/>
      <c r="N208" s="46"/>
      <c r="O208" s="46"/>
      <c r="P208" s="46"/>
    </row>
    <row r="209" spans="10:16" x14ac:dyDescent="0.25">
      <c r="J209" s="155" t="s">
        <v>124</v>
      </c>
      <c r="K209" s="155"/>
      <c r="L209" s="10" t="s">
        <v>125</v>
      </c>
      <c r="M209" s="46"/>
      <c r="N209" s="46"/>
      <c r="O209" s="46"/>
      <c r="P209" s="46"/>
    </row>
    <row r="210" spans="10:16" x14ac:dyDescent="0.25">
      <c r="J210" s="155"/>
      <c r="K210" s="155"/>
      <c r="L210" s="10" t="s">
        <v>24</v>
      </c>
      <c r="M210" s="46"/>
      <c r="N210" s="46"/>
      <c r="O210" s="46"/>
      <c r="P210" s="46"/>
    </row>
    <row r="211" spans="10:16" x14ac:dyDescent="0.25">
      <c r="J211" s="151" t="s">
        <v>126</v>
      </c>
      <c r="K211" s="151"/>
      <c r="L211" s="10" t="s">
        <v>125</v>
      </c>
      <c r="M211" s="46"/>
      <c r="N211" s="46"/>
      <c r="O211" s="46"/>
      <c r="P211" s="46"/>
    </row>
    <row r="212" spans="10:16" x14ac:dyDescent="0.25">
      <c r="J212" s="151"/>
      <c r="K212" s="151"/>
      <c r="L212" s="10" t="s">
        <v>24</v>
      </c>
      <c r="M212" s="46"/>
      <c r="N212" s="46"/>
      <c r="O212" s="46"/>
      <c r="P212" s="46"/>
    </row>
    <row r="213" spans="10:16" ht="60" x14ac:dyDescent="0.25">
      <c r="J213" s="151" t="s">
        <v>127</v>
      </c>
      <c r="K213" s="151"/>
      <c r="L213" s="11" t="s">
        <v>128</v>
      </c>
      <c r="M213" s="46"/>
      <c r="N213" s="46"/>
      <c r="O213" s="46"/>
      <c r="P213" s="46"/>
    </row>
    <row r="214" spans="10:16" x14ac:dyDescent="0.25">
      <c r="J214" s="151" t="s">
        <v>129</v>
      </c>
      <c r="K214" s="151"/>
      <c r="L214" s="9" t="s">
        <v>130</v>
      </c>
      <c r="M214" s="46"/>
      <c r="N214" s="46"/>
      <c r="O214" s="46"/>
      <c r="P214" s="46"/>
    </row>
  </sheetData>
  <mergeCells count="43">
    <mergeCell ref="J211:K212"/>
    <mergeCell ref="J213:K213"/>
    <mergeCell ref="J214:K214"/>
    <mergeCell ref="J195:K197"/>
    <mergeCell ref="J198:K202"/>
    <mergeCell ref="J203:K203"/>
    <mergeCell ref="J204:K208"/>
    <mergeCell ref="J209:K210"/>
    <mergeCell ref="J182:K182"/>
    <mergeCell ref="J183:J188"/>
    <mergeCell ref="K183:K185"/>
    <mergeCell ref="K186:K188"/>
    <mergeCell ref="J189:K194"/>
    <mergeCell ref="J138:K146"/>
    <mergeCell ref="J147:K155"/>
    <mergeCell ref="J156:K164"/>
    <mergeCell ref="J165:K173"/>
    <mergeCell ref="J174:K181"/>
    <mergeCell ref="J79:K112"/>
    <mergeCell ref="J113:K119"/>
    <mergeCell ref="J120:J137"/>
    <mergeCell ref="K120:K121"/>
    <mergeCell ref="K122:K123"/>
    <mergeCell ref="K124:K125"/>
    <mergeCell ref="K126:K127"/>
    <mergeCell ref="K128:K129"/>
    <mergeCell ref="K130:K131"/>
    <mergeCell ref="K132:K133"/>
    <mergeCell ref="K134:K135"/>
    <mergeCell ref="K136:K137"/>
    <mergeCell ref="J18:K18"/>
    <mergeCell ref="J19:K19"/>
    <mergeCell ref="J20:K28"/>
    <mergeCell ref="J29:K69"/>
    <mergeCell ref="J70:K78"/>
    <mergeCell ref="B47:G47"/>
    <mergeCell ref="B60:G60"/>
    <mergeCell ref="B4:C4"/>
    <mergeCell ref="B5:C5"/>
    <mergeCell ref="B6:C6"/>
    <mergeCell ref="B7:G7"/>
    <mergeCell ref="B20:G20"/>
    <mergeCell ref="B34:G3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04"/>
  <sheetViews>
    <sheetView workbookViewId="0">
      <selection activeCell="N11" sqref="N11"/>
    </sheetView>
  </sheetViews>
  <sheetFormatPr defaultRowHeight="15" x14ac:dyDescent="0.25"/>
  <cols>
    <col min="3" max="3" width="10.42578125" bestFit="1" customWidth="1"/>
    <col min="12" max="12" width="12.42578125" customWidth="1"/>
    <col min="13" max="13" width="19.140625" customWidth="1"/>
    <col min="14" max="14" width="12" customWidth="1"/>
    <col min="18" max="18" width="16" customWidth="1"/>
  </cols>
  <sheetData>
    <row r="1" spans="2:18" ht="60" x14ac:dyDescent="0.25">
      <c r="K1" s="53" t="s">
        <v>205</v>
      </c>
      <c r="L1" s="33" t="s">
        <v>204</v>
      </c>
      <c r="M1" s="33" t="s">
        <v>15</v>
      </c>
      <c r="N1" s="4" t="s">
        <v>20</v>
      </c>
      <c r="O1" s="4" t="s">
        <v>16</v>
      </c>
      <c r="P1" s="33" t="s">
        <v>176</v>
      </c>
    </row>
    <row r="2" spans="2:18" x14ac:dyDescent="0.25">
      <c r="K2" s="13">
        <v>63</v>
      </c>
      <c r="L2" s="13">
        <v>23136</v>
      </c>
      <c r="M2" s="61">
        <f>+D19</f>
        <v>14800</v>
      </c>
      <c r="N2" s="61">
        <f>+'[4]LAULI POKHATAKHAM'!$G$166</f>
        <v>14404</v>
      </c>
      <c r="O2" s="61">
        <f>+M2-N2</f>
        <v>396</v>
      </c>
      <c r="P2" s="46"/>
    </row>
    <row r="3" spans="2:18" x14ac:dyDescent="0.25">
      <c r="K3" s="13">
        <v>75</v>
      </c>
      <c r="L3" s="13">
        <v>198</v>
      </c>
      <c r="M3" s="61">
        <f>+D33</f>
        <v>400</v>
      </c>
      <c r="N3" s="61">
        <f>+'[4]LAULI POKHATAKHAM'!$H$166</f>
        <v>0</v>
      </c>
      <c r="O3" s="61">
        <f t="shared" ref="O3:O6" si="0">+M3-N3</f>
        <v>400</v>
      </c>
      <c r="P3" s="46"/>
    </row>
    <row r="4" spans="2:18" ht="15.75" x14ac:dyDescent="0.25">
      <c r="B4" s="134" t="s">
        <v>17</v>
      </c>
      <c r="C4" s="134"/>
      <c r="D4" s="21" t="s">
        <v>135</v>
      </c>
      <c r="E4" s="5"/>
      <c r="F4" s="5"/>
      <c r="G4" s="48"/>
      <c r="K4" s="13">
        <v>90</v>
      </c>
      <c r="L4" s="13">
        <v>1057</v>
      </c>
      <c r="M4" s="61">
        <f>+D46</f>
        <v>1100</v>
      </c>
      <c r="N4" s="61">
        <f>+'[4]LAULI POKHATAKHAM'!$I$166</f>
        <v>1057</v>
      </c>
      <c r="O4" s="61">
        <f t="shared" si="0"/>
        <v>43</v>
      </c>
      <c r="P4" s="46"/>
    </row>
    <row r="5" spans="2:18" ht="15.75" x14ac:dyDescent="0.25">
      <c r="B5" s="134" t="s">
        <v>19</v>
      </c>
      <c r="C5" s="134"/>
      <c r="D5" s="99" t="s">
        <v>377</v>
      </c>
      <c r="E5" s="100"/>
      <c r="F5" s="100"/>
      <c r="G5" s="93"/>
      <c r="K5" s="13">
        <v>110</v>
      </c>
      <c r="L5" s="13">
        <v>691</v>
      </c>
      <c r="M5" s="61">
        <f>+D58</f>
        <v>700</v>
      </c>
      <c r="N5" s="61">
        <f>+'[4]LAULI POKHATAKHAM'!$J$166</f>
        <v>685</v>
      </c>
      <c r="O5" s="61">
        <f t="shared" si="0"/>
        <v>15</v>
      </c>
      <c r="P5" s="46"/>
    </row>
    <row r="6" spans="2:18" ht="15.75" x14ac:dyDescent="0.25">
      <c r="B6" s="138" t="s">
        <v>18</v>
      </c>
      <c r="C6" s="138"/>
      <c r="D6" s="199" t="s">
        <v>378</v>
      </c>
      <c r="E6" s="200"/>
      <c r="F6" s="200"/>
      <c r="G6" s="200"/>
      <c r="H6" s="1"/>
      <c r="K6" s="13">
        <v>140</v>
      </c>
      <c r="L6" s="13">
        <v>369</v>
      </c>
      <c r="M6" s="61">
        <f>+D69</f>
        <v>372</v>
      </c>
      <c r="N6" s="61">
        <f>+'[4]LAULI POKHATAKHAM'!$K$166</f>
        <v>350</v>
      </c>
      <c r="O6" s="61">
        <f t="shared" si="0"/>
        <v>22</v>
      </c>
      <c r="P6" s="46"/>
    </row>
    <row r="7" spans="2:18" ht="18.75" x14ac:dyDescent="0.25">
      <c r="B7" s="131" t="s">
        <v>10</v>
      </c>
      <c r="C7" s="132"/>
      <c r="D7" s="132"/>
      <c r="E7" s="132"/>
      <c r="F7" s="132"/>
      <c r="G7" s="133"/>
    </row>
    <row r="8" spans="2:18" ht="60" x14ac:dyDescent="0.25">
      <c r="B8" s="33" t="s">
        <v>9</v>
      </c>
      <c r="C8" s="33" t="s">
        <v>0</v>
      </c>
      <c r="D8" s="33" t="s">
        <v>15</v>
      </c>
      <c r="E8" s="4" t="s">
        <v>20</v>
      </c>
      <c r="F8" s="4" t="s">
        <v>16</v>
      </c>
      <c r="G8" s="33" t="s">
        <v>351</v>
      </c>
      <c r="K8" s="185"/>
      <c r="L8" s="186"/>
      <c r="M8" s="46"/>
      <c r="N8" s="46"/>
      <c r="O8" s="46"/>
      <c r="P8" s="46"/>
      <c r="Q8" s="46"/>
      <c r="R8" s="46"/>
    </row>
    <row r="9" spans="2:18" ht="45" x14ac:dyDescent="0.25">
      <c r="B9" s="2">
        <v>1</v>
      </c>
      <c r="C9" s="88">
        <v>45049</v>
      </c>
      <c r="D9" s="61">
        <v>3000</v>
      </c>
      <c r="E9" s="61"/>
      <c r="F9" s="61"/>
      <c r="G9" s="61">
        <v>1079</v>
      </c>
      <c r="K9" s="153" t="s">
        <v>21</v>
      </c>
      <c r="L9" s="153"/>
      <c r="M9" s="32" t="s">
        <v>22</v>
      </c>
      <c r="N9" s="12" t="s">
        <v>131</v>
      </c>
      <c r="O9" s="12" t="s">
        <v>132</v>
      </c>
      <c r="P9" s="12" t="s">
        <v>133</v>
      </c>
      <c r="Q9" s="12" t="s">
        <v>11</v>
      </c>
      <c r="R9" s="12" t="s">
        <v>326</v>
      </c>
    </row>
    <row r="10" spans="2:18" x14ac:dyDescent="0.25">
      <c r="B10" s="26">
        <f>+B9+1</f>
        <v>2</v>
      </c>
      <c r="C10" s="27">
        <v>45060</v>
      </c>
      <c r="D10" s="26">
        <v>400</v>
      </c>
      <c r="E10" s="26"/>
      <c r="F10" s="26"/>
      <c r="G10" s="2">
        <v>1085</v>
      </c>
      <c r="K10" s="151" t="s">
        <v>23</v>
      </c>
      <c r="L10" s="151"/>
      <c r="M10" s="7" t="s">
        <v>1</v>
      </c>
      <c r="N10" s="61">
        <f>15+25+15</f>
        <v>55</v>
      </c>
      <c r="O10" s="46"/>
      <c r="P10" s="46"/>
      <c r="Q10" s="46"/>
      <c r="R10" s="13" t="s">
        <v>385</v>
      </c>
    </row>
    <row r="11" spans="2:18" x14ac:dyDescent="0.25">
      <c r="B11" s="2">
        <f>1+B10</f>
        <v>3</v>
      </c>
      <c r="C11" s="89">
        <v>45065</v>
      </c>
      <c r="D11" s="13">
        <v>3100</v>
      </c>
      <c r="E11" s="46"/>
      <c r="F11" s="46"/>
      <c r="G11" s="13">
        <v>1086</v>
      </c>
      <c r="K11" s="151"/>
      <c r="L11" s="151"/>
      <c r="M11" s="7" t="s">
        <v>2</v>
      </c>
      <c r="N11" s="46"/>
      <c r="O11" s="46"/>
      <c r="P11" s="46"/>
      <c r="Q11" s="46"/>
      <c r="R11" s="13"/>
    </row>
    <row r="12" spans="2:18" x14ac:dyDescent="0.25">
      <c r="B12" s="2">
        <f>1+B11</f>
        <v>4</v>
      </c>
      <c r="C12" s="3">
        <v>45070</v>
      </c>
      <c r="D12" s="2">
        <v>6000</v>
      </c>
      <c r="E12" s="2"/>
      <c r="F12" s="2"/>
      <c r="G12" s="2">
        <v>1087</v>
      </c>
      <c r="K12" s="151"/>
      <c r="L12" s="151"/>
      <c r="M12" s="7" t="s">
        <v>3</v>
      </c>
      <c r="N12" s="61"/>
      <c r="O12" s="46"/>
      <c r="P12" s="46"/>
      <c r="Q12" s="46"/>
      <c r="R12" s="13"/>
    </row>
    <row r="13" spans="2:18" x14ac:dyDescent="0.25">
      <c r="B13" s="2">
        <f>1+B12</f>
        <v>5</v>
      </c>
      <c r="C13" s="3">
        <v>45098</v>
      </c>
      <c r="D13" s="2">
        <v>2300</v>
      </c>
      <c r="E13" s="2"/>
      <c r="F13" s="2"/>
      <c r="G13" s="2">
        <v>7902</v>
      </c>
      <c r="K13" s="151"/>
      <c r="L13" s="151"/>
      <c r="M13" s="7" t="s">
        <v>4</v>
      </c>
      <c r="N13" s="13">
        <v>4</v>
      </c>
      <c r="O13" s="46"/>
      <c r="P13" s="46"/>
      <c r="Q13" s="46"/>
      <c r="R13" s="13">
        <v>1087</v>
      </c>
    </row>
    <row r="14" spans="2:18" x14ac:dyDescent="0.25">
      <c r="B14" s="2"/>
      <c r="C14" s="3"/>
      <c r="D14" s="2"/>
      <c r="E14" s="2"/>
      <c r="F14" s="2"/>
      <c r="G14" s="2"/>
      <c r="K14" s="151"/>
      <c r="L14" s="151"/>
      <c r="M14" s="7" t="s">
        <v>5</v>
      </c>
      <c r="N14" s="46"/>
      <c r="O14" s="46"/>
      <c r="P14" s="46"/>
      <c r="Q14" s="46"/>
      <c r="R14" s="13"/>
    </row>
    <row r="15" spans="2:18" x14ac:dyDescent="0.25">
      <c r="B15" s="2"/>
      <c r="C15" s="3"/>
      <c r="D15" s="2"/>
      <c r="E15" s="2"/>
      <c r="F15" s="2"/>
      <c r="G15" s="24"/>
      <c r="K15" s="151"/>
      <c r="L15" s="151"/>
      <c r="M15" s="7" t="s">
        <v>6</v>
      </c>
      <c r="N15" s="46"/>
      <c r="O15" s="46"/>
      <c r="P15" s="46"/>
      <c r="Q15" s="46"/>
      <c r="R15" s="13"/>
    </row>
    <row r="16" spans="2:18" x14ac:dyDescent="0.25">
      <c r="B16" s="2"/>
      <c r="C16" s="3"/>
      <c r="D16" s="2"/>
      <c r="E16" s="2"/>
      <c r="F16" s="2"/>
      <c r="G16" s="24"/>
      <c r="K16" s="151"/>
      <c r="L16" s="151"/>
      <c r="M16" s="7" t="s">
        <v>7</v>
      </c>
      <c r="N16" s="46"/>
      <c r="O16" s="46"/>
      <c r="P16" s="46"/>
      <c r="Q16" s="46"/>
      <c r="R16" s="13"/>
    </row>
    <row r="17" spans="2:18" x14ac:dyDescent="0.25">
      <c r="B17" s="2"/>
      <c r="C17" s="3"/>
      <c r="D17" s="2"/>
      <c r="E17" s="2"/>
      <c r="F17" s="2"/>
      <c r="G17" s="24"/>
      <c r="K17" s="151"/>
      <c r="L17" s="151"/>
      <c r="M17" s="7" t="s">
        <v>8</v>
      </c>
      <c r="N17" s="46"/>
      <c r="O17" s="46"/>
      <c r="P17" s="46"/>
      <c r="Q17" s="46"/>
      <c r="R17" s="13"/>
    </row>
    <row r="18" spans="2:18" x14ac:dyDescent="0.25">
      <c r="B18" s="2"/>
      <c r="C18" s="3"/>
      <c r="D18" s="2"/>
      <c r="E18" s="2"/>
      <c r="F18" s="2"/>
      <c r="G18" s="24"/>
      <c r="K18" s="151"/>
      <c r="L18" s="151"/>
      <c r="M18" s="7" t="s">
        <v>24</v>
      </c>
      <c r="N18" s="46"/>
      <c r="O18" s="46"/>
      <c r="P18" s="46"/>
      <c r="Q18" s="46"/>
      <c r="R18" s="13"/>
    </row>
    <row r="19" spans="2:18" x14ac:dyDescent="0.25">
      <c r="B19" s="2"/>
      <c r="C19" s="3" t="s">
        <v>201</v>
      </c>
      <c r="D19" s="2">
        <f>SUM(D9:D18)</f>
        <v>14800</v>
      </c>
      <c r="E19" s="2"/>
      <c r="F19" s="2"/>
      <c r="G19" s="24"/>
      <c r="K19" s="151" t="s">
        <v>25</v>
      </c>
      <c r="L19" s="151"/>
      <c r="M19" s="7" t="s">
        <v>26</v>
      </c>
      <c r="N19" s="46"/>
      <c r="O19" s="46"/>
      <c r="P19" s="46"/>
      <c r="Q19" s="46"/>
      <c r="R19" s="13"/>
    </row>
    <row r="20" spans="2:18" ht="18.75" x14ac:dyDescent="0.25">
      <c r="B20" s="131" t="s">
        <v>12</v>
      </c>
      <c r="C20" s="132"/>
      <c r="D20" s="132"/>
      <c r="E20" s="132"/>
      <c r="F20" s="132"/>
      <c r="G20" s="133"/>
      <c r="K20" s="151"/>
      <c r="L20" s="151"/>
      <c r="M20" s="7" t="s">
        <v>27</v>
      </c>
      <c r="N20" s="46"/>
      <c r="O20" s="46"/>
      <c r="P20" s="46"/>
      <c r="Q20" s="46"/>
      <c r="R20" s="13"/>
    </row>
    <row r="21" spans="2:18" ht="60" x14ac:dyDescent="0.25">
      <c r="B21" s="33" t="s">
        <v>9</v>
      </c>
      <c r="C21" s="33" t="s">
        <v>0</v>
      </c>
      <c r="D21" s="33" t="s">
        <v>15</v>
      </c>
      <c r="E21" s="4" t="s">
        <v>20</v>
      </c>
      <c r="F21" s="4" t="s">
        <v>16</v>
      </c>
      <c r="G21" s="33" t="s">
        <v>11</v>
      </c>
      <c r="K21" s="151"/>
      <c r="L21" s="151"/>
      <c r="M21" s="7" t="s">
        <v>28</v>
      </c>
      <c r="N21" s="46"/>
      <c r="O21" s="46"/>
      <c r="P21" s="46"/>
      <c r="Q21" s="46"/>
      <c r="R21" s="13"/>
    </row>
    <row r="22" spans="2:18" x14ac:dyDescent="0.25">
      <c r="B22" s="2">
        <v>1</v>
      </c>
      <c r="C22" s="88">
        <v>45065</v>
      </c>
      <c r="D22" s="61">
        <v>400</v>
      </c>
      <c r="E22" s="61"/>
      <c r="F22" s="61"/>
      <c r="G22" s="13">
        <v>1086</v>
      </c>
      <c r="K22" s="151"/>
      <c r="L22" s="151"/>
      <c r="M22" s="7" t="s">
        <v>29</v>
      </c>
      <c r="N22" s="46"/>
      <c r="O22" s="46"/>
      <c r="P22" s="46"/>
      <c r="Q22" s="46"/>
      <c r="R22" s="13"/>
    </row>
    <row r="23" spans="2:18" x14ac:dyDescent="0.25">
      <c r="B23" s="26">
        <f>+B22+1</f>
        <v>2</v>
      </c>
      <c r="C23" s="27"/>
      <c r="D23" s="26"/>
      <c r="E23" s="26"/>
      <c r="F23" s="26"/>
      <c r="G23" s="2"/>
      <c r="K23" s="151"/>
      <c r="L23" s="151"/>
      <c r="M23" s="7" t="s">
        <v>30</v>
      </c>
      <c r="N23" s="46"/>
      <c r="O23" s="46"/>
      <c r="P23" s="46"/>
      <c r="Q23" s="46"/>
      <c r="R23" s="13"/>
    </row>
    <row r="24" spans="2:18" x14ac:dyDescent="0.25">
      <c r="B24" s="2">
        <v>3</v>
      </c>
      <c r="C24" s="3"/>
      <c r="D24" s="2"/>
      <c r="E24" s="2"/>
      <c r="F24" s="2"/>
      <c r="G24" s="2"/>
      <c r="K24" s="151"/>
      <c r="L24" s="151"/>
      <c r="M24" s="7" t="s">
        <v>31</v>
      </c>
      <c r="N24" s="46"/>
      <c r="O24" s="46"/>
      <c r="P24" s="46"/>
      <c r="Q24" s="46"/>
      <c r="R24" s="13"/>
    </row>
    <row r="25" spans="2:18" x14ac:dyDescent="0.25">
      <c r="B25" s="2">
        <v>3</v>
      </c>
      <c r="C25" s="3"/>
      <c r="D25" s="2"/>
      <c r="E25" s="2"/>
      <c r="F25" s="2"/>
      <c r="G25" s="2"/>
      <c r="K25" s="151"/>
      <c r="L25" s="151"/>
      <c r="M25" s="7" t="s">
        <v>32</v>
      </c>
      <c r="N25" s="46"/>
      <c r="O25" s="46"/>
      <c r="P25" s="46"/>
      <c r="Q25" s="46"/>
      <c r="R25" s="13"/>
    </row>
    <row r="26" spans="2:18" x14ac:dyDescent="0.25">
      <c r="B26" s="2"/>
      <c r="C26" s="3"/>
      <c r="D26" s="2"/>
      <c r="E26" s="2"/>
      <c r="F26" s="2"/>
      <c r="G26" s="2"/>
      <c r="K26" s="151"/>
      <c r="L26" s="151"/>
      <c r="M26" s="7" t="s">
        <v>33</v>
      </c>
      <c r="N26" s="61"/>
      <c r="O26" s="61"/>
      <c r="P26" s="61"/>
      <c r="Q26" s="61"/>
      <c r="R26" s="13"/>
    </row>
    <row r="27" spans="2:18" x14ac:dyDescent="0.25">
      <c r="B27" s="2"/>
      <c r="C27" s="3"/>
      <c r="D27" s="2"/>
      <c r="E27" s="2"/>
      <c r="F27" s="2"/>
      <c r="G27" s="2"/>
      <c r="K27" s="151"/>
      <c r="L27" s="151"/>
      <c r="M27" s="7" t="s">
        <v>34</v>
      </c>
      <c r="N27" s="46">
        <v>3</v>
      </c>
      <c r="O27" s="46"/>
      <c r="P27" s="46"/>
      <c r="Q27" s="46"/>
      <c r="R27" s="13">
        <v>1087</v>
      </c>
    </row>
    <row r="28" spans="2:18" x14ac:dyDescent="0.25">
      <c r="B28" s="2"/>
      <c r="C28" s="3"/>
      <c r="D28" s="2"/>
      <c r="E28" s="2"/>
      <c r="F28" s="2"/>
      <c r="G28" s="2"/>
      <c r="K28" s="151"/>
      <c r="L28" s="151"/>
      <c r="M28" s="7" t="s">
        <v>35</v>
      </c>
      <c r="N28" s="46"/>
      <c r="O28" s="46"/>
      <c r="P28" s="46"/>
      <c r="Q28" s="46"/>
      <c r="R28" s="13"/>
    </row>
    <row r="29" spans="2:18" x14ac:dyDescent="0.25">
      <c r="B29" s="2"/>
      <c r="C29" s="3"/>
      <c r="D29" s="2"/>
      <c r="E29" s="2"/>
      <c r="F29" s="2"/>
      <c r="G29" s="2"/>
      <c r="K29" s="151"/>
      <c r="L29" s="151"/>
      <c r="M29" s="7" t="s">
        <v>36</v>
      </c>
      <c r="N29" s="46"/>
      <c r="O29" s="46"/>
      <c r="P29" s="46"/>
      <c r="Q29" s="46"/>
      <c r="R29" s="13"/>
    </row>
    <row r="30" spans="2:18" x14ac:dyDescent="0.25">
      <c r="B30" s="2"/>
      <c r="C30" s="3"/>
      <c r="D30" s="2"/>
      <c r="E30" s="2"/>
      <c r="F30" s="2"/>
      <c r="G30" s="2"/>
      <c r="K30" s="151"/>
      <c r="L30" s="151"/>
      <c r="M30" s="7" t="s">
        <v>37</v>
      </c>
      <c r="N30" s="13"/>
      <c r="O30" s="46"/>
      <c r="P30" s="46"/>
      <c r="Q30" s="46"/>
      <c r="R30" s="13"/>
    </row>
    <row r="31" spans="2:18" x14ac:dyDescent="0.25">
      <c r="B31" s="2"/>
      <c r="C31" s="3"/>
      <c r="D31" s="2"/>
      <c r="E31" s="2"/>
      <c r="F31" s="2"/>
      <c r="G31" s="2"/>
      <c r="K31" s="151"/>
      <c r="L31" s="151"/>
      <c r="M31" s="7" t="s">
        <v>38</v>
      </c>
      <c r="N31" s="46"/>
      <c r="O31" s="46"/>
      <c r="P31" s="46"/>
      <c r="Q31" s="46"/>
      <c r="R31" s="13"/>
    </row>
    <row r="32" spans="2:18" x14ac:dyDescent="0.25">
      <c r="B32" s="2"/>
      <c r="C32" s="3"/>
      <c r="D32" s="2"/>
      <c r="E32" s="2"/>
      <c r="F32" s="2"/>
      <c r="G32" s="24"/>
      <c r="K32" s="151"/>
      <c r="L32" s="151"/>
      <c r="M32" s="7" t="s">
        <v>39</v>
      </c>
      <c r="N32" s="46"/>
      <c r="O32" s="46"/>
      <c r="P32" s="46"/>
      <c r="Q32" s="46"/>
      <c r="R32" s="13"/>
    </row>
    <row r="33" spans="2:18" x14ac:dyDescent="0.25">
      <c r="B33" s="2"/>
      <c r="C33" s="3" t="s">
        <v>201</v>
      </c>
      <c r="D33" s="2">
        <f>SUM(D22:D32)</f>
        <v>400</v>
      </c>
      <c r="E33" s="2"/>
      <c r="F33" s="2"/>
      <c r="G33" s="24"/>
      <c r="K33" s="151"/>
      <c r="L33" s="151"/>
      <c r="M33" s="7" t="s">
        <v>40</v>
      </c>
      <c r="N33" s="46"/>
      <c r="O33" s="46"/>
      <c r="P33" s="46"/>
      <c r="Q33" s="46"/>
      <c r="R33" s="13"/>
    </row>
    <row r="34" spans="2:18" ht="18.75" x14ac:dyDescent="0.25">
      <c r="B34" s="131" t="s">
        <v>13</v>
      </c>
      <c r="C34" s="132"/>
      <c r="D34" s="132"/>
      <c r="E34" s="132"/>
      <c r="F34" s="132"/>
      <c r="G34" s="133"/>
      <c r="K34" s="151"/>
      <c r="L34" s="151"/>
      <c r="M34" s="7" t="s">
        <v>41</v>
      </c>
      <c r="N34" s="46"/>
      <c r="O34" s="46"/>
      <c r="P34" s="46"/>
      <c r="Q34" s="46"/>
      <c r="R34" s="13"/>
    </row>
    <row r="35" spans="2:18" ht="60" x14ac:dyDescent="0.25">
      <c r="B35" s="33" t="s">
        <v>9</v>
      </c>
      <c r="C35" s="33" t="s">
        <v>0</v>
      </c>
      <c r="D35" s="33" t="s">
        <v>15</v>
      </c>
      <c r="E35" s="4" t="s">
        <v>20</v>
      </c>
      <c r="F35" s="4" t="s">
        <v>16</v>
      </c>
      <c r="G35" s="33" t="s">
        <v>11</v>
      </c>
      <c r="K35" s="151"/>
      <c r="L35" s="151"/>
      <c r="M35" s="7" t="s">
        <v>42</v>
      </c>
      <c r="N35" s="46"/>
      <c r="O35" s="46"/>
      <c r="P35" s="46"/>
      <c r="Q35" s="46"/>
      <c r="R35" s="13"/>
    </row>
    <row r="36" spans="2:18" x14ac:dyDescent="0.25">
      <c r="B36" s="26">
        <v>1</v>
      </c>
      <c r="C36" s="88">
        <v>45060</v>
      </c>
      <c r="D36" s="61">
        <v>800</v>
      </c>
      <c r="E36" s="61"/>
      <c r="F36" s="61"/>
      <c r="G36" s="13">
        <v>1085</v>
      </c>
      <c r="K36" s="151"/>
      <c r="L36" s="151"/>
      <c r="M36" s="7" t="s">
        <v>43</v>
      </c>
      <c r="N36" s="46"/>
      <c r="O36" s="46"/>
      <c r="P36" s="46"/>
      <c r="Q36" s="46"/>
      <c r="R36" s="13"/>
    </row>
    <row r="37" spans="2:18" x14ac:dyDescent="0.25">
      <c r="B37" s="26">
        <f>+B36+1</f>
        <v>2</v>
      </c>
      <c r="C37" s="88">
        <v>45065</v>
      </c>
      <c r="D37" s="61">
        <v>300</v>
      </c>
      <c r="E37" s="61"/>
      <c r="F37" s="61"/>
      <c r="G37" s="13">
        <v>1086</v>
      </c>
      <c r="K37" s="151"/>
      <c r="L37" s="151"/>
      <c r="M37" s="7" t="s">
        <v>44</v>
      </c>
      <c r="N37" s="46"/>
      <c r="O37" s="46"/>
      <c r="P37" s="46"/>
      <c r="Q37" s="46"/>
      <c r="R37" s="13"/>
    </row>
    <row r="38" spans="2:18" x14ac:dyDescent="0.25">
      <c r="B38" s="2"/>
      <c r="C38" s="3"/>
      <c r="D38" s="2"/>
      <c r="E38" s="2"/>
      <c r="F38" s="2"/>
      <c r="G38" s="2"/>
      <c r="K38" s="151"/>
      <c r="L38" s="151"/>
      <c r="M38" s="7" t="s">
        <v>45</v>
      </c>
      <c r="N38" s="13"/>
      <c r="O38" s="46"/>
      <c r="P38" s="46"/>
      <c r="Q38" s="46"/>
      <c r="R38" s="13"/>
    </row>
    <row r="39" spans="2:18" x14ac:dyDescent="0.25">
      <c r="B39" s="2"/>
      <c r="C39" s="3"/>
      <c r="D39" s="2"/>
      <c r="E39" s="2"/>
      <c r="F39" s="2"/>
      <c r="G39" s="2"/>
      <c r="K39" s="151"/>
      <c r="L39" s="151"/>
      <c r="M39" s="7" t="s">
        <v>46</v>
      </c>
      <c r="N39" s="46"/>
      <c r="O39" s="46"/>
      <c r="P39" s="46"/>
      <c r="Q39" s="46"/>
      <c r="R39" s="13"/>
    </row>
    <row r="40" spans="2:18" x14ac:dyDescent="0.25">
      <c r="B40" s="2"/>
      <c r="C40" s="3"/>
      <c r="D40" s="2"/>
      <c r="E40" s="2"/>
      <c r="F40" s="2"/>
      <c r="G40" s="2"/>
      <c r="K40" s="151"/>
      <c r="L40" s="151"/>
      <c r="M40" s="7" t="s">
        <v>47</v>
      </c>
      <c r="N40" s="46"/>
      <c r="O40" s="46"/>
      <c r="P40" s="46"/>
      <c r="Q40" s="46"/>
      <c r="R40" s="13"/>
    </row>
    <row r="41" spans="2:18" x14ac:dyDescent="0.25">
      <c r="B41" s="26"/>
      <c r="C41" s="27"/>
      <c r="D41" s="26"/>
      <c r="E41" s="26"/>
      <c r="F41" s="26"/>
      <c r="G41" s="2"/>
      <c r="K41" s="151"/>
      <c r="L41" s="151"/>
      <c r="M41" s="7" t="s">
        <v>48</v>
      </c>
      <c r="N41" s="46"/>
      <c r="O41" s="46"/>
      <c r="P41" s="46"/>
      <c r="Q41" s="46"/>
      <c r="R41" s="13"/>
    </row>
    <row r="42" spans="2:18" x14ac:dyDescent="0.25">
      <c r="B42" s="26"/>
      <c r="C42" s="27"/>
      <c r="D42" s="25"/>
      <c r="E42" s="26"/>
      <c r="F42" s="26"/>
      <c r="G42" s="2"/>
      <c r="K42" s="151"/>
      <c r="L42" s="151"/>
      <c r="M42" s="7" t="s">
        <v>49</v>
      </c>
      <c r="N42" s="46"/>
      <c r="O42" s="46"/>
      <c r="P42" s="46"/>
      <c r="Q42" s="46"/>
      <c r="R42" s="13"/>
    </row>
    <row r="43" spans="2:18" x14ac:dyDescent="0.25">
      <c r="B43" s="26"/>
      <c r="C43" s="27"/>
      <c r="D43" s="25"/>
      <c r="E43" s="26"/>
      <c r="F43" s="26"/>
      <c r="G43" s="2"/>
      <c r="K43" s="151"/>
      <c r="L43" s="151"/>
      <c r="M43" s="7" t="s">
        <v>50</v>
      </c>
      <c r="N43" s="46"/>
      <c r="O43" s="46"/>
      <c r="P43" s="46"/>
      <c r="Q43" s="46"/>
      <c r="R43" s="13"/>
    </row>
    <row r="44" spans="2:18" x14ac:dyDescent="0.25">
      <c r="B44" s="26"/>
      <c r="C44" s="27"/>
      <c r="D44" s="25"/>
      <c r="E44" s="26"/>
      <c r="F44" s="26"/>
      <c r="G44" s="24"/>
      <c r="K44" s="151"/>
      <c r="L44" s="151"/>
      <c r="M44" s="7" t="s">
        <v>51</v>
      </c>
      <c r="N44" s="46"/>
      <c r="O44" s="46"/>
      <c r="P44" s="46"/>
      <c r="Q44" s="46"/>
      <c r="R44" s="13"/>
    </row>
    <row r="45" spans="2:18" x14ac:dyDescent="0.25">
      <c r="B45" s="26"/>
      <c r="C45" s="27"/>
      <c r="D45" s="25"/>
      <c r="E45" s="26"/>
      <c r="F45" s="26"/>
      <c r="G45" s="24"/>
      <c r="K45" s="151"/>
      <c r="L45" s="151"/>
      <c r="M45" s="7" t="s">
        <v>52</v>
      </c>
      <c r="N45" s="46"/>
      <c r="O45" s="46"/>
      <c r="P45" s="46"/>
      <c r="Q45" s="46"/>
      <c r="R45" s="13"/>
    </row>
    <row r="46" spans="2:18" x14ac:dyDescent="0.25">
      <c r="B46" s="26"/>
      <c r="C46" s="3" t="s">
        <v>201</v>
      </c>
      <c r="D46" s="2">
        <f>SUM(D36:D45)</f>
        <v>1100</v>
      </c>
      <c r="E46" s="26"/>
      <c r="F46" s="26"/>
      <c r="G46" s="24"/>
      <c r="K46" s="151"/>
      <c r="L46" s="151"/>
      <c r="M46" s="7" t="s">
        <v>53</v>
      </c>
      <c r="N46" s="46"/>
      <c r="O46" s="46"/>
      <c r="P46" s="46"/>
      <c r="Q46" s="46"/>
      <c r="R46" s="13"/>
    </row>
    <row r="47" spans="2:18" ht="18.75" x14ac:dyDescent="0.25">
      <c r="B47" s="131" t="s">
        <v>14</v>
      </c>
      <c r="C47" s="132"/>
      <c r="D47" s="132"/>
      <c r="E47" s="132"/>
      <c r="F47" s="132"/>
      <c r="G47" s="133"/>
      <c r="K47" s="151"/>
      <c r="L47" s="151"/>
      <c r="M47" s="7" t="s">
        <v>54</v>
      </c>
      <c r="N47" s="46"/>
      <c r="O47" s="46"/>
      <c r="P47" s="46"/>
      <c r="Q47" s="46"/>
      <c r="R47" s="13"/>
    </row>
    <row r="48" spans="2:18" ht="60" x14ac:dyDescent="0.25">
      <c r="B48" s="33" t="s">
        <v>9</v>
      </c>
      <c r="C48" s="33" t="s">
        <v>0</v>
      </c>
      <c r="D48" s="33" t="s">
        <v>15</v>
      </c>
      <c r="E48" s="4" t="s">
        <v>20</v>
      </c>
      <c r="F48" s="4" t="s">
        <v>16</v>
      </c>
      <c r="G48" s="33" t="s">
        <v>11</v>
      </c>
      <c r="K48" s="151"/>
      <c r="L48" s="151"/>
      <c r="M48" s="7" t="s">
        <v>55</v>
      </c>
      <c r="N48" s="46"/>
      <c r="O48" s="46"/>
      <c r="P48" s="46"/>
      <c r="Q48" s="46"/>
      <c r="R48" s="13"/>
    </row>
    <row r="49" spans="2:18" x14ac:dyDescent="0.25">
      <c r="B49" s="2">
        <v>1</v>
      </c>
      <c r="C49" s="88">
        <v>45060</v>
      </c>
      <c r="D49" s="61">
        <v>400</v>
      </c>
      <c r="E49" s="61"/>
      <c r="F49" s="61"/>
      <c r="G49" s="13">
        <v>1085</v>
      </c>
      <c r="K49" s="151"/>
      <c r="L49" s="151"/>
      <c r="M49" s="7" t="s">
        <v>56</v>
      </c>
      <c r="N49" s="46"/>
      <c r="O49" s="46"/>
      <c r="P49" s="46"/>
      <c r="Q49" s="46"/>
      <c r="R49" s="13"/>
    </row>
    <row r="50" spans="2:18" x14ac:dyDescent="0.25">
      <c r="B50" s="2">
        <v>2</v>
      </c>
      <c r="C50" s="87">
        <v>45098</v>
      </c>
      <c r="D50" s="13">
        <v>300</v>
      </c>
      <c r="E50" s="13"/>
      <c r="F50" s="13"/>
      <c r="G50" s="13">
        <v>7902</v>
      </c>
      <c r="K50" s="151"/>
      <c r="L50" s="151"/>
      <c r="M50" s="7" t="s">
        <v>57</v>
      </c>
      <c r="N50" s="46"/>
      <c r="O50" s="46"/>
      <c r="P50" s="46"/>
      <c r="Q50" s="46"/>
      <c r="R50" s="13"/>
    </row>
    <row r="51" spans="2:18" x14ac:dyDescent="0.25">
      <c r="B51" s="2">
        <v>3</v>
      </c>
      <c r="C51" s="82"/>
      <c r="D51" s="14"/>
      <c r="E51" s="14"/>
      <c r="F51" s="14"/>
      <c r="G51" s="14"/>
      <c r="K51" s="151"/>
      <c r="L51" s="151"/>
      <c r="M51" s="7" t="s">
        <v>58</v>
      </c>
      <c r="N51" s="46"/>
      <c r="O51" s="46"/>
      <c r="P51" s="46"/>
      <c r="Q51" s="46"/>
      <c r="R51" s="13"/>
    </row>
    <row r="52" spans="2:18" x14ac:dyDescent="0.25">
      <c r="B52" s="2">
        <v>4</v>
      </c>
      <c r="C52" s="82"/>
      <c r="D52" s="2"/>
      <c r="E52" s="2"/>
      <c r="F52" s="2"/>
      <c r="G52" s="2"/>
      <c r="K52" s="151"/>
      <c r="L52" s="151"/>
      <c r="M52" s="7" t="s">
        <v>59</v>
      </c>
      <c r="N52" s="46"/>
      <c r="O52" s="46"/>
      <c r="P52" s="46"/>
      <c r="Q52" s="46"/>
      <c r="R52" s="13"/>
    </row>
    <row r="53" spans="2:18" x14ac:dyDescent="0.25">
      <c r="B53" s="2">
        <v>5</v>
      </c>
      <c r="C53" s="3"/>
      <c r="D53" s="2"/>
      <c r="E53" s="2"/>
      <c r="F53" s="2"/>
      <c r="G53" s="2"/>
      <c r="K53" s="151"/>
      <c r="L53" s="151"/>
      <c r="M53" s="7" t="s">
        <v>60</v>
      </c>
      <c r="N53" s="46"/>
      <c r="O53" s="46"/>
      <c r="P53" s="46"/>
      <c r="Q53" s="46"/>
      <c r="R53" s="13"/>
    </row>
    <row r="54" spans="2:18" x14ac:dyDescent="0.25">
      <c r="B54" s="2">
        <v>6</v>
      </c>
      <c r="C54" s="3"/>
      <c r="D54" s="2"/>
      <c r="E54" s="2"/>
      <c r="F54" s="2"/>
      <c r="G54" s="2"/>
      <c r="K54" s="151"/>
      <c r="L54" s="151"/>
      <c r="M54" s="7" t="s">
        <v>61</v>
      </c>
      <c r="N54" s="46"/>
      <c r="O54" s="46"/>
      <c r="P54" s="46"/>
      <c r="Q54" s="46"/>
      <c r="R54" s="13"/>
    </row>
    <row r="55" spans="2:18" x14ac:dyDescent="0.25">
      <c r="B55" s="2">
        <v>7</v>
      </c>
      <c r="C55" s="3"/>
      <c r="D55" s="2"/>
      <c r="E55" s="2"/>
      <c r="F55" s="2"/>
      <c r="G55" s="2"/>
      <c r="K55" s="151"/>
      <c r="L55" s="151"/>
      <c r="M55" s="7" t="s">
        <v>62</v>
      </c>
      <c r="N55" s="46"/>
      <c r="O55" s="46"/>
      <c r="P55" s="46"/>
      <c r="Q55" s="46"/>
      <c r="R55" s="13"/>
    </row>
    <row r="56" spans="2:18" x14ac:dyDescent="0.25">
      <c r="B56" s="2">
        <f>+B55+1</f>
        <v>8</v>
      </c>
      <c r="C56" s="3"/>
      <c r="D56" s="2"/>
      <c r="E56" s="2"/>
      <c r="F56" s="2"/>
      <c r="G56" s="24"/>
      <c r="K56" s="151"/>
      <c r="L56" s="151"/>
      <c r="M56" s="7" t="s">
        <v>63</v>
      </c>
      <c r="N56" s="46"/>
      <c r="O56" s="46"/>
      <c r="P56" s="46"/>
      <c r="Q56" s="46"/>
      <c r="R56" s="13"/>
    </row>
    <row r="57" spans="2:18" x14ac:dyDescent="0.25">
      <c r="B57" s="2"/>
      <c r="C57" s="3"/>
      <c r="D57" s="2"/>
      <c r="E57" s="2"/>
      <c r="F57" s="2"/>
      <c r="G57" s="24"/>
      <c r="K57" s="151"/>
      <c r="L57" s="151"/>
      <c r="M57" s="7" t="s">
        <v>64</v>
      </c>
      <c r="N57" s="46"/>
      <c r="O57" s="46"/>
      <c r="P57" s="46"/>
      <c r="Q57" s="46"/>
      <c r="R57" s="13"/>
    </row>
    <row r="58" spans="2:18" x14ac:dyDescent="0.25">
      <c r="B58" s="2"/>
      <c r="C58" s="3" t="s">
        <v>201</v>
      </c>
      <c r="D58" s="2">
        <f>SUM(D48:D57)</f>
        <v>700</v>
      </c>
      <c r="E58" s="2"/>
      <c r="F58" s="2"/>
      <c r="G58" s="24"/>
      <c r="K58" s="151"/>
      <c r="L58" s="151"/>
      <c r="M58" s="7" t="s">
        <v>65</v>
      </c>
      <c r="N58" s="46"/>
      <c r="O58" s="46"/>
      <c r="P58" s="46"/>
      <c r="Q58" s="46"/>
      <c r="R58" s="13"/>
    </row>
    <row r="59" spans="2:18" x14ac:dyDescent="0.25">
      <c r="B59" s="43"/>
      <c r="C59" s="44"/>
      <c r="D59" s="45"/>
      <c r="E59" s="45"/>
      <c r="F59" s="45"/>
      <c r="G59" s="24"/>
      <c r="K59" s="151"/>
      <c r="L59" s="151"/>
      <c r="M59" s="7" t="s">
        <v>66</v>
      </c>
      <c r="N59" s="46"/>
      <c r="O59" s="46"/>
      <c r="P59" s="46"/>
      <c r="Q59" s="46"/>
      <c r="R59" s="13"/>
    </row>
    <row r="60" spans="2:18" ht="18.75" x14ac:dyDescent="0.25">
      <c r="B60" s="131" t="s">
        <v>138</v>
      </c>
      <c r="C60" s="132"/>
      <c r="D60" s="132"/>
      <c r="E60" s="132"/>
      <c r="F60" s="132"/>
      <c r="G60" s="133"/>
      <c r="K60" s="151" t="s">
        <v>67</v>
      </c>
      <c r="L60" s="151"/>
      <c r="M60" s="7" t="s">
        <v>1</v>
      </c>
      <c r="N60" s="46"/>
      <c r="O60" s="46"/>
      <c r="P60" s="46"/>
      <c r="Q60" s="46"/>
      <c r="R60" s="13"/>
    </row>
    <row r="61" spans="2:18" ht="60" x14ac:dyDescent="0.25">
      <c r="B61" s="33" t="s">
        <v>9</v>
      </c>
      <c r="C61" s="33" t="s">
        <v>0</v>
      </c>
      <c r="D61" s="33" t="s">
        <v>15</v>
      </c>
      <c r="E61" s="4" t="s">
        <v>20</v>
      </c>
      <c r="F61" s="4" t="s">
        <v>16</v>
      </c>
      <c r="G61" s="33" t="s">
        <v>11</v>
      </c>
      <c r="K61" s="151"/>
      <c r="L61" s="151"/>
      <c r="M61" s="7" t="s">
        <v>2</v>
      </c>
      <c r="N61" s="46"/>
      <c r="O61" s="46"/>
      <c r="P61" s="46"/>
      <c r="Q61" s="46"/>
      <c r="R61" s="13"/>
    </row>
    <row r="62" spans="2:18" x14ac:dyDescent="0.25">
      <c r="B62" s="2">
        <v>1</v>
      </c>
      <c r="C62" s="3">
        <v>45080</v>
      </c>
      <c r="D62" s="2">
        <v>372</v>
      </c>
      <c r="E62" s="2"/>
      <c r="F62" s="2"/>
      <c r="G62" s="2" t="s">
        <v>388</v>
      </c>
      <c r="K62" s="151"/>
      <c r="L62" s="151"/>
      <c r="M62" s="7" t="s">
        <v>3</v>
      </c>
      <c r="N62" s="46"/>
      <c r="O62" s="46"/>
      <c r="P62" s="46"/>
      <c r="Q62" s="46"/>
      <c r="R62" s="13"/>
    </row>
    <row r="63" spans="2:18" x14ac:dyDescent="0.25">
      <c r="B63" s="2"/>
      <c r="C63" s="3"/>
      <c r="D63" s="2"/>
      <c r="E63" s="2"/>
      <c r="F63" s="2"/>
      <c r="G63" s="2"/>
      <c r="K63" s="151"/>
      <c r="L63" s="151"/>
      <c r="M63" s="7" t="s">
        <v>4</v>
      </c>
      <c r="N63" s="46"/>
      <c r="O63" s="46"/>
      <c r="P63" s="46"/>
      <c r="Q63" s="46"/>
      <c r="R63" s="13"/>
    </row>
    <row r="64" spans="2:18" x14ac:dyDescent="0.25">
      <c r="B64" s="2"/>
      <c r="C64" s="3"/>
      <c r="D64" s="2"/>
      <c r="E64" s="2"/>
      <c r="F64" s="2"/>
      <c r="G64" s="2"/>
      <c r="K64" s="151"/>
      <c r="L64" s="151"/>
      <c r="M64" s="7" t="s">
        <v>5</v>
      </c>
      <c r="N64" s="46"/>
      <c r="O64" s="46"/>
      <c r="P64" s="46"/>
      <c r="Q64" s="46"/>
      <c r="R64" s="13"/>
    </row>
    <row r="65" spans="2:18" x14ac:dyDescent="0.25">
      <c r="B65" s="2"/>
      <c r="C65" s="3"/>
      <c r="D65" s="2"/>
      <c r="E65" s="2"/>
      <c r="F65" s="2"/>
      <c r="G65" s="2"/>
      <c r="K65" s="151"/>
      <c r="L65" s="151"/>
      <c r="M65" s="7" t="s">
        <v>6</v>
      </c>
      <c r="N65" s="13"/>
      <c r="O65" s="46"/>
      <c r="P65" s="46"/>
      <c r="Q65" s="46"/>
      <c r="R65" s="13"/>
    </row>
    <row r="66" spans="2:18" x14ac:dyDescent="0.25">
      <c r="B66" s="2"/>
      <c r="C66" s="3"/>
      <c r="D66" s="2"/>
      <c r="E66" s="2"/>
      <c r="F66" s="2"/>
      <c r="G66" s="2"/>
      <c r="K66" s="151"/>
      <c r="L66" s="151"/>
      <c r="M66" s="7" t="s">
        <v>7</v>
      </c>
      <c r="N66" s="13"/>
      <c r="O66" s="46"/>
      <c r="P66" s="46"/>
      <c r="Q66" s="46"/>
      <c r="R66" s="13"/>
    </row>
    <row r="67" spans="2:18" x14ac:dyDescent="0.25">
      <c r="B67" s="2"/>
      <c r="C67" s="3"/>
      <c r="D67" s="2"/>
      <c r="E67" s="2"/>
      <c r="F67" s="2"/>
      <c r="G67" s="2"/>
      <c r="K67" s="151"/>
      <c r="L67" s="151"/>
      <c r="M67" s="7" t="s">
        <v>8</v>
      </c>
      <c r="N67" s="46"/>
      <c r="O67" s="46"/>
      <c r="P67" s="46"/>
      <c r="Q67" s="46"/>
      <c r="R67" s="13"/>
    </row>
    <row r="68" spans="2:18" x14ac:dyDescent="0.25">
      <c r="B68" s="2"/>
      <c r="C68" s="3"/>
      <c r="D68" s="2"/>
      <c r="E68" s="2"/>
      <c r="F68" s="2"/>
      <c r="G68" s="2"/>
      <c r="K68" s="151"/>
      <c r="L68" s="151"/>
      <c r="M68" s="7" t="s">
        <v>24</v>
      </c>
      <c r="N68" s="46"/>
      <c r="O68" s="46"/>
      <c r="P68" s="46"/>
      <c r="Q68" s="46"/>
      <c r="R68" s="13"/>
    </row>
    <row r="69" spans="2:18" x14ac:dyDescent="0.25">
      <c r="B69" s="2"/>
      <c r="C69" s="3" t="s">
        <v>201</v>
      </c>
      <c r="D69" s="2">
        <f>+SUM(D62:D68)</f>
        <v>372</v>
      </c>
      <c r="E69" s="2"/>
      <c r="F69" s="2"/>
      <c r="G69" s="2"/>
      <c r="K69" s="151" t="s">
        <v>68</v>
      </c>
      <c r="L69" s="151"/>
      <c r="M69" s="7" t="s">
        <v>69</v>
      </c>
      <c r="N69" s="61"/>
      <c r="O69" s="46"/>
      <c r="P69" s="46"/>
      <c r="Q69" s="46"/>
      <c r="R69" s="13"/>
    </row>
    <row r="70" spans="2:18" x14ac:dyDescent="0.25">
      <c r="K70" s="151"/>
      <c r="L70" s="151"/>
      <c r="M70" s="7" t="s">
        <v>70</v>
      </c>
      <c r="N70" s="13"/>
      <c r="O70" s="46"/>
      <c r="P70" s="46"/>
      <c r="Q70" s="46"/>
      <c r="R70" s="13"/>
    </row>
    <row r="71" spans="2:18" x14ac:dyDescent="0.25">
      <c r="K71" s="151"/>
      <c r="L71" s="151"/>
      <c r="M71" s="7" t="s">
        <v>71</v>
      </c>
      <c r="N71" s="13"/>
      <c r="O71" s="46"/>
      <c r="P71" s="46"/>
      <c r="Q71" s="46"/>
      <c r="R71" s="13"/>
    </row>
    <row r="72" spans="2:18" x14ac:dyDescent="0.25">
      <c r="K72" s="151"/>
      <c r="L72" s="151"/>
      <c r="M72" s="7" t="s">
        <v>72</v>
      </c>
      <c r="N72" s="13"/>
      <c r="O72" s="46"/>
      <c r="P72" s="46"/>
      <c r="Q72" s="46"/>
      <c r="R72" s="13"/>
    </row>
    <row r="73" spans="2:18" x14ac:dyDescent="0.25">
      <c r="K73" s="151"/>
      <c r="L73" s="151"/>
      <c r="M73" s="7" t="s">
        <v>73</v>
      </c>
      <c r="N73" s="13"/>
      <c r="O73" s="46"/>
      <c r="P73" s="46"/>
      <c r="Q73" s="46"/>
      <c r="R73" s="13"/>
    </row>
    <row r="74" spans="2:18" x14ac:dyDescent="0.25">
      <c r="K74" s="151"/>
      <c r="L74" s="151"/>
      <c r="M74" s="7" t="s">
        <v>74</v>
      </c>
      <c r="N74" s="13"/>
      <c r="O74" s="46"/>
      <c r="P74" s="46"/>
      <c r="Q74" s="46"/>
      <c r="R74" s="13"/>
    </row>
    <row r="75" spans="2:18" x14ac:dyDescent="0.25">
      <c r="K75" s="151"/>
      <c r="L75" s="151"/>
      <c r="M75" s="7" t="s">
        <v>75</v>
      </c>
      <c r="N75" s="46"/>
      <c r="O75" s="46"/>
      <c r="P75" s="46"/>
      <c r="Q75" s="46"/>
      <c r="R75" s="13"/>
    </row>
    <row r="76" spans="2:18" x14ac:dyDescent="0.25">
      <c r="K76" s="151"/>
      <c r="L76" s="151"/>
      <c r="M76" s="7" t="s">
        <v>76</v>
      </c>
      <c r="N76" s="46"/>
      <c r="O76" s="46"/>
      <c r="P76" s="46"/>
      <c r="Q76" s="46"/>
      <c r="R76" s="13"/>
    </row>
    <row r="77" spans="2:18" x14ac:dyDescent="0.25">
      <c r="K77" s="151"/>
      <c r="L77" s="151"/>
      <c r="M77" s="7" t="s">
        <v>77</v>
      </c>
      <c r="N77" s="46"/>
      <c r="O77" s="46"/>
      <c r="P77" s="46"/>
      <c r="Q77" s="46"/>
      <c r="R77" s="13"/>
    </row>
    <row r="78" spans="2:18" x14ac:dyDescent="0.25">
      <c r="K78" s="151"/>
      <c r="L78" s="151"/>
      <c r="M78" s="7" t="s">
        <v>78</v>
      </c>
      <c r="N78" s="46"/>
      <c r="O78" s="46"/>
      <c r="P78" s="46"/>
      <c r="Q78" s="46"/>
      <c r="R78" s="13"/>
    </row>
    <row r="79" spans="2:18" x14ac:dyDescent="0.25">
      <c r="K79" s="151"/>
      <c r="L79" s="151"/>
      <c r="M79" s="7" t="s">
        <v>43</v>
      </c>
      <c r="N79" s="46"/>
      <c r="O79" s="46"/>
      <c r="P79" s="46"/>
      <c r="Q79" s="46"/>
      <c r="R79" s="13"/>
    </row>
    <row r="80" spans="2:18" x14ac:dyDescent="0.25">
      <c r="K80" s="151"/>
      <c r="L80" s="151"/>
      <c r="M80" s="7" t="s">
        <v>44</v>
      </c>
      <c r="N80" s="46"/>
      <c r="O80" s="46"/>
      <c r="P80" s="46"/>
      <c r="Q80" s="46"/>
      <c r="R80" s="13"/>
    </row>
    <row r="81" spans="11:18" x14ac:dyDescent="0.25">
      <c r="K81" s="151"/>
      <c r="L81" s="151"/>
      <c r="M81" s="7" t="s">
        <v>45</v>
      </c>
      <c r="N81" s="46"/>
      <c r="O81" s="46"/>
      <c r="P81" s="46"/>
      <c r="Q81" s="46"/>
      <c r="R81" s="13"/>
    </row>
    <row r="82" spans="11:18" x14ac:dyDescent="0.25">
      <c r="K82" s="151"/>
      <c r="L82" s="151"/>
      <c r="M82" s="7" t="s">
        <v>46</v>
      </c>
      <c r="N82" s="46"/>
      <c r="O82" s="46"/>
      <c r="P82" s="46"/>
      <c r="Q82" s="46"/>
      <c r="R82" s="13"/>
    </row>
    <row r="83" spans="11:18" x14ac:dyDescent="0.25">
      <c r="K83" s="151"/>
      <c r="L83" s="151"/>
      <c r="M83" s="7" t="s">
        <v>79</v>
      </c>
      <c r="N83" s="46"/>
      <c r="O83" s="46"/>
      <c r="P83" s="46"/>
      <c r="Q83" s="46"/>
      <c r="R83" s="13"/>
    </row>
    <row r="84" spans="11:18" x14ac:dyDescent="0.25">
      <c r="K84" s="151"/>
      <c r="L84" s="151"/>
      <c r="M84" s="7" t="s">
        <v>48</v>
      </c>
      <c r="N84" s="46"/>
      <c r="O84" s="46"/>
      <c r="P84" s="46"/>
      <c r="Q84" s="46"/>
      <c r="R84" s="13"/>
    </row>
    <row r="85" spans="11:18" x14ac:dyDescent="0.25">
      <c r="K85" s="151"/>
      <c r="L85" s="151"/>
      <c r="M85" s="7" t="s">
        <v>49</v>
      </c>
      <c r="N85" s="46"/>
      <c r="O85" s="46"/>
      <c r="P85" s="46"/>
      <c r="Q85" s="46"/>
      <c r="R85" s="13"/>
    </row>
    <row r="86" spans="11:18" x14ac:dyDescent="0.25">
      <c r="K86" s="151"/>
      <c r="L86" s="151"/>
      <c r="M86" s="7" t="s">
        <v>50</v>
      </c>
      <c r="N86" s="46"/>
      <c r="O86" s="46"/>
      <c r="P86" s="46"/>
      <c r="Q86" s="46"/>
      <c r="R86" s="13"/>
    </row>
    <row r="87" spans="11:18" x14ac:dyDescent="0.25">
      <c r="K87" s="151"/>
      <c r="L87" s="151"/>
      <c r="M87" s="7" t="s">
        <v>80</v>
      </c>
      <c r="N87" s="46"/>
      <c r="O87" s="46"/>
      <c r="P87" s="46"/>
      <c r="Q87" s="46"/>
      <c r="R87" s="13"/>
    </row>
    <row r="88" spans="11:18" x14ac:dyDescent="0.25">
      <c r="K88" s="151"/>
      <c r="L88" s="151"/>
      <c r="M88" s="7" t="s">
        <v>81</v>
      </c>
      <c r="N88" s="46"/>
      <c r="O88" s="46"/>
      <c r="P88" s="46"/>
      <c r="Q88" s="46"/>
      <c r="R88" s="13"/>
    </row>
    <row r="89" spans="11:18" x14ac:dyDescent="0.25">
      <c r="K89" s="151"/>
      <c r="L89" s="151"/>
      <c r="M89" s="7" t="s">
        <v>82</v>
      </c>
      <c r="N89" s="46"/>
      <c r="O89" s="46"/>
      <c r="P89" s="46"/>
      <c r="Q89" s="46"/>
      <c r="R89" s="13"/>
    </row>
    <row r="90" spans="11:18" x14ac:dyDescent="0.25">
      <c r="K90" s="151"/>
      <c r="L90" s="151"/>
      <c r="M90" s="7" t="s">
        <v>83</v>
      </c>
      <c r="N90" s="46"/>
      <c r="O90" s="46"/>
      <c r="P90" s="46"/>
      <c r="Q90" s="46"/>
      <c r="R90" s="13"/>
    </row>
    <row r="91" spans="11:18" x14ac:dyDescent="0.25">
      <c r="K91" s="151"/>
      <c r="L91" s="151"/>
      <c r="M91" s="7" t="s">
        <v>84</v>
      </c>
      <c r="N91" s="46"/>
      <c r="O91" s="46"/>
      <c r="P91" s="46"/>
      <c r="Q91" s="46"/>
      <c r="R91" s="13"/>
    </row>
    <row r="92" spans="11:18" x14ac:dyDescent="0.25">
      <c r="K92" s="151"/>
      <c r="L92" s="151"/>
      <c r="M92" s="7" t="s">
        <v>85</v>
      </c>
      <c r="N92" s="46"/>
      <c r="O92" s="46"/>
      <c r="P92" s="46"/>
      <c r="Q92" s="46"/>
      <c r="R92" s="13"/>
    </row>
    <row r="93" spans="11:18" x14ac:dyDescent="0.25">
      <c r="K93" s="151"/>
      <c r="L93" s="151"/>
      <c r="M93" s="7" t="s">
        <v>86</v>
      </c>
      <c r="N93" s="46"/>
      <c r="O93" s="46"/>
      <c r="P93" s="46"/>
      <c r="Q93" s="46"/>
      <c r="R93" s="13"/>
    </row>
    <row r="94" spans="11:18" x14ac:dyDescent="0.25">
      <c r="K94" s="151"/>
      <c r="L94" s="151"/>
      <c r="M94" s="7" t="s">
        <v>87</v>
      </c>
      <c r="N94" s="46"/>
      <c r="O94" s="46"/>
      <c r="P94" s="46"/>
      <c r="Q94" s="46"/>
      <c r="R94" s="13"/>
    </row>
    <row r="95" spans="11:18" x14ac:dyDescent="0.25">
      <c r="K95" s="151"/>
      <c r="L95" s="151"/>
      <c r="M95" s="7" t="s">
        <v>88</v>
      </c>
      <c r="N95" s="46"/>
      <c r="O95" s="46"/>
      <c r="P95" s="46"/>
      <c r="Q95" s="46"/>
      <c r="R95" s="13"/>
    </row>
    <row r="96" spans="11:18" x14ac:dyDescent="0.25">
      <c r="K96" s="151"/>
      <c r="L96" s="151"/>
      <c r="M96" s="7" t="s">
        <v>89</v>
      </c>
      <c r="N96" s="46"/>
      <c r="O96" s="46"/>
      <c r="P96" s="46"/>
      <c r="Q96" s="46"/>
      <c r="R96" s="13"/>
    </row>
    <row r="97" spans="11:18" x14ac:dyDescent="0.25">
      <c r="K97" s="151"/>
      <c r="L97" s="151"/>
      <c r="M97" s="7" t="s">
        <v>90</v>
      </c>
      <c r="N97" s="46"/>
      <c r="O97" s="46"/>
      <c r="P97" s="46"/>
      <c r="Q97" s="46"/>
      <c r="R97" s="13"/>
    </row>
    <row r="98" spans="11:18" x14ac:dyDescent="0.25">
      <c r="K98" s="151"/>
      <c r="L98" s="151"/>
      <c r="M98" s="7" t="s">
        <v>91</v>
      </c>
      <c r="N98" s="46"/>
      <c r="O98" s="46"/>
      <c r="P98" s="46"/>
      <c r="Q98" s="46"/>
      <c r="R98" s="13"/>
    </row>
    <row r="99" spans="11:18" x14ac:dyDescent="0.25">
      <c r="K99" s="151"/>
      <c r="L99" s="151"/>
      <c r="M99" s="7" t="s">
        <v>92</v>
      </c>
      <c r="N99" s="46"/>
      <c r="O99" s="46"/>
      <c r="P99" s="46"/>
      <c r="Q99" s="46"/>
      <c r="R99" s="13"/>
    </row>
    <row r="100" spans="11:18" x14ac:dyDescent="0.25">
      <c r="K100" s="151"/>
      <c r="L100" s="151"/>
      <c r="M100" s="7" t="s">
        <v>93</v>
      </c>
      <c r="N100" s="46"/>
      <c r="O100" s="46"/>
      <c r="P100" s="46"/>
      <c r="Q100" s="46"/>
      <c r="R100" s="13"/>
    </row>
    <row r="101" spans="11:18" x14ac:dyDescent="0.25">
      <c r="K101" s="151"/>
      <c r="L101" s="151"/>
      <c r="M101" s="7" t="s">
        <v>94</v>
      </c>
      <c r="N101" s="46"/>
      <c r="O101" s="46"/>
      <c r="P101" s="46"/>
      <c r="Q101" s="46"/>
      <c r="R101" s="13"/>
    </row>
    <row r="102" spans="11:18" x14ac:dyDescent="0.25">
      <c r="K102" s="151"/>
      <c r="L102" s="151"/>
      <c r="M102" s="7" t="s">
        <v>95</v>
      </c>
      <c r="N102" s="46"/>
      <c r="O102" s="46"/>
      <c r="P102" s="46"/>
      <c r="Q102" s="46"/>
      <c r="R102" s="13"/>
    </row>
    <row r="103" spans="11:18" x14ac:dyDescent="0.25">
      <c r="K103" s="151" t="s">
        <v>96</v>
      </c>
      <c r="L103" s="151"/>
      <c r="M103" s="7" t="s">
        <v>1</v>
      </c>
      <c r="N103" s="46">
        <v>15</v>
      </c>
      <c r="O103" s="46"/>
      <c r="P103" s="46"/>
      <c r="Q103" s="46"/>
      <c r="R103" s="13">
        <v>1087</v>
      </c>
    </row>
    <row r="104" spans="11:18" x14ac:dyDescent="0.25">
      <c r="K104" s="151"/>
      <c r="L104" s="151"/>
      <c r="M104" s="7" t="s">
        <v>2</v>
      </c>
      <c r="N104" s="46"/>
      <c r="O104" s="46"/>
      <c r="P104" s="46"/>
      <c r="Q104" s="46"/>
      <c r="R104" s="13"/>
    </row>
    <row r="105" spans="11:18" x14ac:dyDescent="0.25">
      <c r="K105" s="151"/>
      <c r="L105" s="151"/>
      <c r="M105" s="7" t="s">
        <v>3</v>
      </c>
      <c r="N105" s="46"/>
      <c r="O105" s="46"/>
      <c r="P105" s="46"/>
      <c r="Q105" s="46"/>
      <c r="R105" s="13"/>
    </row>
    <row r="106" spans="11:18" x14ac:dyDescent="0.25">
      <c r="K106" s="151"/>
      <c r="L106" s="151"/>
      <c r="M106" s="7" t="s">
        <v>4</v>
      </c>
      <c r="N106" s="46"/>
      <c r="O106" s="46"/>
      <c r="P106" s="46"/>
      <c r="Q106" s="46"/>
      <c r="R106" s="13"/>
    </row>
    <row r="107" spans="11:18" x14ac:dyDescent="0.25">
      <c r="K107" s="151"/>
      <c r="L107" s="151"/>
      <c r="M107" s="7" t="s">
        <v>5</v>
      </c>
      <c r="N107" s="46"/>
      <c r="O107" s="46"/>
      <c r="P107" s="46"/>
      <c r="Q107" s="46"/>
      <c r="R107" s="13"/>
    </row>
    <row r="108" spans="11:18" x14ac:dyDescent="0.25">
      <c r="K108" s="151"/>
      <c r="L108" s="151"/>
      <c r="M108" s="7" t="s">
        <v>6</v>
      </c>
      <c r="N108" s="46"/>
      <c r="O108" s="46"/>
      <c r="P108" s="46"/>
      <c r="Q108" s="46"/>
      <c r="R108" s="13"/>
    </row>
    <row r="109" spans="11:18" x14ac:dyDescent="0.25">
      <c r="K109" s="151"/>
      <c r="L109" s="151"/>
      <c r="M109" s="7" t="s">
        <v>7</v>
      </c>
      <c r="N109" s="46"/>
      <c r="O109" s="46"/>
      <c r="P109" s="46"/>
      <c r="Q109" s="46"/>
      <c r="R109" s="13"/>
    </row>
    <row r="110" spans="11:18" x14ac:dyDescent="0.25">
      <c r="K110" s="151" t="s">
        <v>97</v>
      </c>
      <c r="L110" s="151" t="s">
        <v>1</v>
      </c>
      <c r="M110" s="7" t="s">
        <v>98</v>
      </c>
      <c r="N110" s="46"/>
      <c r="O110" s="46"/>
      <c r="P110" s="46"/>
      <c r="Q110" s="46"/>
      <c r="R110" s="13"/>
    </row>
    <row r="111" spans="11:18" x14ac:dyDescent="0.25">
      <c r="K111" s="151"/>
      <c r="L111" s="151"/>
      <c r="M111" s="7" t="s">
        <v>99</v>
      </c>
      <c r="N111" s="46"/>
      <c r="O111" s="46"/>
      <c r="P111" s="46"/>
      <c r="Q111" s="46"/>
      <c r="R111" s="13"/>
    </row>
    <row r="112" spans="11:18" x14ac:dyDescent="0.25">
      <c r="K112" s="151"/>
      <c r="L112" s="151" t="s">
        <v>2</v>
      </c>
      <c r="M112" s="7" t="s">
        <v>98</v>
      </c>
      <c r="N112" s="46"/>
      <c r="O112" s="46"/>
      <c r="P112" s="46"/>
      <c r="Q112" s="46"/>
      <c r="R112" s="13"/>
    </row>
    <row r="113" spans="11:18" x14ac:dyDescent="0.25">
      <c r="K113" s="151"/>
      <c r="L113" s="151"/>
      <c r="M113" s="7" t="s">
        <v>99</v>
      </c>
      <c r="N113" s="46"/>
      <c r="O113" s="46"/>
      <c r="P113" s="46"/>
      <c r="Q113" s="46"/>
      <c r="R113" s="13"/>
    </row>
    <row r="114" spans="11:18" x14ac:dyDescent="0.25">
      <c r="K114" s="151"/>
      <c r="L114" s="151" t="s">
        <v>3</v>
      </c>
      <c r="M114" s="7" t="s">
        <v>98</v>
      </c>
      <c r="N114" s="46"/>
      <c r="O114" s="46"/>
      <c r="P114" s="46"/>
      <c r="Q114" s="46"/>
      <c r="R114" s="13"/>
    </row>
    <row r="115" spans="11:18" x14ac:dyDescent="0.25">
      <c r="K115" s="151"/>
      <c r="L115" s="151"/>
      <c r="M115" s="7" t="s">
        <v>99</v>
      </c>
      <c r="N115" s="46"/>
      <c r="O115" s="46"/>
      <c r="P115" s="46"/>
      <c r="Q115" s="46"/>
      <c r="R115" s="13"/>
    </row>
    <row r="116" spans="11:18" x14ac:dyDescent="0.25">
      <c r="K116" s="151"/>
      <c r="L116" s="151" t="s">
        <v>4</v>
      </c>
      <c r="M116" s="7" t="s">
        <v>98</v>
      </c>
      <c r="N116" s="46"/>
      <c r="O116" s="46"/>
      <c r="P116" s="46"/>
      <c r="Q116" s="46"/>
      <c r="R116" s="13"/>
    </row>
    <row r="117" spans="11:18" x14ac:dyDescent="0.25">
      <c r="K117" s="151"/>
      <c r="L117" s="151"/>
      <c r="M117" s="7" t="s">
        <v>99</v>
      </c>
      <c r="N117" s="46"/>
      <c r="O117" s="46"/>
      <c r="P117" s="46"/>
      <c r="Q117" s="46"/>
      <c r="R117" s="13"/>
    </row>
    <row r="118" spans="11:18" x14ac:dyDescent="0.25">
      <c r="K118" s="151"/>
      <c r="L118" s="151" t="s">
        <v>5</v>
      </c>
      <c r="M118" s="7" t="s">
        <v>98</v>
      </c>
      <c r="N118" s="46"/>
      <c r="O118" s="46"/>
      <c r="P118" s="46"/>
      <c r="Q118" s="46"/>
      <c r="R118" s="13"/>
    </row>
    <row r="119" spans="11:18" x14ac:dyDescent="0.25">
      <c r="K119" s="151"/>
      <c r="L119" s="151"/>
      <c r="M119" s="7" t="s">
        <v>99</v>
      </c>
      <c r="N119" s="46"/>
      <c r="O119" s="46"/>
      <c r="P119" s="46"/>
      <c r="Q119" s="46"/>
      <c r="R119" s="13"/>
    </row>
    <row r="120" spans="11:18" x14ac:dyDescent="0.25">
      <c r="K120" s="151"/>
      <c r="L120" s="151" t="s">
        <v>6</v>
      </c>
      <c r="M120" s="7" t="s">
        <v>98</v>
      </c>
      <c r="N120" s="46"/>
      <c r="O120" s="46"/>
      <c r="P120" s="46"/>
      <c r="Q120" s="46"/>
      <c r="R120" s="13"/>
    </row>
    <row r="121" spans="11:18" x14ac:dyDescent="0.25">
      <c r="K121" s="151"/>
      <c r="L121" s="151"/>
      <c r="M121" s="7" t="s">
        <v>99</v>
      </c>
      <c r="N121" s="46"/>
      <c r="O121" s="46"/>
      <c r="P121" s="46"/>
      <c r="Q121" s="46"/>
      <c r="R121" s="13"/>
    </row>
    <row r="122" spans="11:18" x14ac:dyDescent="0.25">
      <c r="K122" s="151"/>
      <c r="L122" s="151" t="s">
        <v>7</v>
      </c>
      <c r="M122" s="7" t="s">
        <v>98</v>
      </c>
      <c r="N122" s="46"/>
      <c r="O122" s="46"/>
      <c r="P122" s="46"/>
      <c r="Q122" s="46"/>
      <c r="R122" s="13"/>
    </row>
    <row r="123" spans="11:18" x14ac:dyDescent="0.25">
      <c r="K123" s="151"/>
      <c r="L123" s="151"/>
      <c r="M123" s="7" t="s">
        <v>99</v>
      </c>
      <c r="N123" s="46"/>
      <c r="O123" s="46"/>
      <c r="P123" s="46"/>
      <c r="Q123" s="46"/>
      <c r="R123" s="13"/>
    </row>
    <row r="124" spans="11:18" x14ac:dyDescent="0.25">
      <c r="K124" s="151"/>
      <c r="L124" s="151" t="s">
        <v>8</v>
      </c>
      <c r="M124" s="7" t="s">
        <v>98</v>
      </c>
      <c r="N124" s="46"/>
      <c r="O124" s="46"/>
      <c r="P124" s="46"/>
      <c r="Q124" s="46"/>
      <c r="R124" s="13"/>
    </row>
    <row r="125" spans="11:18" x14ac:dyDescent="0.25">
      <c r="K125" s="151"/>
      <c r="L125" s="151"/>
      <c r="M125" s="7" t="s">
        <v>99</v>
      </c>
      <c r="N125" s="46"/>
      <c r="O125" s="46"/>
      <c r="P125" s="46"/>
      <c r="Q125" s="46"/>
      <c r="R125" s="13"/>
    </row>
    <row r="126" spans="11:18" x14ac:dyDescent="0.25">
      <c r="K126" s="151"/>
      <c r="L126" s="151" t="s">
        <v>24</v>
      </c>
      <c r="M126" s="7" t="s">
        <v>98</v>
      </c>
      <c r="N126" s="46"/>
      <c r="O126" s="46"/>
      <c r="P126" s="46"/>
      <c r="Q126" s="46"/>
      <c r="R126" s="13"/>
    </row>
    <row r="127" spans="11:18" x14ac:dyDescent="0.25">
      <c r="K127" s="151"/>
      <c r="L127" s="151"/>
      <c r="M127" s="7" t="s">
        <v>99</v>
      </c>
      <c r="N127" s="46"/>
      <c r="O127" s="46"/>
      <c r="P127" s="46"/>
      <c r="Q127" s="46"/>
      <c r="R127" s="13"/>
    </row>
    <row r="128" spans="11:18" x14ac:dyDescent="0.25">
      <c r="K128" s="151" t="s">
        <v>100</v>
      </c>
      <c r="L128" s="151"/>
      <c r="M128" s="7" t="s">
        <v>101</v>
      </c>
      <c r="N128" s="46"/>
      <c r="O128" s="46"/>
      <c r="P128" s="46"/>
      <c r="Q128" s="46"/>
      <c r="R128" s="13"/>
    </row>
    <row r="129" spans="11:18" x14ac:dyDescent="0.25">
      <c r="K129" s="151"/>
      <c r="L129" s="151"/>
      <c r="M129" s="7" t="s">
        <v>1</v>
      </c>
      <c r="N129" s="46"/>
      <c r="O129" s="46"/>
      <c r="P129" s="46"/>
      <c r="Q129" s="46"/>
      <c r="R129" s="13"/>
    </row>
    <row r="130" spans="11:18" x14ac:dyDescent="0.25">
      <c r="K130" s="151"/>
      <c r="L130" s="151"/>
      <c r="M130" s="7" t="s">
        <v>2</v>
      </c>
      <c r="N130" s="46"/>
      <c r="O130" s="46"/>
      <c r="P130" s="46"/>
      <c r="Q130" s="46"/>
      <c r="R130" s="13"/>
    </row>
    <row r="131" spans="11:18" x14ac:dyDescent="0.25">
      <c r="K131" s="151"/>
      <c r="L131" s="151"/>
      <c r="M131" s="7" t="s">
        <v>3</v>
      </c>
      <c r="N131" s="46"/>
      <c r="O131" s="46"/>
      <c r="P131" s="46"/>
      <c r="Q131" s="46"/>
      <c r="R131" s="13"/>
    </row>
    <row r="132" spans="11:18" x14ac:dyDescent="0.25">
      <c r="K132" s="151"/>
      <c r="L132" s="151"/>
      <c r="M132" s="7" t="s">
        <v>4</v>
      </c>
      <c r="N132" s="46"/>
      <c r="O132" s="46"/>
      <c r="P132" s="46"/>
      <c r="Q132" s="46"/>
      <c r="R132" s="13"/>
    </row>
    <row r="133" spans="11:18" x14ac:dyDescent="0.25">
      <c r="K133" s="151"/>
      <c r="L133" s="151"/>
      <c r="M133" s="7" t="s">
        <v>5</v>
      </c>
      <c r="N133" s="46"/>
      <c r="O133" s="46"/>
      <c r="P133" s="46"/>
      <c r="Q133" s="46"/>
      <c r="R133" s="13"/>
    </row>
    <row r="134" spans="11:18" x14ac:dyDescent="0.25">
      <c r="K134" s="151"/>
      <c r="L134" s="151"/>
      <c r="M134" s="7" t="s">
        <v>6</v>
      </c>
      <c r="N134" s="46"/>
      <c r="O134" s="46"/>
      <c r="P134" s="46"/>
      <c r="Q134" s="46"/>
      <c r="R134" s="13"/>
    </row>
    <row r="135" spans="11:18" x14ac:dyDescent="0.25">
      <c r="K135" s="151"/>
      <c r="L135" s="151"/>
      <c r="M135" s="7" t="s">
        <v>7</v>
      </c>
      <c r="N135" s="46"/>
      <c r="O135" s="46"/>
      <c r="P135" s="46"/>
      <c r="Q135" s="46"/>
      <c r="R135" s="13"/>
    </row>
    <row r="136" spans="11:18" x14ac:dyDescent="0.25">
      <c r="K136" s="151"/>
      <c r="L136" s="151"/>
      <c r="M136" s="7" t="s">
        <v>8</v>
      </c>
      <c r="N136" s="46"/>
      <c r="O136" s="46"/>
      <c r="P136" s="46"/>
      <c r="Q136" s="46"/>
      <c r="R136" s="13"/>
    </row>
    <row r="137" spans="11:18" x14ac:dyDescent="0.25">
      <c r="K137" s="151" t="s">
        <v>102</v>
      </c>
      <c r="L137" s="151"/>
      <c r="M137" s="7" t="s">
        <v>101</v>
      </c>
      <c r="N137" s="46"/>
      <c r="O137" s="46"/>
      <c r="P137" s="46"/>
      <c r="Q137" s="46"/>
      <c r="R137" s="13"/>
    </row>
    <row r="138" spans="11:18" x14ac:dyDescent="0.25">
      <c r="K138" s="151"/>
      <c r="L138" s="151"/>
      <c r="M138" s="7" t="s">
        <v>1</v>
      </c>
      <c r="N138" s="46"/>
      <c r="O138" s="46"/>
      <c r="P138" s="46"/>
      <c r="Q138" s="46"/>
      <c r="R138" s="13"/>
    </row>
    <row r="139" spans="11:18" x14ac:dyDescent="0.25">
      <c r="K139" s="151"/>
      <c r="L139" s="151"/>
      <c r="M139" s="7" t="s">
        <v>2</v>
      </c>
      <c r="N139" s="46"/>
      <c r="O139" s="46"/>
      <c r="P139" s="46"/>
      <c r="Q139" s="46"/>
      <c r="R139" s="13"/>
    </row>
    <row r="140" spans="11:18" x14ac:dyDescent="0.25">
      <c r="K140" s="151"/>
      <c r="L140" s="151"/>
      <c r="M140" s="7" t="s">
        <v>3</v>
      </c>
      <c r="N140" s="46"/>
      <c r="O140" s="46"/>
      <c r="P140" s="46"/>
      <c r="Q140" s="46"/>
      <c r="R140" s="13"/>
    </row>
    <row r="141" spans="11:18" x14ac:dyDescent="0.25">
      <c r="K141" s="151"/>
      <c r="L141" s="151"/>
      <c r="M141" s="7" t="s">
        <v>4</v>
      </c>
      <c r="N141" s="46"/>
      <c r="O141" s="46"/>
      <c r="P141" s="46"/>
      <c r="Q141" s="46"/>
      <c r="R141" s="13"/>
    </row>
    <row r="142" spans="11:18" x14ac:dyDescent="0.25">
      <c r="K142" s="151"/>
      <c r="L142" s="151"/>
      <c r="M142" s="7" t="s">
        <v>5</v>
      </c>
      <c r="N142" s="46"/>
      <c r="O142" s="46"/>
      <c r="P142" s="46"/>
      <c r="Q142" s="46"/>
      <c r="R142" s="13"/>
    </row>
    <row r="143" spans="11:18" x14ac:dyDescent="0.25">
      <c r="K143" s="151"/>
      <c r="L143" s="151"/>
      <c r="M143" s="7" t="s">
        <v>6</v>
      </c>
      <c r="N143" s="46"/>
      <c r="O143" s="46"/>
      <c r="P143" s="46"/>
      <c r="Q143" s="46"/>
      <c r="R143" s="13"/>
    </row>
    <row r="144" spans="11:18" x14ac:dyDescent="0.25">
      <c r="K144" s="151"/>
      <c r="L144" s="151"/>
      <c r="M144" s="7" t="s">
        <v>7</v>
      </c>
      <c r="N144" s="46"/>
      <c r="O144" s="46"/>
      <c r="P144" s="46"/>
      <c r="Q144" s="46"/>
      <c r="R144" s="13"/>
    </row>
    <row r="145" spans="11:18" x14ac:dyDescent="0.25">
      <c r="K145" s="151"/>
      <c r="L145" s="151"/>
      <c r="M145" s="7" t="s">
        <v>8</v>
      </c>
      <c r="N145" s="46"/>
      <c r="O145" s="46"/>
      <c r="P145" s="46"/>
      <c r="Q145" s="46"/>
      <c r="R145" s="13"/>
    </row>
    <row r="146" spans="11:18" x14ac:dyDescent="0.25">
      <c r="K146" s="154" t="s">
        <v>103</v>
      </c>
      <c r="L146" s="154"/>
      <c r="M146" s="8" t="s">
        <v>1</v>
      </c>
      <c r="N146" s="46"/>
      <c r="O146" s="46"/>
      <c r="P146" s="46"/>
      <c r="Q146" s="46"/>
      <c r="R146" s="13"/>
    </row>
    <row r="147" spans="11:18" x14ac:dyDescent="0.25">
      <c r="K147" s="154"/>
      <c r="L147" s="154"/>
      <c r="M147" s="8" t="s">
        <v>2</v>
      </c>
      <c r="N147" s="46"/>
      <c r="O147" s="46"/>
      <c r="P147" s="46"/>
      <c r="Q147" s="46"/>
      <c r="R147" s="13"/>
    </row>
    <row r="148" spans="11:18" x14ac:dyDescent="0.25">
      <c r="K148" s="154"/>
      <c r="L148" s="154"/>
      <c r="M148" s="8" t="s">
        <v>3</v>
      </c>
      <c r="N148" s="46"/>
      <c r="O148" s="46"/>
      <c r="P148" s="46"/>
      <c r="Q148" s="46"/>
      <c r="R148" s="13"/>
    </row>
    <row r="149" spans="11:18" x14ac:dyDescent="0.25">
      <c r="K149" s="154"/>
      <c r="L149" s="154"/>
      <c r="M149" s="8" t="s">
        <v>4</v>
      </c>
      <c r="N149" s="46"/>
      <c r="O149" s="46"/>
      <c r="P149" s="46"/>
      <c r="Q149" s="46"/>
      <c r="R149" s="13"/>
    </row>
    <row r="150" spans="11:18" x14ac:dyDescent="0.25">
      <c r="K150" s="154"/>
      <c r="L150" s="154"/>
      <c r="M150" s="8" t="s">
        <v>5</v>
      </c>
      <c r="N150" s="46"/>
      <c r="O150" s="46"/>
      <c r="P150" s="46"/>
      <c r="Q150" s="46"/>
      <c r="R150" s="13"/>
    </row>
    <row r="151" spans="11:18" x14ac:dyDescent="0.25">
      <c r="K151" s="154"/>
      <c r="L151" s="154"/>
      <c r="M151" s="8" t="s">
        <v>6</v>
      </c>
      <c r="N151" s="46"/>
      <c r="O151" s="46"/>
      <c r="P151" s="46"/>
      <c r="Q151" s="46"/>
      <c r="R151" s="13"/>
    </row>
    <row r="152" spans="11:18" x14ac:dyDescent="0.25">
      <c r="K152" s="154"/>
      <c r="L152" s="154"/>
      <c r="M152" s="8" t="s">
        <v>7</v>
      </c>
      <c r="N152" s="46"/>
      <c r="O152" s="46"/>
      <c r="P152" s="46"/>
      <c r="Q152" s="46"/>
      <c r="R152" s="13"/>
    </row>
    <row r="153" spans="11:18" x14ac:dyDescent="0.25">
      <c r="K153" s="154"/>
      <c r="L153" s="154"/>
      <c r="M153" s="8" t="s">
        <v>8</v>
      </c>
      <c r="N153" s="46"/>
      <c r="O153" s="46"/>
      <c r="P153" s="46"/>
      <c r="Q153" s="46"/>
      <c r="R153" s="13"/>
    </row>
    <row r="154" spans="11:18" x14ac:dyDescent="0.25">
      <c r="K154" s="154"/>
      <c r="L154" s="154"/>
      <c r="M154" s="8" t="s">
        <v>24</v>
      </c>
      <c r="N154" s="46"/>
      <c r="O154" s="46"/>
      <c r="P154" s="46"/>
      <c r="Q154" s="46"/>
      <c r="R154" s="13"/>
    </row>
    <row r="155" spans="11:18" x14ac:dyDescent="0.25">
      <c r="K155" s="154" t="s">
        <v>104</v>
      </c>
      <c r="L155" s="154"/>
      <c r="M155" s="8" t="s">
        <v>1</v>
      </c>
      <c r="N155" s="46"/>
      <c r="O155" s="46"/>
      <c r="P155" s="46"/>
      <c r="Q155" s="46"/>
      <c r="R155" s="13"/>
    </row>
    <row r="156" spans="11:18" x14ac:dyDescent="0.25">
      <c r="K156" s="154"/>
      <c r="L156" s="154"/>
      <c r="M156" s="8" t="s">
        <v>2</v>
      </c>
      <c r="N156" s="46"/>
      <c r="O156" s="46"/>
      <c r="P156" s="46"/>
      <c r="Q156" s="46"/>
      <c r="R156" s="13"/>
    </row>
    <row r="157" spans="11:18" x14ac:dyDescent="0.25">
      <c r="K157" s="154"/>
      <c r="L157" s="154"/>
      <c r="M157" s="8" t="s">
        <v>3</v>
      </c>
      <c r="N157" s="46"/>
      <c r="O157" s="46"/>
      <c r="P157" s="46"/>
      <c r="Q157" s="46"/>
      <c r="R157" s="13"/>
    </row>
    <row r="158" spans="11:18" x14ac:dyDescent="0.25">
      <c r="K158" s="154"/>
      <c r="L158" s="154"/>
      <c r="M158" s="8" t="s">
        <v>4</v>
      </c>
      <c r="N158" s="46"/>
      <c r="O158" s="46"/>
      <c r="P158" s="46"/>
      <c r="Q158" s="46"/>
      <c r="R158" s="13"/>
    </row>
    <row r="159" spans="11:18" x14ac:dyDescent="0.25">
      <c r="K159" s="154"/>
      <c r="L159" s="154"/>
      <c r="M159" s="8" t="s">
        <v>5</v>
      </c>
      <c r="N159" s="46"/>
      <c r="O159" s="46"/>
      <c r="P159" s="46"/>
      <c r="Q159" s="46"/>
      <c r="R159" s="13"/>
    </row>
    <row r="160" spans="11:18" x14ac:dyDescent="0.25">
      <c r="K160" s="154"/>
      <c r="L160" s="154"/>
      <c r="M160" s="8" t="s">
        <v>6</v>
      </c>
      <c r="N160" s="46"/>
      <c r="O160" s="46"/>
      <c r="P160" s="46"/>
      <c r="Q160" s="46"/>
      <c r="R160" s="13"/>
    </row>
    <row r="161" spans="11:18" x14ac:dyDescent="0.25">
      <c r="K161" s="154"/>
      <c r="L161" s="154"/>
      <c r="M161" s="8" t="s">
        <v>7</v>
      </c>
      <c r="N161" s="46"/>
      <c r="O161" s="46"/>
      <c r="P161" s="46"/>
      <c r="Q161" s="46"/>
      <c r="R161" s="13"/>
    </row>
    <row r="162" spans="11:18" x14ac:dyDescent="0.25">
      <c r="K162" s="154"/>
      <c r="L162" s="154"/>
      <c r="M162" s="8" t="s">
        <v>8</v>
      </c>
      <c r="N162" s="46"/>
      <c r="O162" s="46"/>
      <c r="P162" s="46"/>
      <c r="Q162" s="46"/>
      <c r="R162" s="13"/>
    </row>
    <row r="163" spans="11:18" x14ac:dyDescent="0.25">
      <c r="K163" s="154"/>
      <c r="L163" s="154"/>
      <c r="M163" s="8" t="s">
        <v>24</v>
      </c>
      <c r="N163" s="46"/>
      <c r="O163" s="46"/>
      <c r="P163" s="46"/>
      <c r="Q163" s="46"/>
      <c r="R163" s="13"/>
    </row>
    <row r="164" spans="11:18" x14ac:dyDescent="0.25">
      <c r="K164" s="154" t="s">
        <v>105</v>
      </c>
      <c r="L164" s="154"/>
      <c r="M164" s="8" t="s">
        <v>1</v>
      </c>
      <c r="N164" s="46"/>
      <c r="O164" s="46"/>
      <c r="P164" s="46"/>
      <c r="Q164" s="46"/>
      <c r="R164" s="13"/>
    </row>
    <row r="165" spans="11:18" x14ac:dyDescent="0.25">
      <c r="K165" s="154"/>
      <c r="L165" s="154"/>
      <c r="M165" s="8" t="s">
        <v>2</v>
      </c>
      <c r="N165" s="46"/>
      <c r="O165" s="46"/>
      <c r="P165" s="46"/>
      <c r="Q165" s="46"/>
      <c r="R165" s="13"/>
    </row>
    <row r="166" spans="11:18" x14ac:dyDescent="0.25">
      <c r="K166" s="154"/>
      <c r="L166" s="154"/>
      <c r="M166" s="8" t="s">
        <v>3</v>
      </c>
      <c r="N166" s="46"/>
      <c r="O166" s="46"/>
      <c r="P166" s="46"/>
      <c r="Q166" s="46"/>
      <c r="R166" s="13"/>
    </row>
    <row r="167" spans="11:18" x14ac:dyDescent="0.25">
      <c r="K167" s="154"/>
      <c r="L167" s="154"/>
      <c r="M167" s="8" t="s">
        <v>4</v>
      </c>
      <c r="N167" s="46"/>
      <c r="O167" s="46"/>
      <c r="P167" s="46"/>
      <c r="Q167" s="46"/>
      <c r="R167" s="13"/>
    </row>
    <row r="168" spans="11:18" x14ac:dyDescent="0.25">
      <c r="K168" s="154"/>
      <c r="L168" s="154"/>
      <c r="M168" s="8" t="s">
        <v>5</v>
      </c>
      <c r="N168" s="46"/>
      <c r="O168" s="46"/>
      <c r="P168" s="46"/>
      <c r="Q168" s="46"/>
      <c r="R168" s="13"/>
    </row>
    <row r="169" spans="11:18" x14ac:dyDescent="0.25">
      <c r="K169" s="154"/>
      <c r="L169" s="154"/>
      <c r="M169" s="8" t="s">
        <v>6</v>
      </c>
      <c r="N169" s="46"/>
      <c r="O169" s="46"/>
      <c r="P169" s="46"/>
      <c r="Q169" s="46"/>
      <c r="R169" s="13"/>
    </row>
    <row r="170" spans="11:18" x14ac:dyDescent="0.25">
      <c r="K170" s="154"/>
      <c r="L170" s="154"/>
      <c r="M170" s="8" t="s">
        <v>7</v>
      </c>
      <c r="N170" s="46"/>
      <c r="O170" s="46"/>
      <c r="P170" s="46"/>
      <c r="Q170" s="46"/>
      <c r="R170" s="13"/>
    </row>
    <row r="171" spans="11:18" x14ac:dyDescent="0.25">
      <c r="K171" s="154"/>
      <c r="L171" s="154"/>
      <c r="M171" s="8" t="s">
        <v>8</v>
      </c>
      <c r="N171" s="46"/>
      <c r="O171" s="46"/>
      <c r="P171" s="46"/>
      <c r="Q171" s="46"/>
      <c r="R171" s="13"/>
    </row>
    <row r="172" spans="11:18" ht="18.75" x14ac:dyDescent="0.25">
      <c r="K172" s="189" t="s">
        <v>106</v>
      </c>
      <c r="L172" s="190"/>
      <c r="M172" s="18"/>
      <c r="N172" s="46"/>
      <c r="O172" s="46"/>
      <c r="P172" s="46"/>
      <c r="Q172" s="46"/>
      <c r="R172" s="13"/>
    </row>
    <row r="173" spans="11:18" x14ac:dyDescent="0.25">
      <c r="K173" s="151" t="s">
        <v>107</v>
      </c>
      <c r="L173" s="151" t="s">
        <v>8</v>
      </c>
      <c r="M173" s="7" t="s">
        <v>98</v>
      </c>
      <c r="N173" s="46"/>
      <c r="O173" s="46"/>
      <c r="P173" s="46"/>
      <c r="Q173" s="46"/>
      <c r="R173" s="13"/>
    </row>
    <row r="174" spans="11:18" x14ac:dyDescent="0.25">
      <c r="K174" s="151"/>
      <c r="L174" s="151"/>
      <c r="M174" s="7" t="s">
        <v>99</v>
      </c>
      <c r="N174" s="46"/>
      <c r="O174" s="46"/>
      <c r="P174" s="46"/>
      <c r="Q174" s="46"/>
      <c r="R174" s="13"/>
    </row>
    <row r="175" spans="11:18" x14ac:dyDescent="0.25">
      <c r="K175" s="151"/>
      <c r="L175" s="151"/>
      <c r="M175" s="7" t="s">
        <v>108</v>
      </c>
      <c r="N175" s="46"/>
      <c r="O175" s="46"/>
      <c r="P175" s="46"/>
      <c r="Q175" s="46"/>
      <c r="R175" s="13"/>
    </row>
    <row r="176" spans="11:18" x14ac:dyDescent="0.25">
      <c r="K176" s="151"/>
      <c r="L176" s="151" t="s">
        <v>24</v>
      </c>
      <c r="M176" s="7" t="s">
        <v>98</v>
      </c>
      <c r="N176" s="46"/>
      <c r="O176" s="46"/>
      <c r="P176" s="46"/>
      <c r="Q176" s="46"/>
      <c r="R176" s="13"/>
    </row>
    <row r="177" spans="11:18" x14ac:dyDescent="0.25">
      <c r="K177" s="151"/>
      <c r="L177" s="151"/>
      <c r="M177" s="7" t="s">
        <v>99</v>
      </c>
      <c r="N177" s="46"/>
      <c r="O177" s="46"/>
      <c r="P177" s="46"/>
      <c r="Q177" s="46"/>
      <c r="R177" s="13"/>
    </row>
    <row r="178" spans="11:18" x14ac:dyDescent="0.25">
      <c r="K178" s="151"/>
      <c r="L178" s="151"/>
      <c r="M178" s="7" t="s">
        <v>108</v>
      </c>
      <c r="N178" s="46"/>
      <c r="O178" s="46"/>
      <c r="P178" s="46"/>
      <c r="Q178" s="46"/>
      <c r="R178" s="13"/>
    </row>
    <row r="179" spans="11:18" x14ac:dyDescent="0.25">
      <c r="K179" s="157" t="s">
        <v>109</v>
      </c>
      <c r="L179" s="157"/>
      <c r="M179" s="9" t="s">
        <v>110</v>
      </c>
      <c r="N179" s="46"/>
      <c r="O179" s="46"/>
      <c r="P179" s="46"/>
      <c r="Q179" s="46"/>
      <c r="R179" s="13"/>
    </row>
    <row r="180" spans="11:18" x14ac:dyDescent="0.25">
      <c r="K180" s="157"/>
      <c r="L180" s="157"/>
      <c r="M180" s="9" t="s">
        <v>111</v>
      </c>
      <c r="N180" s="46"/>
      <c r="O180" s="46"/>
      <c r="P180" s="46"/>
      <c r="Q180" s="46"/>
      <c r="R180" s="13"/>
    </row>
    <row r="181" spans="11:18" x14ac:dyDescent="0.25">
      <c r="K181" s="157"/>
      <c r="L181" s="157"/>
      <c r="M181" s="9" t="s">
        <v>112</v>
      </c>
      <c r="N181" s="46"/>
      <c r="O181" s="46"/>
      <c r="P181" s="46"/>
      <c r="Q181" s="46"/>
      <c r="R181" s="13"/>
    </row>
    <row r="182" spans="11:18" x14ac:dyDescent="0.25">
      <c r="K182" s="157"/>
      <c r="L182" s="157"/>
      <c r="M182" s="9" t="s">
        <v>113</v>
      </c>
      <c r="N182" s="46"/>
      <c r="O182" s="46"/>
      <c r="P182" s="46"/>
      <c r="Q182" s="46"/>
      <c r="R182" s="13"/>
    </row>
    <row r="183" spans="11:18" x14ac:dyDescent="0.25">
      <c r="K183" s="157"/>
      <c r="L183" s="157"/>
      <c r="M183" s="9" t="s">
        <v>114</v>
      </c>
      <c r="N183" s="46"/>
      <c r="O183" s="46"/>
      <c r="P183" s="46"/>
      <c r="Q183" s="46"/>
      <c r="R183" s="13"/>
    </row>
    <row r="184" spans="11:18" x14ac:dyDescent="0.25">
      <c r="K184" s="157"/>
      <c r="L184" s="157"/>
      <c r="M184" s="9" t="s">
        <v>115</v>
      </c>
      <c r="N184" s="46"/>
      <c r="O184" s="46"/>
      <c r="P184" s="46"/>
      <c r="Q184" s="46"/>
      <c r="R184" s="13"/>
    </row>
    <row r="185" spans="11:18" x14ac:dyDescent="0.25">
      <c r="K185" s="155" t="s">
        <v>116</v>
      </c>
      <c r="L185" s="155"/>
      <c r="M185" s="10" t="s">
        <v>110</v>
      </c>
      <c r="N185" s="46"/>
      <c r="O185" s="46"/>
      <c r="P185" s="46"/>
      <c r="Q185" s="46"/>
      <c r="R185" s="13"/>
    </row>
    <row r="186" spans="11:18" x14ac:dyDescent="0.25">
      <c r="K186" s="155"/>
      <c r="L186" s="155"/>
      <c r="M186" s="10" t="s">
        <v>111</v>
      </c>
      <c r="N186" s="46"/>
      <c r="O186" s="46"/>
      <c r="P186" s="46"/>
      <c r="Q186" s="46"/>
      <c r="R186" s="13"/>
    </row>
    <row r="187" spans="11:18" x14ac:dyDescent="0.25">
      <c r="K187" s="155"/>
      <c r="L187" s="155"/>
      <c r="M187" s="10" t="s">
        <v>112</v>
      </c>
      <c r="N187" s="46"/>
      <c r="O187" s="46"/>
      <c r="P187" s="46"/>
      <c r="Q187" s="46"/>
      <c r="R187" s="13"/>
    </row>
    <row r="188" spans="11:18" x14ac:dyDescent="0.25">
      <c r="K188" s="155" t="s">
        <v>117</v>
      </c>
      <c r="L188" s="155"/>
      <c r="M188" s="10" t="s">
        <v>118</v>
      </c>
      <c r="N188" s="46"/>
      <c r="O188" s="46"/>
      <c r="P188" s="46"/>
      <c r="Q188" s="46"/>
      <c r="R188" s="13"/>
    </row>
    <row r="189" spans="11:18" x14ac:dyDescent="0.25">
      <c r="K189" s="155"/>
      <c r="L189" s="155"/>
      <c r="M189" s="10" t="s">
        <v>111</v>
      </c>
      <c r="N189" s="46"/>
      <c r="O189" s="46"/>
      <c r="P189" s="46"/>
      <c r="Q189" s="46"/>
      <c r="R189" s="13"/>
    </row>
    <row r="190" spans="11:18" x14ac:dyDescent="0.25">
      <c r="K190" s="155"/>
      <c r="L190" s="155"/>
      <c r="M190" s="10" t="s">
        <v>112</v>
      </c>
      <c r="N190" s="46"/>
      <c r="O190" s="46"/>
      <c r="P190" s="46"/>
      <c r="Q190" s="46"/>
      <c r="R190" s="13"/>
    </row>
    <row r="191" spans="11:18" x14ac:dyDescent="0.25">
      <c r="K191" s="155"/>
      <c r="L191" s="155"/>
      <c r="M191" s="10" t="s">
        <v>114</v>
      </c>
      <c r="N191" s="46"/>
      <c r="O191" s="46"/>
      <c r="P191" s="46"/>
      <c r="Q191" s="46"/>
      <c r="R191" s="13"/>
    </row>
    <row r="192" spans="11:18" x14ac:dyDescent="0.25">
      <c r="K192" s="155"/>
      <c r="L192" s="155"/>
      <c r="M192" s="10" t="s">
        <v>115</v>
      </c>
      <c r="N192" s="46"/>
      <c r="O192" s="46"/>
      <c r="P192" s="46"/>
      <c r="Q192" s="46"/>
      <c r="R192" s="13"/>
    </row>
    <row r="193" spans="11:18" x14ac:dyDescent="0.25">
      <c r="K193" s="155" t="s">
        <v>119</v>
      </c>
      <c r="L193" s="155"/>
      <c r="M193" s="10" t="s">
        <v>8</v>
      </c>
      <c r="N193" s="46"/>
      <c r="O193" s="46"/>
      <c r="P193" s="46"/>
      <c r="Q193" s="46"/>
      <c r="R193" s="13"/>
    </row>
    <row r="194" spans="11:18" x14ac:dyDescent="0.25">
      <c r="K194" s="155" t="s">
        <v>120</v>
      </c>
      <c r="L194" s="155"/>
      <c r="M194" s="10" t="s">
        <v>121</v>
      </c>
      <c r="N194" s="46"/>
      <c r="O194" s="46"/>
      <c r="P194" s="46"/>
      <c r="Q194" s="46"/>
      <c r="R194" s="13"/>
    </row>
    <row r="195" spans="11:18" x14ac:dyDescent="0.25">
      <c r="K195" s="155"/>
      <c r="L195" s="155"/>
      <c r="M195" s="10" t="s">
        <v>122</v>
      </c>
      <c r="N195" s="46"/>
      <c r="O195" s="46"/>
      <c r="P195" s="46"/>
      <c r="Q195" s="46"/>
      <c r="R195" s="13"/>
    </row>
    <row r="196" spans="11:18" x14ac:dyDescent="0.25">
      <c r="K196" s="155"/>
      <c r="L196" s="155"/>
      <c r="M196" s="10" t="s">
        <v>123</v>
      </c>
      <c r="N196" s="46"/>
      <c r="O196" s="46"/>
      <c r="P196" s="46"/>
      <c r="Q196" s="46"/>
      <c r="R196" s="13"/>
    </row>
    <row r="197" spans="11:18" x14ac:dyDescent="0.25">
      <c r="K197" s="155"/>
      <c r="L197" s="155"/>
      <c r="M197" s="10" t="s">
        <v>8</v>
      </c>
      <c r="N197" s="46"/>
      <c r="O197" s="46"/>
      <c r="P197" s="46"/>
      <c r="Q197" s="46"/>
      <c r="R197" s="13"/>
    </row>
    <row r="198" spans="11:18" x14ac:dyDescent="0.25">
      <c r="K198" s="155"/>
      <c r="L198" s="155"/>
      <c r="M198" s="10" t="s">
        <v>24</v>
      </c>
      <c r="N198" s="46"/>
      <c r="O198" s="46"/>
      <c r="P198" s="46"/>
      <c r="Q198" s="46"/>
      <c r="R198" s="13"/>
    </row>
    <row r="199" spans="11:18" x14ac:dyDescent="0.25">
      <c r="K199" s="155" t="s">
        <v>124</v>
      </c>
      <c r="L199" s="155"/>
      <c r="M199" s="10" t="s">
        <v>125</v>
      </c>
      <c r="N199" s="46"/>
      <c r="O199" s="46"/>
      <c r="P199" s="46"/>
      <c r="Q199" s="46"/>
      <c r="R199" s="13"/>
    </row>
    <row r="200" spans="11:18" x14ac:dyDescent="0.25">
      <c r="K200" s="155"/>
      <c r="L200" s="155"/>
      <c r="M200" s="10" t="s">
        <v>24</v>
      </c>
      <c r="N200" s="46"/>
      <c r="O200" s="46"/>
      <c r="P200" s="46"/>
      <c r="Q200" s="46"/>
      <c r="R200" s="13"/>
    </row>
    <row r="201" spans="11:18" x14ac:dyDescent="0.25">
      <c r="K201" s="151" t="s">
        <v>126</v>
      </c>
      <c r="L201" s="151"/>
      <c r="M201" s="10" t="s">
        <v>125</v>
      </c>
      <c r="N201" s="46"/>
      <c r="O201" s="46"/>
      <c r="P201" s="46"/>
      <c r="Q201" s="46"/>
      <c r="R201" s="13"/>
    </row>
    <row r="202" spans="11:18" x14ac:dyDescent="0.25">
      <c r="K202" s="151"/>
      <c r="L202" s="151"/>
      <c r="M202" s="10" t="s">
        <v>24</v>
      </c>
      <c r="N202" s="46"/>
      <c r="O202" s="46"/>
      <c r="P202" s="46"/>
      <c r="Q202" s="46"/>
      <c r="R202" s="13"/>
    </row>
    <row r="203" spans="11:18" ht="30" x14ac:dyDescent="0.25">
      <c r="K203" s="151" t="s">
        <v>127</v>
      </c>
      <c r="L203" s="151"/>
      <c r="M203" s="11" t="s">
        <v>128</v>
      </c>
      <c r="N203" s="46"/>
      <c r="O203" s="46"/>
      <c r="P203" s="46"/>
      <c r="Q203" s="46"/>
      <c r="R203" s="13"/>
    </row>
    <row r="204" spans="11:18" x14ac:dyDescent="0.25">
      <c r="K204" s="151" t="s">
        <v>129</v>
      </c>
      <c r="L204" s="151"/>
      <c r="M204" s="9" t="s">
        <v>130</v>
      </c>
      <c r="N204" s="46"/>
      <c r="O204" s="46"/>
      <c r="P204" s="46"/>
      <c r="Q204" s="46"/>
      <c r="R204" s="13"/>
    </row>
  </sheetData>
  <mergeCells count="44">
    <mergeCell ref="B4:C4"/>
    <mergeCell ref="B5:C5"/>
    <mergeCell ref="B6:C6"/>
    <mergeCell ref="B7:G7"/>
    <mergeCell ref="B20:G20"/>
    <mergeCell ref="B47:G47"/>
    <mergeCell ref="B60:G60"/>
    <mergeCell ref="D6:G6"/>
    <mergeCell ref="K8:L8"/>
    <mergeCell ref="K9:L9"/>
    <mergeCell ref="K10:L18"/>
    <mergeCell ref="K19:L59"/>
    <mergeCell ref="K60:L68"/>
    <mergeCell ref="B34:G34"/>
    <mergeCell ref="K69:L102"/>
    <mergeCell ref="K103:L109"/>
    <mergeCell ref="K110:K127"/>
    <mergeCell ref="L110:L111"/>
    <mergeCell ref="L112:L113"/>
    <mergeCell ref="L114:L115"/>
    <mergeCell ref="L116:L117"/>
    <mergeCell ref="L118:L119"/>
    <mergeCell ref="L120:L121"/>
    <mergeCell ref="L122:L123"/>
    <mergeCell ref="K179:L184"/>
    <mergeCell ref="L124:L125"/>
    <mergeCell ref="L126:L127"/>
    <mergeCell ref="K128:L136"/>
    <mergeCell ref="K137:L145"/>
    <mergeCell ref="K146:L154"/>
    <mergeCell ref="K155:L163"/>
    <mergeCell ref="K164:L171"/>
    <mergeCell ref="K172:L172"/>
    <mergeCell ref="K173:K178"/>
    <mergeCell ref="L173:L175"/>
    <mergeCell ref="L176:L178"/>
    <mergeCell ref="K203:L203"/>
    <mergeCell ref="K204:L204"/>
    <mergeCell ref="K185:L187"/>
    <mergeCell ref="K188:L192"/>
    <mergeCell ref="K193:L193"/>
    <mergeCell ref="K194:L198"/>
    <mergeCell ref="K199:L200"/>
    <mergeCell ref="K201:L202"/>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Z203"/>
  <sheetViews>
    <sheetView topLeftCell="H22" workbookViewId="0">
      <selection activeCell="N25" sqref="N25"/>
    </sheetView>
  </sheetViews>
  <sheetFormatPr defaultRowHeight="15" x14ac:dyDescent="0.25"/>
  <cols>
    <col min="3" max="3" width="11.28515625" customWidth="1"/>
    <col min="11" max="11" width="8.7109375" customWidth="1"/>
    <col min="12" max="12" width="10.42578125" customWidth="1"/>
    <col min="13" max="13" width="17.28515625" customWidth="1"/>
    <col min="14" max="14" width="12.5703125" customWidth="1"/>
    <col min="15" max="15" width="11.42578125" customWidth="1"/>
    <col min="16" max="16" width="11" customWidth="1"/>
    <col min="17" max="17" width="109.42578125" customWidth="1"/>
    <col min="21" max="21" width="0" hidden="1" customWidth="1"/>
    <col min="22" max="22" width="13" hidden="1" customWidth="1"/>
    <col min="23" max="26" width="0" hidden="1" customWidth="1"/>
  </cols>
  <sheetData>
    <row r="3" spans="2:26" ht="15.75" x14ac:dyDescent="0.25">
      <c r="B3" s="32" t="s">
        <v>17</v>
      </c>
      <c r="C3" s="32"/>
      <c r="D3" s="21" t="s">
        <v>135</v>
      </c>
      <c r="E3" s="5"/>
      <c r="F3" s="5"/>
      <c r="G3" s="48"/>
    </row>
    <row r="4" spans="2:26" ht="15.75" x14ac:dyDescent="0.25">
      <c r="B4" s="32" t="s">
        <v>19</v>
      </c>
      <c r="C4" s="32"/>
      <c r="D4" s="99" t="s">
        <v>379</v>
      </c>
      <c r="E4" s="100"/>
      <c r="F4" s="100"/>
      <c r="G4" s="93"/>
    </row>
    <row r="5" spans="2:26" ht="15.75" customHeight="1" x14ac:dyDescent="0.25">
      <c r="B5" s="111" t="s">
        <v>18</v>
      </c>
      <c r="C5" s="111"/>
      <c r="D5" s="115" t="s">
        <v>380</v>
      </c>
      <c r="E5" s="115"/>
      <c r="F5" s="115"/>
      <c r="G5" s="115"/>
    </row>
    <row r="6" spans="2:26" ht="18.75" x14ac:dyDescent="0.25">
      <c r="B6" s="112" t="s">
        <v>10</v>
      </c>
      <c r="C6" s="113"/>
      <c r="D6" s="113"/>
      <c r="E6" s="113"/>
      <c r="F6" s="113"/>
      <c r="G6" s="114"/>
    </row>
    <row r="7" spans="2:26" ht="60" x14ac:dyDescent="0.25">
      <c r="B7" s="33" t="s">
        <v>9</v>
      </c>
      <c r="C7" s="33" t="s">
        <v>0</v>
      </c>
      <c r="D7" s="33" t="s">
        <v>15</v>
      </c>
      <c r="E7" s="4" t="s">
        <v>20</v>
      </c>
      <c r="F7" s="4" t="s">
        <v>16</v>
      </c>
      <c r="G7" s="33" t="s">
        <v>351</v>
      </c>
      <c r="K7" s="201"/>
      <c r="L7" s="201"/>
      <c r="M7" s="127"/>
      <c r="N7" s="127"/>
      <c r="O7" s="127"/>
      <c r="P7" s="127"/>
      <c r="Q7" s="127"/>
      <c r="U7" s="53" t="s">
        <v>205</v>
      </c>
      <c r="V7" s="33" t="s">
        <v>204</v>
      </c>
      <c r="W7" s="33" t="s">
        <v>15</v>
      </c>
      <c r="X7" s="4" t="s">
        <v>20</v>
      </c>
      <c r="Y7" s="4" t="s">
        <v>16</v>
      </c>
      <c r="Z7" s="33" t="s">
        <v>176</v>
      </c>
    </row>
    <row r="8" spans="2:26" ht="45" x14ac:dyDescent="0.25">
      <c r="B8" s="2">
        <v>1</v>
      </c>
      <c r="C8" s="88">
        <v>45043</v>
      </c>
      <c r="D8" s="61">
        <v>1950</v>
      </c>
      <c r="E8" s="61"/>
      <c r="F8" s="61"/>
      <c r="G8" s="61">
        <v>2239</v>
      </c>
      <c r="K8" s="153" t="s">
        <v>21</v>
      </c>
      <c r="L8" s="153"/>
      <c r="M8" s="126" t="s">
        <v>22</v>
      </c>
      <c r="N8" s="12" t="s">
        <v>131</v>
      </c>
      <c r="O8" s="12" t="s">
        <v>132</v>
      </c>
      <c r="P8" s="12" t="s">
        <v>133</v>
      </c>
      <c r="Q8" s="12" t="s">
        <v>11</v>
      </c>
      <c r="U8" s="61">
        <v>63</v>
      </c>
      <c r="V8" s="61">
        <v>14448</v>
      </c>
      <c r="W8" s="61">
        <f>+D18</f>
        <v>10500</v>
      </c>
      <c r="X8" s="61">
        <f>+[4]barasarai!$G$189</f>
        <v>9890</v>
      </c>
      <c r="Y8" s="61">
        <f>+W8-X8</f>
        <v>610</v>
      </c>
      <c r="Z8" s="46"/>
    </row>
    <row r="9" spans="2:26" ht="30" x14ac:dyDescent="0.25">
      <c r="B9" s="26">
        <f>+B8+1</f>
        <v>2</v>
      </c>
      <c r="C9" s="27">
        <v>45066</v>
      </c>
      <c r="D9" s="26">
        <v>2450</v>
      </c>
      <c r="E9" s="26"/>
      <c r="F9" s="26"/>
      <c r="G9" s="2">
        <v>503</v>
      </c>
      <c r="K9" s="151" t="s">
        <v>23</v>
      </c>
      <c r="L9" s="151"/>
      <c r="M9" s="7" t="s">
        <v>1</v>
      </c>
      <c r="N9" s="61">
        <f>20+20</f>
        <v>40</v>
      </c>
      <c r="O9" s="46">
        <v>41</v>
      </c>
      <c r="P9" s="46"/>
      <c r="Q9" s="78" t="s">
        <v>409</v>
      </c>
      <c r="U9" s="61">
        <v>75</v>
      </c>
      <c r="V9" s="61">
        <v>2831</v>
      </c>
      <c r="W9" s="61">
        <f>+D32</f>
        <v>2000</v>
      </c>
      <c r="X9" s="61">
        <f>+[4]barasarai!$H$189</f>
        <v>1348</v>
      </c>
      <c r="Y9" s="61">
        <f t="shared" ref="Y9:Y14" si="0">+W9-X9</f>
        <v>652</v>
      </c>
      <c r="Z9" s="46"/>
    </row>
    <row r="10" spans="2:26" x14ac:dyDescent="0.25">
      <c r="B10" s="2">
        <f>1+B9</f>
        <v>3</v>
      </c>
      <c r="C10" s="83">
        <v>45075</v>
      </c>
      <c r="D10" s="13">
        <v>400</v>
      </c>
      <c r="E10" s="13"/>
      <c r="F10" s="13"/>
      <c r="G10" s="13">
        <v>4341</v>
      </c>
      <c r="K10" s="151"/>
      <c r="L10" s="151"/>
      <c r="M10" s="7" t="s">
        <v>2</v>
      </c>
      <c r="N10" s="13">
        <f>2+5</f>
        <v>7</v>
      </c>
      <c r="O10" s="46">
        <v>6</v>
      </c>
      <c r="P10" s="46"/>
      <c r="Q10" s="46" t="s">
        <v>411</v>
      </c>
      <c r="U10" s="61">
        <v>90</v>
      </c>
      <c r="V10" s="61">
        <v>1614</v>
      </c>
      <c r="W10" s="61">
        <f>+D45</f>
        <v>1000</v>
      </c>
      <c r="X10" s="61">
        <f>+[4]barasarai!$I$189</f>
        <v>535</v>
      </c>
      <c r="Y10" s="61">
        <f t="shared" si="0"/>
        <v>465</v>
      </c>
      <c r="Z10" s="46"/>
    </row>
    <row r="11" spans="2:26" x14ac:dyDescent="0.25">
      <c r="B11" s="2">
        <f>1+B10</f>
        <v>4</v>
      </c>
      <c r="C11" s="83">
        <v>45081</v>
      </c>
      <c r="D11" s="13">
        <v>2700</v>
      </c>
      <c r="E11" s="13"/>
      <c r="F11" s="13"/>
      <c r="G11" s="13">
        <v>20452</v>
      </c>
      <c r="K11" s="151"/>
      <c r="L11" s="151"/>
      <c r="M11" s="7" t="s">
        <v>3</v>
      </c>
      <c r="N11" s="61"/>
      <c r="O11" s="46"/>
      <c r="P11" s="46"/>
      <c r="Q11" s="46"/>
      <c r="U11" s="61">
        <v>110</v>
      </c>
      <c r="V11" s="61">
        <v>2095</v>
      </c>
      <c r="W11" s="61">
        <f>+D57</f>
        <v>1875</v>
      </c>
      <c r="X11" s="61">
        <f>+[4]barasarai!$J$189</f>
        <v>1092</v>
      </c>
      <c r="Y11" s="61">
        <f t="shared" si="0"/>
        <v>783</v>
      </c>
      <c r="Z11" s="46"/>
    </row>
    <row r="12" spans="2:26" x14ac:dyDescent="0.25">
      <c r="B12" s="2">
        <f>1+B11</f>
        <v>5</v>
      </c>
      <c r="C12" s="3">
        <v>45094</v>
      </c>
      <c r="D12" s="2">
        <v>3000</v>
      </c>
      <c r="E12" s="2"/>
      <c r="F12" s="2"/>
      <c r="G12" s="2">
        <v>4342</v>
      </c>
      <c r="K12" s="151"/>
      <c r="L12" s="151"/>
      <c r="M12" s="7" t="s">
        <v>4</v>
      </c>
      <c r="N12" s="46"/>
      <c r="O12" s="46"/>
      <c r="P12" s="46"/>
      <c r="Q12" s="46"/>
      <c r="U12" s="61">
        <v>125</v>
      </c>
      <c r="V12" s="61">
        <v>751</v>
      </c>
      <c r="W12" s="61">
        <f>+D68</f>
        <v>744</v>
      </c>
      <c r="X12" s="61"/>
      <c r="Y12" s="61">
        <f t="shared" si="0"/>
        <v>744</v>
      </c>
      <c r="Z12" s="46"/>
    </row>
    <row r="13" spans="2:26" x14ac:dyDescent="0.25">
      <c r="B13" s="2"/>
      <c r="C13" s="3"/>
      <c r="D13" s="2"/>
      <c r="E13" s="2"/>
      <c r="F13" s="2"/>
      <c r="G13" s="2"/>
      <c r="K13" s="151"/>
      <c r="L13" s="151"/>
      <c r="M13" s="7" t="s">
        <v>5</v>
      </c>
      <c r="N13" s="46"/>
      <c r="O13" s="46"/>
      <c r="P13" s="46"/>
      <c r="Q13" s="46"/>
      <c r="U13" s="61">
        <v>140</v>
      </c>
      <c r="V13" s="61">
        <v>1022</v>
      </c>
      <c r="W13" s="61">
        <f>+D79</f>
        <v>1092</v>
      </c>
      <c r="X13" s="61"/>
      <c r="Y13" s="61">
        <f t="shared" si="0"/>
        <v>1092</v>
      </c>
      <c r="Z13" s="46"/>
    </row>
    <row r="14" spans="2:26" x14ac:dyDescent="0.25">
      <c r="B14" s="2"/>
      <c r="C14" s="3"/>
      <c r="D14" s="2"/>
      <c r="E14" s="2"/>
      <c r="F14" s="2"/>
      <c r="G14" s="24"/>
      <c r="K14" s="151"/>
      <c r="L14" s="151"/>
      <c r="M14" s="7" t="s">
        <v>6</v>
      </c>
      <c r="N14" s="46"/>
      <c r="O14" s="46"/>
      <c r="P14" s="46"/>
      <c r="Q14" s="46"/>
      <c r="U14" s="61">
        <v>160</v>
      </c>
      <c r="V14" s="61">
        <v>287</v>
      </c>
      <c r="W14" s="61">
        <f>+D90</f>
        <v>288</v>
      </c>
      <c r="X14" s="61"/>
      <c r="Y14" s="61">
        <f t="shared" si="0"/>
        <v>288</v>
      </c>
      <c r="Z14" s="46"/>
    </row>
    <row r="15" spans="2:26" x14ac:dyDescent="0.25">
      <c r="B15" s="2"/>
      <c r="C15" s="3"/>
      <c r="D15" s="2"/>
      <c r="E15" s="2"/>
      <c r="F15" s="2"/>
      <c r="G15" s="24"/>
      <c r="K15" s="151"/>
      <c r="L15" s="151"/>
      <c r="M15" s="7" t="s">
        <v>7</v>
      </c>
      <c r="N15" s="46"/>
      <c r="O15" s="46"/>
      <c r="P15" s="46"/>
      <c r="Q15" s="46"/>
      <c r="W15" s="90">
        <f>+SUM(W8:W14)</f>
        <v>17499</v>
      </c>
    </row>
    <row r="16" spans="2:26" x14ac:dyDescent="0.25">
      <c r="B16" s="2"/>
      <c r="C16" s="3"/>
      <c r="D16" s="2"/>
      <c r="E16" s="2"/>
      <c r="F16" s="2"/>
      <c r="G16" s="24"/>
      <c r="K16" s="151"/>
      <c r="L16" s="151"/>
      <c r="M16" s="7" t="s">
        <v>8</v>
      </c>
      <c r="N16" s="46"/>
      <c r="O16" s="46"/>
      <c r="P16" s="46"/>
      <c r="Q16" s="46"/>
    </row>
    <row r="17" spans="2:26" x14ac:dyDescent="0.25">
      <c r="B17" s="2"/>
      <c r="C17" s="3"/>
      <c r="D17" s="2"/>
      <c r="E17" s="2"/>
      <c r="F17" s="2"/>
      <c r="G17" s="24"/>
      <c r="K17" s="151"/>
      <c r="L17" s="151"/>
      <c r="M17" s="7" t="s">
        <v>24</v>
      </c>
      <c r="N17" s="46"/>
      <c r="O17" s="46"/>
      <c r="P17" s="46"/>
      <c r="Q17" s="46"/>
    </row>
    <row r="18" spans="2:26" x14ac:dyDescent="0.25">
      <c r="B18" s="2"/>
      <c r="C18" s="3" t="s">
        <v>201</v>
      </c>
      <c r="D18" s="2">
        <f>SUM(D8:D17)</f>
        <v>10500</v>
      </c>
      <c r="E18" s="2"/>
      <c r="F18" s="2"/>
      <c r="G18" s="24"/>
      <c r="K18" s="151" t="s">
        <v>25</v>
      </c>
      <c r="L18" s="151"/>
      <c r="M18" s="7" t="s">
        <v>26</v>
      </c>
      <c r="N18" s="46"/>
      <c r="O18" s="46"/>
      <c r="P18" s="46"/>
      <c r="Q18" s="46"/>
      <c r="V18" s="116"/>
      <c r="W18" s="50"/>
      <c r="X18" s="50"/>
      <c r="Y18" s="67"/>
      <c r="Z18" s="67"/>
    </row>
    <row r="19" spans="2:26" ht="18.75" x14ac:dyDescent="0.25">
      <c r="B19" s="112" t="s">
        <v>12</v>
      </c>
      <c r="C19" s="113"/>
      <c r="D19" s="113"/>
      <c r="E19" s="113"/>
      <c r="F19" s="113"/>
      <c r="G19" s="114"/>
      <c r="K19" s="151"/>
      <c r="L19" s="151"/>
      <c r="M19" s="7" t="s">
        <v>410</v>
      </c>
      <c r="N19" s="46"/>
      <c r="O19" s="46"/>
      <c r="P19" s="46"/>
      <c r="Q19" s="46"/>
      <c r="V19" s="77"/>
      <c r="W19" s="77"/>
      <c r="X19" s="77"/>
      <c r="Y19" s="77"/>
      <c r="Z19" s="77"/>
    </row>
    <row r="20" spans="2:26" ht="60" x14ac:dyDescent="0.25">
      <c r="B20" s="33" t="s">
        <v>9</v>
      </c>
      <c r="C20" s="33" t="s">
        <v>0</v>
      </c>
      <c r="D20" s="33" t="s">
        <v>15</v>
      </c>
      <c r="E20" s="4" t="s">
        <v>20</v>
      </c>
      <c r="F20" s="4" t="s">
        <v>16</v>
      </c>
      <c r="G20" s="33" t="s">
        <v>11</v>
      </c>
      <c r="K20" s="151"/>
      <c r="L20" s="151"/>
      <c r="M20" s="7" t="s">
        <v>408</v>
      </c>
      <c r="N20" s="46">
        <v>1</v>
      </c>
      <c r="O20" s="46"/>
      <c r="P20" s="46"/>
      <c r="Q20" s="46"/>
      <c r="V20" s="77"/>
      <c r="W20" s="77"/>
      <c r="X20" s="77"/>
      <c r="Y20" s="77"/>
      <c r="Z20" s="77"/>
    </row>
    <row r="21" spans="2:26" x14ac:dyDescent="0.25">
      <c r="B21" s="2">
        <v>1</v>
      </c>
      <c r="C21" s="88">
        <v>45053</v>
      </c>
      <c r="D21" s="61">
        <v>800</v>
      </c>
      <c r="E21" s="61"/>
      <c r="F21" s="61"/>
      <c r="G21" s="13">
        <v>4339</v>
      </c>
      <c r="K21" s="151"/>
      <c r="L21" s="151"/>
      <c r="M21" s="7" t="s">
        <v>29</v>
      </c>
      <c r="N21" s="46"/>
      <c r="O21" s="46"/>
      <c r="P21" s="46"/>
      <c r="Q21" s="46"/>
      <c r="V21" s="77"/>
      <c r="W21" s="77"/>
      <c r="X21" s="77"/>
      <c r="Y21" s="77"/>
      <c r="Z21" s="77"/>
    </row>
    <row r="22" spans="2:26" x14ac:dyDescent="0.25">
      <c r="B22" s="26">
        <f>+B21+1</f>
        <v>2</v>
      </c>
      <c r="C22" s="27">
        <v>45066</v>
      </c>
      <c r="D22" s="26">
        <v>1200</v>
      </c>
      <c r="E22" s="26"/>
      <c r="F22" s="26"/>
      <c r="G22" s="2">
        <v>503</v>
      </c>
      <c r="K22" s="151"/>
      <c r="L22" s="151"/>
      <c r="M22" s="7" t="s">
        <v>30</v>
      </c>
      <c r="N22" s="46"/>
      <c r="O22" s="46"/>
      <c r="P22" s="46"/>
      <c r="Q22" s="46"/>
      <c r="V22" s="77"/>
      <c r="W22" s="77"/>
      <c r="X22" s="77"/>
      <c r="Y22" s="77"/>
      <c r="Z22" s="77"/>
    </row>
    <row r="23" spans="2:26" x14ac:dyDescent="0.25">
      <c r="B23" s="2">
        <v>3</v>
      </c>
      <c r="C23" s="46"/>
      <c r="D23" s="46"/>
      <c r="E23" s="46"/>
      <c r="F23" s="46"/>
      <c r="G23" s="46"/>
      <c r="K23" s="151"/>
      <c r="L23" s="151"/>
      <c r="M23" s="7" t="s">
        <v>31</v>
      </c>
      <c r="N23" s="46"/>
      <c r="O23" s="46"/>
      <c r="P23" s="46"/>
      <c r="Q23" s="46"/>
      <c r="V23" s="77"/>
      <c r="W23" s="77"/>
      <c r="X23" s="77"/>
      <c r="Y23" s="77"/>
      <c r="Z23" s="77"/>
    </row>
    <row r="24" spans="2:26" x14ac:dyDescent="0.25">
      <c r="B24" s="2">
        <v>3</v>
      </c>
      <c r="C24" s="3"/>
      <c r="D24" s="2"/>
      <c r="E24" s="2"/>
      <c r="F24" s="2"/>
      <c r="G24" s="2"/>
      <c r="K24" s="151"/>
      <c r="L24" s="151"/>
      <c r="M24" s="7" t="s">
        <v>32</v>
      </c>
      <c r="N24" s="46"/>
      <c r="O24" s="46"/>
      <c r="P24" s="46"/>
      <c r="Q24" s="46"/>
      <c r="V24" s="77"/>
      <c r="W24" s="77"/>
      <c r="X24" s="77"/>
      <c r="Y24" s="77"/>
      <c r="Z24" s="77"/>
    </row>
    <row r="25" spans="2:26" x14ac:dyDescent="0.25">
      <c r="B25" s="2"/>
      <c r="C25" s="3"/>
      <c r="D25" s="2"/>
      <c r="E25" s="2"/>
      <c r="F25" s="2"/>
      <c r="G25" s="2"/>
      <c r="K25" s="151"/>
      <c r="L25" s="151"/>
      <c r="M25" s="7" t="s">
        <v>33</v>
      </c>
      <c r="N25" s="61">
        <f>6+3+5</f>
        <v>14</v>
      </c>
      <c r="O25" s="61">
        <v>13</v>
      </c>
      <c r="P25" s="61"/>
      <c r="Q25" s="130" t="s">
        <v>412</v>
      </c>
      <c r="R25">
        <v>503</v>
      </c>
      <c r="V25" s="77"/>
      <c r="W25" s="77"/>
      <c r="X25" s="77"/>
      <c r="Y25" s="77"/>
      <c r="Z25" s="77"/>
    </row>
    <row r="26" spans="2:26" x14ac:dyDescent="0.25">
      <c r="B26" s="2"/>
      <c r="C26" s="3"/>
      <c r="D26" s="2"/>
      <c r="E26" s="2"/>
      <c r="F26" s="2"/>
      <c r="G26" s="2"/>
      <c r="K26" s="151"/>
      <c r="L26" s="151"/>
      <c r="M26" s="7" t="s">
        <v>34</v>
      </c>
      <c r="N26" s="46">
        <v>1</v>
      </c>
      <c r="O26" s="46"/>
      <c r="P26" s="46"/>
      <c r="Q26" s="46"/>
    </row>
    <row r="27" spans="2:26" x14ac:dyDescent="0.25">
      <c r="B27" s="2"/>
      <c r="C27" s="3"/>
      <c r="D27" s="2"/>
      <c r="E27" s="2"/>
      <c r="F27" s="2"/>
      <c r="G27" s="2"/>
      <c r="K27" s="151"/>
      <c r="L27" s="151"/>
      <c r="M27" s="7" t="s">
        <v>35</v>
      </c>
      <c r="N27" s="46"/>
      <c r="O27" s="46"/>
      <c r="P27" s="46"/>
      <c r="Q27" s="46"/>
    </row>
    <row r="28" spans="2:26" x14ac:dyDescent="0.25">
      <c r="B28" s="2"/>
      <c r="C28" s="3"/>
      <c r="D28" s="2"/>
      <c r="E28" s="2"/>
      <c r="F28" s="2"/>
      <c r="G28" s="2"/>
      <c r="K28" s="151"/>
      <c r="L28" s="151"/>
      <c r="M28" s="7" t="s">
        <v>36</v>
      </c>
      <c r="N28" s="46">
        <v>17</v>
      </c>
      <c r="O28" s="46">
        <v>14</v>
      </c>
      <c r="P28" s="46"/>
      <c r="Q28" s="46" t="s">
        <v>413</v>
      </c>
    </row>
    <row r="29" spans="2:26" x14ac:dyDescent="0.25">
      <c r="B29" s="2"/>
      <c r="C29" s="3"/>
      <c r="D29" s="2"/>
      <c r="E29" s="2"/>
      <c r="F29" s="2"/>
      <c r="G29" s="2"/>
      <c r="K29" s="151"/>
      <c r="L29" s="151"/>
      <c r="M29" s="7" t="s">
        <v>37</v>
      </c>
      <c r="N29" s="13">
        <v>4</v>
      </c>
      <c r="O29" s="46">
        <v>2</v>
      </c>
      <c r="P29" s="46"/>
      <c r="Q29" s="110">
        <v>26137</v>
      </c>
    </row>
    <row r="30" spans="2:26" x14ac:dyDescent="0.25">
      <c r="B30" s="2"/>
      <c r="C30" s="3"/>
      <c r="D30" s="2"/>
      <c r="E30" s="2"/>
      <c r="F30" s="2"/>
      <c r="G30" s="2"/>
      <c r="K30" s="151"/>
      <c r="L30" s="151"/>
      <c r="M30" s="7" t="s">
        <v>38</v>
      </c>
      <c r="N30" s="46">
        <v>3</v>
      </c>
      <c r="O30" s="46">
        <v>2</v>
      </c>
      <c r="P30" s="46"/>
      <c r="Q30" s="110" t="s">
        <v>414</v>
      </c>
    </row>
    <row r="31" spans="2:26" x14ac:dyDescent="0.25">
      <c r="B31" s="2"/>
      <c r="C31" s="3"/>
      <c r="D31" s="2"/>
      <c r="E31" s="2"/>
      <c r="F31" s="2"/>
      <c r="G31" s="24"/>
      <c r="K31" s="151"/>
      <c r="L31" s="151"/>
      <c r="M31" s="7" t="s">
        <v>39</v>
      </c>
      <c r="N31" s="46"/>
      <c r="O31" s="46"/>
      <c r="P31" s="46"/>
      <c r="Q31" s="46"/>
    </row>
    <row r="32" spans="2:26" x14ac:dyDescent="0.25">
      <c r="B32" s="2"/>
      <c r="C32" s="3" t="s">
        <v>201</v>
      </c>
      <c r="D32" s="2">
        <f>SUM(D21:D31)</f>
        <v>2000</v>
      </c>
      <c r="E32" s="2"/>
      <c r="F32" s="2"/>
      <c r="G32" s="24"/>
      <c r="K32" s="151"/>
      <c r="L32" s="151"/>
      <c r="M32" s="7" t="s">
        <v>40</v>
      </c>
      <c r="N32" s="46"/>
      <c r="O32" s="46"/>
      <c r="P32" s="46"/>
      <c r="Q32" s="46"/>
    </row>
    <row r="33" spans="2:17" ht="18.75" x14ac:dyDescent="0.25">
      <c r="B33" s="112" t="s">
        <v>13</v>
      </c>
      <c r="C33" s="113"/>
      <c r="D33" s="113"/>
      <c r="E33" s="113"/>
      <c r="F33" s="113"/>
      <c r="G33" s="114"/>
      <c r="K33" s="151"/>
      <c r="L33" s="151"/>
      <c r="M33" s="7" t="s">
        <v>41</v>
      </c>
      <c r="N33" s="46"/>
      <c r="O33" s="46"/>
      <c r="P33" s="46"/>
      <c r="Q33" s="46"/>
    </row>
    <row r="34" spans="2:17" ht="60" x14ac:dyDescent="0.25">
      <c r="B34" s="33" t="s">
        <v>9</v>
      </c>
      <c r="C34" s="33" t="s">
        <v>0</v>
      </c>
      <c r="D34" s="33" t="s">
        <v>15</v>
      </c>
      <c r="E34" s="4" t="s">
        <v>20</v>
      </c>
      <c r="F34" s="4" t="s">
        <v>16</v>
      </c>
      <c r="G34" s="33" t="s">
        <v>11</v>
      </c>
      <c r="K34" s="151"/>
      <c r="L34" s="151"/>
      <c r="M34" s="7" t="s">
        <v>42</v>
      </c>
      <c r="N34" s="46"/>
      <c r="O34" s="46"/>
      <c r="P34" s="46"/>
      <c r="Q34" s="46"/>
    </row>
    <row r="35" spans="2:17" x14ac:dyDescent="0.25">
      <c r="B35" s="26">
        <v>1</v>
      </c>
      <c r="C35" s="88">
        <v>45043</v>
      </c>
      <c r="D35" s="61">
        <v>400</v>
      </c>
      <c r="E35" s="61"/>
      <c r="F35" s="61"/>
      <c r="G35" s="13">
        <v>2239</v>
      </c>
      <c r="K35" s="151"/>
      <c r="L35" s="151"/>
      <c r="M35" s="7" t="s">
        <v>43</v>
      </c>
      <c r="N35" s="46"/>
      <c r="O35" s="46"/>
      <c r="P35" s="46"/>
      <c r="Q35" s="46"/>
    </row>
    <row r="36" spans="2:17" x14ac:dyDescent="0.25">
      <c r="B36" s="26">
        <f>+B35+1</f>
        <v>2</v>
      </c>
      <c r="C36" s="27">
        <v>45094</v>
      </c>
      <c r="D36" s="26">
        <v>600</v>
      </c>
      <c r="E36" s="26"/>
      <c r="F36" s="26"/>
      <c r="G36" s="2">
        <v>4342</v>
      </c>
      <c r="K36" s="151"/>
      <c r="L36" s="151"/>
      <c r="M36" s="7" t="s">
        <v>44</v>
      </c>
      <c r="N36" s="46"/>
      <c r="O36" s="46"/>
      <c r="P36" s="46"/>
      <c r="Q36" s="46"/>
    </row>
    <row r="37" spans="2:17" x14ac:dyDescent="0.25">
      <c r="B37" s="2"/>
      <c r="C37" s="3"/>
      <c r="D37" s="2"/>
      <c r="E37" s="2"/>
      <c r="F37" s="2"/>
      <c r="G37" s="2"/>
      <c r="K37" s="151"/>
      <c r="L37" s="151"/>
      <c r="M37" s="7" t="s">
        <v>45</v>
      </c>
      <c r="N37" s="13"/>
      <c r="O37" s="46"/>
      <c r="P37" s="46"/>
      <c r="Q37" s="46"/>
    </row>
    <row r="38" spans="2:17" x14ac:dyDescent="0.25">
      <c r="B38" s="2"/>
      <c r="C38" s="3"/>
      <c r="D38" s="2"/>
      <c r="E38" s="2"/>
      <c r="F38" s="2"/>
      <c r="G38" s="2"/>
      <c r="K38" s="151"/>
      <c r="L38" s="151"/>
      <c r="M38" s="7" t="s">
        <v>46</v>
      </c>
      <c r="N38" s="46"/>
      <c r="O38" s="46"/>
      <c r="P38" s="46"/>
      <c r="Q38" s="46"/>
    </row>
    <row r="39" spans="2:17" x14ac:dyDescent="0.25">
      <c r="B39" s="2"/>
      <c r="C39" s="3"/>
      <c r="D39" s="2"/>
      <c r="E39" s="2"/>
      <c r="F39" s="2"/>
      <c r="G39" s="2"/>
      <c r="K39" s="151"/>
      <c r="L39" s="151"/>
      <c r="M39" s="7" t="s">
        <v>47</v>
      </c>
      <c r="N39" s="46"/>
      <c r="O39" s="46"/>
      <c r="P39" s="46"/>
      <c r="Q39" s="46"/>
    </row>
    <row r="40" spans="2:17" x14ac:dyDescent="0.25">
      <c r="B40" s="26"/>
      <c r="C40" s="27"/>
      <c r="D40" s="26"/>
      <c r="E40" s="26"/>
      <c r="F40" s="26"/>
      <c r="G40" s="2"/>
      <c r="K40" s="151"/>
      <c r="L40" s="151"/>
      <c r="M40" s="7" t="s">
        <v>48</v>
      </c>
      <c r="N40" s="46"/>
      <c r="O40" s="46"/>
      <c r="P40" s="46"/>
      <c r="Q40" s="46"/>
    </row>
    <row r="41" spans="2:17" x14ac:dyDescent="0.25">
      <c r="B41" s="26"/>
      <c r="C41" s="27"/>
      <c r="D41" s="25"/>
      <c r="E41" s="26"/>
      <c r="F41" s="26"/>
      <c r="G41" s="2"/>
      <c r="K41" s="151"/>
      <c r="L41" s="151"/>
      <c r="M41" s="7" t="s">
        <v>49</v>
      </c>
      <c r="N41" s="46"/>
      <c r="O41" s="46"/>
      <c r="P41" s="46"/>
      <c r="Q41" s="46"/>
    </row>
    <row r="42" spans="2:17" x14ac:dyDescent="0.25">
      <c r="B42" s="26"/>
      <c r="C42" s="27"/>
      <c r="D42" s="25"/>
      <c r="E42" s="26"/>
      <c r="F42" s="26"/>
      <c r="G42" s="2"/>
      <c r="K42" s="151"/>
      <c r="L42" s="151"/>
      <c r="M42" s="7" t="s">
        <v>50</v>
      </c>
      <c r="N42" s="46"/>
      <c r="O42" s="46"/>
      <c r="P42" s="46"/>
      <c r="Q42" s="46"/>
    </row>
    <row r="43" spans="2:17" x14ac:dyDescent="0.25">
      <c r="B43" s="26"/>
      <c r="C43" s="27"/>
      <c r="D43" s="25"/>
      <c r="E43" s="26"/>
      <c r="F43" s="26"/>
      <c r="G43" s="24"/>
      <c r="K43" s="151"/>
      <c r="L43" s="151"/>
      <c r="M43" s="7" t="s">
        <v>51</v>
      </c>
      <c r="N43" s="46"/>
      <c r="O43" s="46"/>
      <c r="P43" s="46"/>
      <c r="Q43" s="46"/>
    </row>
    <row r="44" spans="2:17" x14ac:dyDescent="0.25">
      <c r="B44" s="26"/>
      <c r="C44" s="27"/>
      <c r="D44" s="25"/>
      <c r="E44" s="26"/>
      <c r="F44" s="26"/>
      <c r="G44" s="24"/>
      <c r="K44" s="151"/>
      <c r="L44" s="151"/>
      <c r="M44" s="7" t="s">
        <v>52</v>
      </c>
      <c r="N44" s="46"/>
      <c r="O44" s="46"/>
      <c r="P44" s="46"/>
      <c r="Q44" s="46"/>
    </row>
    <row r="45" spans="2:17" x14ac:dyDescent="0.25">
      <c r="B45" s="26"/>
      <c r="C45" s="3" t="s">
        <v>201</v>
      </c>
      <c r="D45" s="2">
        <f>SUM(D35:D44)</f>
        <v>1000</v>
      </c>
      <c r="E45" s="26"/>
      <c r="F45" s="26"/>
      <c r="G45" s="24"/>
      <c r="K45" s="151"/>
      <c r="L45" s="151"/>
      <c r="M45" s="7" t="s">
        <v>53</v>
      </c>
      <c r="N45" s="46"/>
      <c r="O45" s="46"/>
      <c r="P45" s="46"/>
      <c r="Q45" s="46"/>
    </row>
    <row r="46" spans="2:17" ht="18.75" x14ac:dyDescent="0.25">
      <c r="B46" s="112" t="s">
        <v>14</v>
      </c>
      <c r="C46" s="113"/>
      <c r="D46" s="113"/>
      <c r="E46" s="113"/>
      <c r="F46" s="113"/>
      <c r="G46" s="114"/>
      <c r="K46" s="151"/>
      <c r="L46" s="151"/>
      <c r="M46" s="7" t="s">
        <v>54</v>
      </c>
      <c r="N46" s="46"/>
      <c r="O46" s="46"/>
      <c r="P46" s="46"/>
      <c r="Q46" s="46"/>
    </row>
    <row r="47" spans="2:17" ht="60" x14ac:dyDescent="0.25">
      <c r="B47" s="33" t="s">
        <v>9</v>
      </c>
      <c r="C47" s="33" t="s">
        <v>0</v>
      </c>
      <c r="D47" s="33" t="s">
        <v>15</v>
      </c>
      <c r="E47" s="4" t="s">
        <v>20</v>
      </c>
      <c r="F47" s="4" t="s">
        <v>16</v>
      </c>
      <c r="G47" s="33" t="s">
        <v>11</v>
      </c>
      <c r="K47" s="151"/>
      <c r="L47" s="151"/>
      <c r="M47" s="7" t="s">
        <v>55</v>
      </c>
      <c r="N47" s="46"/>
      <c r="O47" s="46"/>
      <c r="P47" s="46"/>
      <c r="Q47" s="46"/>
    </row>
    <row r="48" spans="2:17" x14ac:dyDescent="0.25">
      <c r="B48" s="2"/>
      <c r="C48" s="88"/>
      <c r="D48" s="61"/>
      <c r="E48" s="61"/>
      <c r="F48" s="61"/>
      <c r="G48" s="13"/>
      <c r="K48" s="151"/>
      <c r="L48" s="151"/>
      <c r="M48" s="7" t="s">
        <v>56</v>
      </c>
      <c r="N48" s="46"/>
      <c r="O48" s="46"/>
      <c r="P48" s="46"/>
      <c r="Q48" s="46"/>
    </row>
    <row r="49" spans="2:17" x14ac:dyDescent="0.25">
      <c r="B49" s="2">
        <v>2</v>
      </c>
      <c r="C49" s="83">
        <v>45106</v>
      </c>
      <c r="D49" s="13">
        <v>875</v>
      </c>
      <c r="E49" s="13"/>
      <c r="F49" s="13"/>
      <c r="G49" s="13">
        <v>4341</v>
      </c>
      <c r="K49" s="151"/>
      <c r="L49" s="151"/>
      <c r="M49" s="7" t="s">
        <v>57</v>
      </c>
      <c r="N49" s="46"/>
      <c r="O49" s="46"/>
      <c r="P49" s="46"/>
      <c r="Q49" s="46"/>
    </row>
    <row r="50" spans="2:17" x14ac:dyDescent="0.25">
      <c r="B50" s="2">
        <v>3</v>
      </c>
      <c r="C50" s="3">
        <v>45117</v>
      </c>
      <c r="D50" s="2">
        <v>1000</v>
      </c>
      <c r="E50" s="2"/>
      <c r="F50" s="2"/>
      <c r="G50" s="2">
        <v>20460</v>
      </c>
      <c r="K50" s="151"/>
      <c r="L50" s="151"/>
      <c r="M50" s="7" t="s">
        <v>58</v>
      </c>
      <c r="N50" s="46"/>
      <c r="O50" s="46"/>
      <c r="P50" s="46"/>
      <c r="Q50" s="46"/>
    </row>
    <row r="51" spans="2:17" x14ac:dyDescent="0.25">
      <c r="B51" s="2">
        <v>4</v>
      </c>
      <c r="C51" s="82"/>
      <c r="D51" s="2"/>
      <c r="E51" s="2"/>
      <c r="F51" s="2"/>
      <c r="G51" s="2"/>
      <c r="K51" s="151"/>
      <c r="L51" s="151"/>
      <c r="M51" s="7" t="s">
        <v>59</v>
      </c>
      <c r="N51" s="46"/>
      <c r="O51" s="46"/>
      <c r="P51" s="46"/>
      <c r="Q51" s="46"/>
    </row>
    <row r="52" spans="2:17" x14ac:dyDescent="0.25">
      <c r="B52" s="2">
        <v>5</v>
      </c>
      <c r="C52" s="3"/>
      <c r="D52" s="2"/>
      <c r="E52" s="2"/>
      <c r="F52" s="2"/>
      <c r="G52" s="2"/>
      <c r="K52" s="151"/>
      <c r="L52" s="151"/>
      <c r="M52" s="7" t="s">
        <v>60</v>
      </c>
      <c r="N52" s="46"/>
      <c r="O52" s="46"/>
      <c r="P52" s="46"/>
      <c r="Q52" s="46"/>
    </row>
    <row r="53" spans="2:17" x14ac:dyDescent="0.25">
      <c r="B53" s="2">
        <v>6</v>
      </c>
      <c r="C53" s="3"/>
      <c r="D53" s="2"/>
      <c r="E53" s="2"/>
      <c r="F53" s="2"/>
      <c r="G53" s="2"/>
      <c r="K53" s="151"/>
      <c r="L53" s="151"/>
      <c r="M53" s="7" t="s">
        <v>61</v>
      </c>
      <c r="N53" s="46"/>
      <c r="O53" s="46"/>
      <c r="P53" s="46"/>
      <c r="Q53" s="46"/>
    </row>
    <row r="54" spans="2:17" x14ac:dyDescent="0.25">
      <c r="B54" s="2">
        <v>7</v>
      </c>
      <c r="C54" s="3"/>
      <c r="D54" s="2"/>
      <c r="E54" s="2"/>
      <c r="F54" s="2"/>
      <c r="G54" s="2"/>
      <c r="K54" s="151"/>
      <c r="L54" s="151"/>
      <c r="M54" s="7" t="s">
        <v>62</v>
      </c>
      <c r="N54" s="46"/>
      <c r="O54" s="46"/>
      <c r="P54" s="46"/>
      <c r="Q54" s="46"/>
    </row>
    <row r="55" spans="2:17" x14ac:dyDescent="0.25">
      <c r="B55" s="2">
        <f>+B54+1</f>
        <v>8</v>
      </c>
      <c r="C55" s="3"/>
      <c r="D55" s="2"/>
      <c r="E55" s="2"/>
      <c r="F55" s="2"/>
      <c r="G55" s="24"/>
      <c r="K55" s="151"/>
      <c r="L55" s="151"/>
      <c r="M55" s="7" t="s">
        <v>63</v>
      </c>
      <c r="N55" s="46"/>
      <c r="O55" s="46"/>
      <c r="P55" s="46"/>
      <c r="Q55" s="46"/>
    </row>
    <row r="56" spans="2:17" x14ac:dyDescent="0.25">
      <c r="B56" s="2"/>
      <c r="C56" s="3"/>
      <c r="D56" s="2"/>
      <c r="E56" s="2"/>
      <c r="F56" s="2"/>
      <c r="G56" s="24"/>
      <c r="K56" s="151"/>
      <c r="L56" s="151"/>
      <c r="M56" s="7" t="s">
        <v>64</v>
      </c>
      <c r="N56" s="46"/>
      <c r="O56" s="46"/>
      <c r="P56" s="46"/>
      <c r="Q56" s="46"/>
    </row>
    <row r="57" spans="2:17" x14ac:dyDescent="0.25">
      <c r="B57" s="2"/>
      <c r="C57" s="3" t="s">
        <v>201</v>
      </c>
      <c r="D57" s="2">
        <f>SUM(D47:D56)</f>
        <v>1875</v>
      </c>
      <c r="E57" s="2"/>
      <c r="F57" s="2"/>
      <c r="G57" s="24"/>
      <c r="K57" s="151"/>
      <c r="L57" s="151"/>
      <c r="M57" s="7" t="s">
        <v>65</v>
      </c>
      <c r="N57" s="46"/>
      <c r="O57" s="46"/>
      <c r="P57" s="46"/>
      <c r="Q57" s="46"/>
    </row>
    <row r="58" spans="2:17" x14ac:dyDescent="0.25">
      <c r="B58" s="43"/>
      <c r="C58" s="44"/>
      <c r="D58" s="45"/>
      <c r="E58" s="45"/>
      <c r="F58" s="45"/>
      <c r="G58" s="24"/>
      <c r="K58" s="151"/>
      <c r="L58" s="151"/>
      <c r="M58" s="7" t="s">
        <v>66</v>
      </c>
      <c r="N58" s="46"/>
      <c r="O58" s="46"/>
      <c r="P58" s="46"/>
      <c r="Q58" s="46"/>
    </row>
    <row r="59" spans="2:17" ht="18.75" x14ac:dyDescent="0.25">
      <c r="B59" s="112" t="s">
        <v>141</v>
      </c>
      <c r="C59" s="113"/>
      <c r="D59" s="113"/>
      <c r="E59" s="113"/>
      <c r="F59" s="113"/>
      <c r="G59" s="114"/>
      <c r="K59" s="151" t="s">
        <v>67</v>
      </c>
      <c r="L59" s="151"/>
      <c r="M59" s="7" t="s">
        <v>1</v>
      </c>
      <c r="N59" s="46"/>
      <c r="O59" s="46"/>
      <c r="P59" s="46"/>
      <c r="Q59" s="46"/>
    </row>
    <row r="60" spans="2:17" ht="60" x14ac:dyDescent="0.25">
      <c r="B60" s="33" t="s">
        <v>9</v>
      </c>
      <c r="C60" s="33" t="s">
        <v>0</v>
      </c>
      <c r="D60" s="33" t="s">
        <v>15</v>
      </c>
      <c r="E60" s="4" t="s">
        <v>20</v>
      </c>
      <c r="F60" s="4" t="s">
        <v>16</v>
      </c>
      <c r="G60" s="33" t="s">
        <v>11</v>
      </c>
      <c r="K60" s="151"/>
      <c r="L60" s="151"/>
      <c r="M60" s="7" t="s">
        <v>2</v>
      </c>
      <c r="N60" s="46"/>
      <c r="O60" s="46"/>
      <c r="P60" s="46"/>
      <c r="Q60" s="46"/>
    </row>
    <row r="61" spans="2:17" x14ac:dyDescent="0.25">
      <c r="B61" s="2">
        <v>1</v>
      </c>
      <c r="C61" s="3">
        <v>45135</v>
      </c>
      <c r="D61" s="2">
        <v>744</v>
      </c>
      <c r="E61" s="2"/>
      <c r="F61" s="2"/>
      <c r="G61" s="2">
        <v>20461</v>
      </c>
      <c r="K61" s="151"/>
      <c r="L61" s="151"/>
      <c r="M61" s="7" t="s">
        <v>3</v>
      </c>
      <c r="N61" s="46"/>
      <c r="O61" s="46"/>
      <c r="P61" s="46"/>
      <c r="Q61" s="46"/>
    </row>
    <row r="62" spans="2:17" x14ac:dyDescent="0.25">
      <c r="B62" s="2"/>
      <c r="C62" s="3"/>
      <c r="D62" s="2"/>
      <c r="E62" s="2"/>
      <c r="F62" s="2"/>
      <c r="G62" s="2"/>
      <c r="K62" s="151"/>
      <c r="L62" s="151"/>
      <c r="M62" s="7" t="s">
        <v>4</v>
      </c>
      <c r="N62" s="46"/>
      <c r="O62" s="46"/>
      <c r="P62" s="46"/>
      <c r="Q62" s="46"/>
    </row>
    <row r="63" spans="2:17" x14ac:dyDescent="0.25">
      <c r="B63" s="2"/>
      <c r="C63" s="3"/>
      <c r="D63" s="2"/>
      <c r="E63" s="2"/>
      <c r="F63" s="2"/>
      <c r="G63" s="2"/>
      <c r="K63" s="151"/>
      <c r="L63" s="151"/>
      <c r="M63" s="7" t="s">
        <v>5</v>
      </c>
      <c r="N63" s="46"/>
      <c r="O63" s="46"/>
      <c r="P63" s="46"/>
      <c r="Q63" s="46"/>
    </row>
    <row r="64" spans="2:17" x14ac:dyDescent="0.25">
      <c r="B64" s="2"/>
      <c r="C64" s="3"/>
      <c r="D64" s="2"/>
      <c r="E64" s="2"/>
      <c r="F64" s="2"/>
      <c r="G64" s="2"/>
      <c r="K64" s="151"/>
      <c r="L64" s="151"/>
      <c r="M64" s="7" t="s">
        <v>6</v>
      </c>
      <c r="N64" s="13"/>
      <c r="O64" s="46"/>
      <c r="P64" s="46"/>
      <c r="Q64" s="46"/>
    </row>
    <row r="65" spans="2:18" x14ac:dyDescent="0.25">
      <c r="B65" s="2"/>
      <c r="C65" s="3"/>
      <c r="D65" s="2"/>
      <c r="E65" s="2"/>
      <c r="F65" s="2"/>
      <c r="G65" s="2"/>
      <c r="K65" s="151"/>
      <c r="L65" s="151"/>
      <c r="M65" s="7" t="s">
        <v>7</v>
      </c>
      <c r="N65" s="13"/>
      <c r="O65" s="46"/>
      <c r="P65" s="46"/>
      <c r="Q65" s="46"/>
    </row>
    <row r="66" spans="2:18" x14ac:dyDescent="0.25">
      <c r="B66" s="2"/>
      <c r="C66" s="3"/>
      <c r="D66" s="2"/>
      <c r="E66" s="2"/>
      <c r="F66" s="2"/>
      <c r="G66" s="2"/>
      <c r="K66" s="151"/>
      <c r="L66" s="151"/>
      <c r="M66" s="7" t="s">
        <v>8</v>
      </c>
      <c r="N66" s="46"/>
      <c r="O66" s="46"/>
      <c r="P66" s="46"/>
      <c r="Q66" s="46"/>
    </row>
    <row r="67" spans="2:18" x14ac:dyDescent="0.25">
      <c r="B67" s="2"/>
      <c r="C67" s="3"/>
      <c r="D67" s="2"/>
      <c r="E67" s="2"/>
      <c r="F67" s="2"/>
      <c r="G67" s="2"/>
      <c r="K67" s="151"/>
      <c r="L67" s="151"/>
      <c r="M67" s="7" t="s">
        <v>24</v>
      </c>
      <c r="N67" s="46"/>
      <c r="O67" s="46"/>
      <c r="P67" s="46"/>
      <c r="Q67" s="46"/>
    </row>
    <row r="68" spans="2:18" x14ac:dyDescent="0.25">
      <c r="B68" s="2"/>
      <c r="C68" s="3" t="s">
        <v>201</v>
      </c>
      <c r="D68" s="2">
        <f>+SUM(D61:D67)</f>
        <v>744</v>
      </c>
      <c r="E68" s="2"/>
      <c r="F68" s="2"/>
      <c r="G68" s="2"/>
      <c r="K68" s="151" t="s">
        <v>68</v>
      </c>
      <c r="L68" s="151"/>
      <c r="M68" s="7" t="s">
        <v>69</v>
      </c>
      <c r="N68" s="61">
        <v>5</v>
      </c>
      <c r="O68">
        <v>4</v>
      </c>
      <c r="P68" s="46"/>
      <c r="Q68" s="46" t="s">
        <v>415</v>
      </c>
    </row>
    <row r="69" spans="2:18" x14ac:dyDescent="0.25">
      <c r="K69" s="151"/>
      <c r="L69" s="151"/>
      <c r="M69" s="7" t="s">
        <v>70</v>
      </c>
      <c r="N69" s="61">
        <v>2</v>
      </c>
      <c r="P69" s="46"/>
      <c r="Q69" s="46"/>
      <c r="R69">
        <v>20459</v>
      </c>
    </row>
    <row r="70" spans="2:18" ht="18.75" x14ac:dyDescent="0.25">
      <c r="B70" s="112" t="s">
        <v>138</v>
      </c>
      <c r="C70" s="113"/>
      <c r="D70" s="113"/>
      <c r="E70" s="113"/>
      <c r="F70" s="113"/>
      <c r="G70" s="114"/>
      <c r="K70" s="151"/>
      <c r="L70" s="151"/>
      <c r="M70" s="7" t="s">
        <v>71</v>
      </c>
      <c r="N70" s="61">
        <f>2+1</f>
        <v>3</v>
      </c>
      <c r="P70" s="46"/>
      <c r="Q70" s="46"/>
      <c r="R70">
        <v>20459</v>
      </c>
    </row>
    <row r="71" spans="2:18" ht="60" x14ac:dyDescent="0.25">
      <c r="B71" s="33" t="s">
        <v>9</v>
      </c>
      <c r="C71" s="33" t="s">
        <v>0</v>
      </c>
      <c r="D71" s="33" t="s">
        <v>15</v>
      </c>
      <c r="E71" s="4" t="s">
        <v>20</v>
      </c>
      <c r="F71" s="4" t="s">
        <v>16</v>
      </c>
      <c r="G71" s="33" t="s">
        <v>11</v>
      </c>
      <c r="K71" s="151"/>
      <c r="L71" s="151"/>
      <c r="M71" s="7" t="s">
        <v>72</v>
      </c>
      <c r="N71" s="61">
        <v>7</v>
      </c>
      <c r="P71" s="46"/>
      <c r="Q71" s="46"/>
      <c r="R71">
        <v>20459</v>
      </c>
    </row>
    <row r="72" spans="2:18" x14ac:dyDescent="0.25">
      <c r="B72" s="2">
        <v>1</v>
      </c>
      <c r="C72" s="3">
        <v>45135</v>
      </c>
      <c r="D72" s="2">
        <v>1092</v>
      </c>
      <c r="E72" s="2"/>
      <c r="F72" s="2"/>
      <c r="G72" s="2">
        <v>20461</v>
      </c>
      <c r="K72" s="151"/>
      <c r="L72" s="151"/>
      <c r="M72" s="7" t="s">
        <v>73</v>
      </c>
      <c r="N72" s="61">
        <v>2</v>
      </c>
      <c r="P72" s="46"/>
      <c r="Q72" s="46"/>
      <c r="R72">
        <v>20459</v>
      </c>
    </row>
    <row r="73" spans="2:18" x14ac:dyDescent="0.25">
      <c r="B73" s="2"/>
      <c r="C73" s="3"/>
      <c r="D73" s="2"/>
      <c r="E73" s="2"/>
      <c r="F73" s="2"/>
      <c r="G73" s="2"/>
      <c r="K73" s="151"/>
      <c r="L73" s="151"/>
      <c r="M73" s="7" t="s">
        <v>74</v>
      </c>
      <c r="N73" s="13">
        <v>3</v>
      </c>
      <c r="O73" s="46"/>
      <c r="P73" s="46"/>
      <c r="Q73" s="46"/>
    </row>
    <row r="74" spans="2:18" x14ac:dyDescent="0.25">
      <c r="B74" s="2"/>
      <c r="C74" s="3"/>
      <c r="D74" s="2"/>
      <c r="E74" s="2"/>
      <c r="F74" s="2"/>
      <c r="G74" s="2"/>
      <c r="K74" s="151"/>
      <c r="L74" s="151"/>
      <c r="M74" s="7" t="s">
        <v>75</v>
      </c>
      <c r="N74" s="46">
        <f>5+1</f>
        <v>6</v>
      </c>
      <c r="O74" s="46"/>
      <c r="P74" s="46"/>
      <c r="Q74" s="46"/>
    </row>
    <row r="75" spans="2:18" x14ac:dyDescent="0.25">
      <c r="B75" s="2"/>
      <c r="C75" s="3"/>
      <c r="D75" s="2"/>
      <c r="E75" s="2"/>
      <c r="F75" s="2"/>
      <c r="G75" s="2"/>
      <c r="K75" s="151"/>
      <c r="L75" s="151"/>
      <c r="M75" s="7" t="s">
        <v>76</v>
      </c>
      <c r="N75" s="46"/>
      <c r="O75" s="46"/>
      <c r="P75" s="46"/>
      <c r="Q75" s="46"/>
    </row>
    <row r="76" spans="2:18" x14ac:dyDescent="0.25">
      <c r="B76" s="2"/>
      <c r="C76" s="3"/>
      <c r="D76" s="2"/>
      <c r="E76" s="2"/>
      <c r="F76" s="2"/>
      <c r="G76" s="2"/>
      <c r="K76" s="151"/>
      <c r="L76" s="151"/>
      <c r="M76" s="7" t="s">
        <v>77</v>
      </c>
      <c r="N76" s="46"/>
      <c r="O76" s="46"/>
      <c r="P76" s="46"/>
      <c r="Q76" s="46"/>
    </row>
    <row r="77" spans="2:18" x14ac:dyDescent="0.25">
      <c r="B77" s="2"/>
      <c r="C77" s="3"/>
      <c r="D77" s="2"/>
      <c r="E77" s="2"/>
      <c r="F77" s="2"/>
      <c r="G77" s="2"/>
      <c r="K77" s="151"/>
      <c r="L77" s="151"/>
      <c r="M77" s="7" t="s">
        <v>78</v>
      </c>
      <c r="N77" s="46">
        <f>1+1</f>
        <v>2</v>
      </c>
      <c r="O77" s="46"/>
      <c r="P77" s="46"/>
      <c r="Q77" s="46"/>
    </row>
    <row r="78" spans="2:18" x14ac:dyDescent="0.25">
      <c r="B78" s="2"/>
      <c r="C78" s="3"/>
      <c r="D78" s="2"/>
      <c r="E78" s="2"/>
      <c r="F78" s="2"/>
      <c r="G78" s="2"/>
      <c r="K78" s="151"/>
      <c r="L78" s="151"/>
      <c r="M78" s="7" t="s">
        <v>43</v>
      </c>
      <c r="N78" s="46">
        <v>6</v>
      </c>
      <c r="O78" s="46"/>
      <c r="P78" s="46"/>
      <c r="Q78" s="46"/>
    </row>
    <row r="79" spans="2:18" x14ac:dyDescent="0.25">
      <c r="B79" s="2"/>
      <c r="C79" s="3" t="s">
        <v>201</v>
      </c>
      <c r="D79" s="2">
        <f>+SUM(D72:D78)</f>
        <v>1092</v>
      </c>
      <c r="E79" s="2"/>
      <c r="F79" s="2"/>
      <c r="G79" s="2"/>
      <c r="K79" s="151"/>
      <c r="L79" s="151"/>
      <c r="M79" s="7" t="s">
        <v>44</v>
      </c>
      <c r="N79" s="46">
        <v>1</v>
      </c>
      <c r="O79" s="46"/>
      <c r="P79" s="46"/>
      <c r="Q79" s="46"/>
    </row>
    <row r="80" spans="2:18" x14ac:dyDescent="0.25">
      <c r="K80" s="151"/>
      <c r="L80" s="151"/>
      <c r="M80" s="7" t="s">
        <v>45</v>
      </c>
      <c r="N80" s="46"/>
      <c r="O80" s="46"/>
      <c r="P80" s="46"/>
      <c r="Q80" s="46"/>
    </row>
    <row r="81" spans="2:17" ht="18.75" x14ac:dyDescent="0.25">
      <c r="B81" s="112" t="s">
        <v>155</v>
      </c>
      <c r="C81" s="113"/>
      <c r="D81" s="113"/>
      <c r="E81" s="113"/>
      <c r="F81" s="113"/>
      <c r="G81" s="114"/>
      <c r="K81" s="151"/>
      <c r="L81" s="151"/>
      <c r="M81" s="7" t="s">
        <v>46</v>
      </c>
      <c r="N81" s="46"/>
      <c r="O81" s="46"/>
      <c r="P81" s="46"/>
      <c r="Q81" s="46"/>
    </row>
    <row r="82" spans="2:17" ht="60" x14ac:dyDescent="0.25">
      <c r="B82" s="33" t="s">
        <v>9</v>
      </c>
      <c r="C82" s="33" t="s">
        <v>0</v>
      </c>
      <c r="D82" s="33" t="s">
        <v>15</v>
      </c>
      <c r="E82" s="4" t="s">
        <v>20</v>
      </c>
      <c r="F82" s="4" t="s">
        <v>16</v>
      </c>
      <c r="G82" s="33" t="s">
        <v>11</v>
      </c>
      <c r="K82" s="151"/>
      <c r="L82" s="151"/>
      <c r="M82" s="7" t="s">
        <v>79</v>
      </c>
      <c r="N82" s="46">
        <v>1</v>
      </c>
      <c r="O82" s="46"/>
      <c r="P82" s="46"/>
      <c r="Q82" s="46"/>
    </row>
    <row r="83" spans="2:17" x14ac:dyDescent="0.25">
      <c r="B83" s="2">
        <v>1</v>
      </c>
      <c r="C83" s="3">
        <v>45135</v>
      </c>
      <c r="D83" s="2">
        <v>288</v>
      </c>
      <c r="E83" s="2"/>
      <c r="F83" s="2"/>
      <c r="G83" s="2">
        <v>20461</v>
      </c>
      <c r="K83" s="151"/>
      <c r="L83" s="151"/>
      <c r="M83" s="7" t="s">
        <v>48</v>
      </c>
      <c r="N83" s="46"/>
      <c r="O83" s="46"/>
      <c r="P83" s="46"/>
      <c r="Q83" s="46"/>
    </row>
    <row r="84" spans="2:17" x14ac:dyDescent="0.25">
      <c r="B84" s="2"/>
      <c r="C84" s="3"/>
      <c r="D84" s="2"/>
      <c r="E84" s="2"/>
      <c r="F84" s="2"/>
      <c r="G84" s="2"/>
      <c r="K84" s="151"/>
      <c r="L84" s="151"/>
      <c r="M84" s="7" t="s">
        <v>49</v>
      </c>
      <c r="N84" s="46"/>
      <c r="O84" s="46"/>
      <c r="P84" s="46"/>
      <c r="Q84" s="46"/>
    </row>
    <row r="85" spans="2:17" x14ac:dyDescent="0.25">
      <c r="B85" s="2"/>
      <c r="C85" s="3"/>
      <c r="D85" s="2"/>
      <c r="E85" s="2"/>
      <c r="F85" s="2"/>
      <c r="G85" s="2"/>
      <c r="K85" s="151"/>
      <c r="L85" s="151"/>
      <c r="M85" s="7" t="s">
        <v>50</v>
      </c>
      <c r="N85" s="46"/>
      <c r="O85" s="46"/>
      <c r="P85" s="46"/>
      <c r="Q85" s="46"/>
    </row>
    <row r="86" spans="2:17" x14ac:dyDescent="0.25">
      <c r="B86" s="2"/>
      <c r="C86" s="3"/>
      <c r="D86" s="2"/>
      <c r="E86" s="2"/>
      <c r="F86" s="2"/>
      <c r="G86" s="2"/>
      <c r="K86" s="151"/>
      <c r="L86" s="151"/>
      <c r="M86" s="7" t="s">
        <v>80</v>
      </c>
      <c r="N86" s="46"/>
      <c r="O86" s="46"/>
      <c r="P86" s="46"/>
      <c r="Q86" s="46"/>
    </row>
    <row r="87" spans="2:17" x14ac:dyDescent="0.25">
      <c r="B87" s="2"/>
      <c r="C87" s="3"/>
      <c r="D87" s="2"/>
      <c r="E87" s="2"/>
      <c r="F87" s="2"/>
      <c r="G87" s="2"/>
      <c r="K87" s="151"/>
      <c r="L87" s="151"/>
      <c r="M87" s="7" t="s">
        <v>81</v>
      </c>
      <c r="N87" s="46"/>
      <c r="O87" s="46"/>
      <c r="P87" s="46"/>
      <c r="Q87" s="46"/>
    </row>
    <row r="88" spans="2:17" x14ac:dyDescent="0.25">
      <c r="B88" s="2"/>
      <c r="C88" s="3"/>
      <c r="D88" s="2"/>
      <c r="E88" s="2"/>
      <c r="F88" s="2"/>
      <c r="G88" s="2"/>
      <c r="K88" s="151"/>
      <c r="L88" s="151"/>
      <c r="M88" s="7" t="s">
        <v>82</v>
      </c>
      <c r="N88" s="46">
        <v>1</v>
      </c>
      <c r="O88" s="46"/>
      <c r="P88" s="46"/>
      <c r="Q88" s="46"/>
    </row>
    <row r="89" spans="2:17" x14ac:dyDescent="0.25">
      <c r="B89" s="2"/>
      <c r="C89" s="3"/>
      <c r="D89" s="2"/>
      <c r="E89" s="2"/>
      <c r="F89" s="2"/>
      <c r="G89" s="2"/>
      <c r="K89" s="151"/>
      <c r="L89" s="151"/>
      <c r="M89" s="7" t="s">
        <v>83</v>
      </c>
      <c r="N89" s="46"/>
      <c r="O89" s="46"/>
      <c r="P89" s="46"/>
      <c r="Q89" s="46"/>
    </row>
    <row r="90" spans="2:17" x14ac:dyDescent="0.25">
      <c r="B90" s="2"/>
      <c r="C90" s="3" t="s">
        <v>201</v>
      </c>
      <c r="D90" s="2">
        <f>+SUM(D83:D89)</f>
        <v>288</v>
      </c>
      <c r="E90" s="2"/>
      <c r="F90" s="2"/>
      <c r="G90" s="2"/>
      <c r="K90" s="151"/>
      <c r="L90" s="151"/>
      <c r="M90" s="7" t="s">
        <v>84</v>
      </c>
      <c r="N90" s="46"/>
      <c r="O90" s="46"/>
      <c r="P90" s="46"/>
      <c r="Q90" s="46"/>
    </row>
    <row r="91" spans="2:17" x14ac:dyDescent="0.25">
      <c r="K91" s="151"/>
      <c r="L91" s="151"/>
      <c r="M91" s="7" t="s">
        <v>85</v>
      </c>
      <c r="N91" s="46"/>
      <c r="O91" s="46"/>
      <c r="P91" s="46"/>
      <c r="Q91" s="46"/>
    </row>
    <row r="92" spans="2:17" x14ac:dyDescent="0.25">
      <c r="K92" s="151"/>
      <c r="L92" s="151"/>
      <c r="M92" s="7" t="s">
        <v>86</v>
      </c>
      <c r="N92" s="46"/>
      <c r="O92" s="46"/>
      <c r="P92" s="46"/>
      <c r="Q92" s="46"/>
    </row>
    <row r="93" spans="2:17" x14ac:dyDescent="0.25">
      <c r="K93" s="151"/>
      <c r="L93" s="151"/>
      <c r="M93" s="7" t="s">
        <v>87</v>
      </c>
      <c r="N93" s="46"/>
      <c r="O93" s="46"/>
      <c r="P93" s="46"/>
      <c r="Q93" s="46"/>
    </row>
    <row r="94" spans="2:17" x14ac:dyDescent="0.25">
      <c r="K94" s="151"/>
      <c r="L94" s="151"/>
      <c r="M94" s="7" t="s">
        <v>88</v>
      </c>
      <c r="N94" s="46"/>
      <c r="O94" s="46"/>
      <c r="P94" s="46"/>
      <c r="Q94" s="46"/>
    </row>
    <row r="95" spans="2:17" x14ac:dyDescent="0.25">
      <c r="K95" s="151"/>
      <c r="L95" s="151"/>
      <c r="M95" s="7" t="s">
        <v>89</v>
      </c>
      <c r="N95" s="46"/>
      <c r="O95" s="46"/>
      <c r="P95" s="46"/>
      <c r="Q95" s="46"/>
    </row>
    <row r="96" spans="2:17" x14ac:dyDescent="0.25">
      <c r="K96" s="151"/>
      <c r="L96" s="151"/>
      <c r="M96" s="7" t="s">
        <v>90</v>
      </c>
      <c r="N96" s="46"/>
      <c r="O96" s="46"/>
      <c r="P96" s="46"/>
      <c r="Q96" s="46"/>
    </row>
    <row r="97" spans="11:17" x14ac:dyDescent="0.25">
      <c r="K97" s="151"/>
      <c r="L97" s="151"/>
      <c r="M97" s="7" t="s">
        <v>91</v>
      </c>
      <c r="N97" s="46"/>
      <c r="O97" s="46"/>
      <c r="P97" s="46"/>
      <c r="Q97" s="46"/>
    </row>
    <row r="98" spans="11:17" x14ac:dyDescent="0.25">
      <c r="K98" s="151"/>
      <c r="L98" s="151"/>
      <c r="M98" s="7" t="s">
        <v>92</v>
      </c>
      <c r="N98" s="46"/>
      <c r="O98" s="46"/>
      <c r="P98" s="46"/>
      <c r="Q98" s="46"/>
    </row>
    <row r="99" spans="11:17" x14ac:dyDescent="0.25">
      <c r="K99" s="151"/>
      <c r="L99" s="151"/>
      <c r="M99" s="7" t="s">
        <v>93</v>
      </c>
      <c r="N99" s="46"/>
      <c r="O99" s="46"/>
      <c r="P99" s="46"/>
      <c r="Q99" s="46"/>
    </row>
    <row r="100" spans="11:17" x14ac:dyDescent="0.25">
      <c r="K100" s="151"/>
      <c r="L100" s="151"/>
      <c r="M100" s="7" t="s">
        <v>94</v>
      </c>
      <c r="N100" s="46"/>
      <c r="O100" s="46"/>
      <c r="P100" s="46"/>
      <c r="Q100" s="46"/>
    </row>
    <row r="101" spans="11:17" x14ac:dyDescent="0.25">
      <c r="K101" s="151"/>
      <c r="L101" s="151"/>
      <c r="M101" s="7" t="s">
        <v>95</v>
      </c>
      <c r="N101" s="46"/>
      <c r="O101" s="46"/>
      <c r="P101" s="46"/>
      <c r="Q101" s="46"/>
    </row>
    <row r="102" spans="11:17" ht="45" x14ac:dyDescent="0.25">
      <c r="K102" s="151" t="s">
        <v>96</v>
      </c>
      <c r="L102" s="151"/>
      <c r="M102" s="7" t="s">
        <v>1</v>
      </c>
      <c r="N102" s="46">
        <f>20+20</f>
        <v>40</v>
      </c>
      <c r="O102" s="46">
        <v>41</v>
      </c>
      <c r="P102" s="46"/>
      <c r="Q102" s="78" t="s">
        <v>416</v>
      </c>
    </row>
    <row r="103" spans="11:17" x14ac:dyDescent="0.25">
      <c r="K103" s="151"/>
      <c r="L103" s="151"/>
      <c r="M103" s="7" t="s">
        <v>2</v>
      </c>
      <c r="N103" s="46"/>
      <c r="O103" s="46"/>
      <c r="P103" s="46"/>
      <c r="Q103" s="46"/>
    </row>
    <row r="104" spans="11:17" x14ac:dyDescent="0.25">
      <c r="K104" s="151"/>
      <c r="L104" s="151"/>
      <c r="M104" s="7" t="s">
        <v>3</v>
      </c>
      <c r="N104" s="46"/>
      <c r="O104" s="46"/>
      <c r="P104" s="46"/>
      <c r="Q104" s="46"/>
    </row>
    <row r="105" spans="11:17" x14ac:dyDescent="0.25">
      <c r="K105" s="151"/>
      <c r="L105" s="151"/>
      <c r="M105" s="7" t="s">
        <v>4</v>
      </c>
      <c r="N105" s="46"/>
      <c r="O105" s="46"/>
      <c r="P105" s="46"/>
      <c r="Q105" s="46"/>
    </row>
    <row r="106" spans="11:17" x14ac:dyDescent="0.25">
      <c r="K106" s="151"/>
      <c r="L106" s="151"/>
      <c r="M106" s="7" t="s">
        <v>5</v>
      </c>
      <c r="N106" s="46"/>
      <c r="O106" s="46"/>
      <c r="P106" s="46"/>
      <c r="Q106" s="46"/>
    </row>
    <row r="107" spans="11:17" x14ac:dyDescent="0.25">
      <c r="K107" s="151"/>
      <c r="L107" s="151"/>
      <c r="M107" s="7" t="s">
        <v>6</v>
      </c>
      <c r="N107" s="46"/>
      <c r="O107" s="46"/>
      <c r="P107" s="46"/>
      <c r="Q107" s="46"/>
    </row>
    <row r="108" spans="11:17" x14ac:dyDescent="0.25">
      <c r="K108" s="151"/>
      <c r="L108" s="151"/>
      <c r="M108" s="7" t="s">
        <v>7</v>
      </c>
      <c r="N108" s="46"/>
      <c r="O108" s="46"/>
      <c r="P108" s="46"/>
      <c r="Q108" s="46"/>
    </row>
    <row r="109" spans="11:17" x14ac:dyDescent="0.25">
      <c r="K109" s="151" t="s">
        <v>97</v>
      </c>
      <c r="L109" s="151" t="s">
        <v>1</v>
      </c>
      <c r="M109" s="7" t="s">
        <v>98</v>
      </c>
      <c r="N109" s="46"/>
      <c r="O109" s="46"/>
      <c r="P109" s="46"/>
      <c r="Q109" s="46"/>
    </row>
    <row r="110" spans="11:17" x14ac:dyDescent="0.25">
      <c r="K110" s="151"/>
      <c r="L110" s="151"/>
      <c r="M110" s="7" t="s">
        <v>99</v>
      </c>
      <c r="N110" s="46"/>
      <c r="O110" s="46"/>
      <c r="P110" s="46"/>
      <c r="Q110" s="46"/>
    </row>
    <row r="111" spans="11:17" x14ac:dyDescent="0.25">
      <c r="K111" s="151"/>
      <c r="L111" s="151" t="s">
        <v>2</v>
      </c>
      <c r="M111" s="7" t="s">
        <v>98</v>
      </c>
      <c r="N111" s="46"/>
      <c r="O111" s="46"/>
      <c r="P111" s="46"/>
      <c r="Q111" s="46"/>
    </row>
    <row r="112" spans="11:17" x14ac:dyDescent="0.25">
      <c r="K112" s="151"/>
      <c r="L112" s="151"/>
      <c r="M112" s="7" t="s">
        <v>99</v>
      </c>
      <c r="N112" s="46"/>
      <c r="O112" s="46"/>
      <c r="P112" s="46"/>
      <c r="Q112" s="46"/>
    </row>
    <row r="113" spans="11:17" x14ac:dyDescent="0.25">
      <c r="K113" s="151"/>
      <c r="L113" s="151" t="s">
        <v>3</v>
      </c>
      <c r="M113" s="7" t="s">
        <v>98</v>
      </c>
      <c r="N113" s="46"/>
      <c r="O113" s="46"/>
      <c r="P113" s="46"/>
      <c r="Q113" s="46"/>
    </row>
    <row r="114" spans="11:17" x14ac:dyDescent="0.25">
      <c r="K114" s="151"/>
      <c r="L114" s="151"/>
      <c r="M114" s="7" t="s">
        <v>99</v>
      </c>
      <c r="N114" s="46"/>
      <c r="O114" s="46"/>
      <c r="P114" s="46"/>
      <c r="Q114" s="46"/>
    </row>
    <row r="115" spans="11:17" x14ac:dyDescent="0.25">
      <c r="K115" s="151"/>
      <c r="L115" s="151" t="s">
        <v>4</v>
      </c>
      <c r="M115" s="7" t="s">
        <v>98</v>
      </c>
      <c r="N115" s="46"/>
      <c r="O115" s="46"/>
      <c r="P115" s="46"/>
      <c r="Q115" s="46"/>
    </row>
    <row r="116" spans="11:17" x14ac:dyDescent="0.25">
      <c r="K116" s="151"/>
      <c r="L116" s="151"/>
      <c r="M116" s="7" t="s">
        <v>99</v>
      </c>
      <c r="N116" s="46"/>
      <c r="O116" s="46"/>
      <c r="P116" s="46"/>
      <c r="Q116" s="46"/>
    </row>
    <row r="117" spans="11:17" x14ac:dyDescent="0.25">
      <c r="K117" s="151"/>
      <c r="L117" s="151" t="s">
        <v>5</v>
      </c>
      <c r="M117" s="7" t="s">
        <v>98</v>
      </c>
      <c r="N117" s="46"/>
      <c r="O117" s="46"/>
      <c r="P117" s="46"/>
      <c r="Q117" s="46"/>
    </row>
    <row r="118" spans="11:17" x14ac:dyDescent="0.25">
      <c r="K118" s="151"/>
      <c r="L118" s="151"/>
      <c r="M118" s="7" t="s">
        <v>99</v>
      </c>
      <c r="N118" s="46"/>
      <c r="O118" s="46"/>
      <c r="P118" s="46"/>
      <c r="Q118" s="46"/>
    </row>
    <row r="119" spans="11:17" x14ac:dyDescent="0.25">
      <c r="K119" s="151"/>
      <c r="L119" s="151" t="s">
        <v>6</v>
      </c>
      <c r="M119" s="7" t="s">
        <v>98</v>
      </c>
      <c r="N119" s="46"/>
      <c r="O119" s="46"/>
      <c r="P119" s="46"/>
      <c r="Q119" s="46"/>
    </row>
    <row r="120" spans="11:17" x14ac:dyDescent="0.25">
      <c r="K120" s="151"/>
      <c r="L120" s="151"/>
      <c r="M120" s="7" t="s">
        <v>99</v>
      </c>
      <c r="N120" s="46"/>
      <c r="O120" s="46"/>
      <c r="P120" s="46"/>
      <c r="Q120" s="46"/>
    </row>
    <row r="121" spans="11:17" x14ac:dyDescent="0.25">
      <c r="K121" s="151"/>
      <c r="L121" s="151" t="s">
        <v>7</v>
      </c>
      <c r="M121" s="7" t="s">
        <v>98</v>
      </c>
      <c r="N121" s="46"/>
      <c r="O121" s="46"/>
      <c r="P121" s="46"/>
      <c r="Q121" s="46"/>
    </row>
    <row r="122" spans="11:17" x14ac:dyDescent="0.25">
      <c r="K122" s="151"/>
      <c r="L122" s="151"/>
      <c r="M122" s="7" t="s">
        <v>99</v>
      </c>
      <c r="N122" s="46"/>
      <c r="O122" s="46"/>
      <c r="P122" s="46"/>
      <c r="Q122" s="46"/>
    </row>
    <row r="123" spans="11:17" x14ac:dyDescent="0.25">
      <c r="K123" s="151"/>
      <c r="L123" s="151" t="s">
        <v>8</v>
      </c>
      <c r="M123" s="7" t="s">
        <v>98</v>
      </c>
      <c r="N123" s="46"/>
      <c r="O123" s="46"/>
      <c r="P123" s="46"/>
      <c r="Q123" s="46"/>
    </row>
    <row r="124" spans="11:17" x14ac:dyDescent="0.25">
      <c r="K124" s="151"/>
      <c r="L124" s="151"/>
      <c r="M124" s="7" t="s">
        <v>99</v>
      </c>
      <c r="N124" s="46"/>
      <c r="O124" s="46"/>
      <c r="P124" s="46"/>
      <c r="Q124" s="46"/>
    </row>
    <row r="125" spans="11:17" x14ac:dyDescent="0.25">
      <c r="K125" s="151"/>
      <c r="L125" s="151" t="s">
        <v>24</v>
      </c>
      <c r="M125" s="7" t="s">
        <v>98</v>
      </c>
      <c r="N125" s="46"/>
      <c r="O125" s="46"/>
      <c r="P125" s="46"/>
      <c r="Q125" s="46"/>
    </row>
    <row r="126" spans="11:17" x14ac:dyDescent="0.25">
      <c r="K126" s="151"/>
      <c r="L126" s="151"/>
      <c r="M126" s="7" t="s">
        <v>99</v>
      </c>
      <c r="N126" s="46"/>
      <c r="O126" s="46"/>
      <c r="P126" s="46"/>
      <c r="Q126" s="46"/>
    </row>
    <row r="127" spans="11:17" x14ac:dyDescent="0.25">
      <c r="K127" s="151" t="s">
        <v>100</v>
      </c>
      <c r="L127" s="151"/>
      <c r="M127" s="7" t="s">
        <v>101</v>
      </c>
      <c r="N127" s="46"/>
      <c r="O127" s="46"/>
      <c r="P127" s="46"/>
      <c r="Q127" s="46"/>
    </row>
    <row r="128" spans="11:17" x14ac:dyDescent="0.25">
      <c r="K128" s="151"/>
      <c r="L128" s="151"/>
      <c r="M128" s="7" t="s">
        <v>1</v>
      </c>
      <c r="N128" s="46"/>
      <c r="O128" s="46"/>
      <c r="P128" s="46"/>
      <c r="Q128" s="46"/>
    </row>
    <row r="129" spans="11:17" x14ac:dyDescent="0.25">
      <c r="K129" s="151"/>
      <c r="L129" s="151"/>
      <c r="M129" s="7" t="s">
        <v>2</v>
      </c>
      <c r="N129" s="46"/>
      <c r="O129" s="46"/>
      <c r="P129" s="46"/>
      <c r="Q129" s="46"/>
    </row>
    <row r="130" spans="11:17" x14ac:dyDescent="0.25">
      <c r="K130" s="151"/>
      <c r="L130" s="151"/>
      <c r="M130" s="7" t="s">
        <v>3</v>
      </c>
      <c r="N130" s="46"/>
      <c r="O130" s="46"/>
      <c r="P130" s="46"/>
      <c r="Q130" s="46"/>
    </row>
    <row r="131" spans="11:17" x14ac:dyDescent="0.25">
      <c r="K131" s="151"/>
      <c r="L131" s="151"/>
      <c r="M131" s="7" t="s">
        <v>4</v>
      </c>
      <c r="N131" s="46"/>
      <c r="O131" s="46"/>
      <c r="P131" s="46"/>
      <c r="Q131" s="46"/>
    </row>
    <row r="132" spans="11:17" x14ac:dyDescent="0.25">
      <c r="K132" s="151"/>
      <c r="L132" s="151"/>
      <c r="M132" s="7" t="s">
        <v>5</v>
      </c>
      <c r="N132" s="46"/>
      <c r="O132" s="46"/>
      <c r="P132" s="46"/>
      <c r="Q132" s="46"/>
    </row>
    <row r="133" spans="11:17" x14ac:dyDescent="0.25">
      <c r="K133" s="151"/>
      <c r="L133" s="151"/>
      <c r="M133" s="7" t="s">
        <v>6</v>
      </c>
      <c r="N133" s="46"/>
      <c r="O133" s="46"/>
      <c r="P133" s="46"/>
      <c r="Q133" s="46"/>
    </row>
    <row r="134" spans="11:17" x14ac:dyDescent="0.25">
      <c r="K134" s="151"/>
      <c r="L134" s="151"/>
      <c r="M134" s="7" t="s">
        <v>7</v>
      </c>
      <c r="N134" s="46"/>
      <c r="O134" s="46"/>
      <c r="P134" s="46"/>
      <c r="Q134" s="46"/>
    </row>
    <row r="135" spans="11:17" x14ac:dyDescent="0.25">
      <c r="K135" s="151"/>
      <c r="L135" s="151"/>
      <c r="M135" s="7" t="s">
        <v>8</v>
      </c>
      <c r="N135" s="46"/>
      <c r="O135" s="46"/>
      <c r="P135" s="46"/>
      <c r="Q135" s="46"/>
    </row>
    <row r="136" spans="11:17" x14ac:dyDescent="0.25">
      <c r="K136" s="151" t="s">
        <v>102</v>
      </c>
      <c r="L136" s="151"/>
      <c r="M136" s="7" t="s">
        <v>101</v>
      </c>
      <c r="N136" s="46"/>
      <c r="O136" s="46"/>
      <c r="P136" s="46"/>
      <c r="Q136" s="46"/>
    </row>
    <row r="137" spans="11:17" x14ac:dyDescent="0.25">
      <c r="K137" s="151"/>
      <c r="L137" s="151"/>
      <c r="M137" s="7" t="s">
        <v>1</v>
      </c>
      <c r="N137" s="46"/>
      <c r="O137" s="46"/>
      <c r="P137" s="46"/>
      <c r="Q137" s="46"/>
    </row>
    <row r="138" spans="11:17" x14ac:dyDescent="0.25">
      <c r="K138" s="151"/>
      <c r="L138" s="151"/>
      <c r="M138" s="7" t="s">
        <v>2</v>
      </c>
      <c r="N138" s="46"/>
      <c r="O138" s="46"/>
      <c r="P138" s="46"/>
      <c r="Q138" s="46"/>
    </row>
    <row r="139" spans="11:17" x14ac:dyDescent="0.25">
      <c r="K139" s="151"/>
      <c r="L139" s="151"/>
      <c r="M139" s="7" t="s">
        <v>3</v>
      </c>
      <c r="N139" s="46"/>
      <c r="O139" s="46"/>
      <c r="P139" s="46"/>
      <c r="Q139" s="46"/>
    </row>
    <row r="140" spans="11:17" x14ac:dyDescent="0.25">
      <c r="K140" s="151"/>
      <c r="L140" s="151"/>
      <c r="M140" s="7" t="s">
        <v>4</v>
      </c>
      <c r="N140" s="46"/>
      <c r="O140" s="46"/>
      <c r="P140" s="46"/>
      <c r="Q140" s="46"/>
    </row>
    <row r="141" spans="11:17" x14ac:dyDescent="0.25">
      <c r="K141" s="151"/>
      <c r="L141" s="151"/>
      <c r="M141" s="7" t="s">
        <v>5</v>
      </c>
      <c r="N141" s="46"/>
      <c r="O141" s="46"/>
      <c r="P141" s="46"/>
      <c r="Q141" s="46"/>
    </row>
    <row r="142" spans="11:17" x14ac:dyDescent="0.25">
      <c r="K142" s="151"/>
      <c r="L142" s="151"/>
      <c r="M142" s="7" t="s">
        <v>6</v>
      </c>
      <c r="N142" s="46"/>
      <c r="O142" s="46"/>
      <c r="P142" s="46"/>
      <c r="Q142" s="46"/>
    </row>
    <row r="143" spans="11:17" x14ac:dyDescent="0.25">
      <c r="K143" s="151"/>
      <c r="L143" s="151"/>
      <c r="M143" s="7" t="s">
        <v>7</v>
      </c>
      <c r="N143" s="46"/>
      <c r="O143" s="46"/>
      <c r="P143" s="46"/>
      <c r="Q143" s="46"/>
    </row>
    <row r="144" spans="11:17" x14ac:dyDescent="0.25">
      <c r="K144" s="151"/>
      <c r="L144" s="151"/>
      <c r="M144" s="7" t="s">
        <v>8</v>
      </c>
      <c r="N144" s="46"/>
      <c r="O144" s="46"/>
      <c r="P144" s="46"/>
      <c r="Q144" s="46"/>
    </row>
    <row r="145" spans="11:17" x14ac:dyDescent="0.25">
      <c r="K145" s="154" t="s">
        <v>103</v>
      </c>
      <c r="L145" s="154"/>
      <c r="M145" s="8" t="s">
        <v>1</v>
      </c>
      <c r="N145" s="46"/>
      <c r="O145" s="46"/>
      <c r="P145" s="46"/>
      <c r="Q145" s="46"/>
    </row>
    <row r="146" spans="11:17" x14ac:dyDescent="0.25">
      <c r="K146" s="154"/>
      <c r="L146" s="154"/>
      <c r="M146" s="8" t="s">
        <v>2</v>
      </c>
      <c r="N146" s="46"/>
      <c r="O146" s="46"/>
      <c r="P146" s="46"/>
      <c r="Q146" s="46"/>
    </row>
    <row r="147" spans="11:17" x14ac:dyDescent="0.25">
      <c r="K147" s="154"/>
      <c r="L147" s="154"/>
      <c r="M147" s="8" t="s">
        <v>3</v>
      </c>
      <c r="N147" s="46"/>
      <c r="O147" s="46"/>
      <c r="P147" s="46"/>
      <c r="Q147" s="46"/>
    </row>
    <row r="148" spans="11:17" x14ac:dyDescent="0.25">
      <c r="K148" s="154"/>
      <c r="L148" s="154"/>
      <c r="M148" s="8" t="s">
        <v>4</v>
      </c>
      <c r="N148" s="46"/>
      <c r="O148" s="46"/>
      <c r="P148" s="46"/>
      <c r="Q148" s="46"/>
    </row>
    <row r="149" spans="11:17" x14ac:dyDescent="0.25">
      <c r="K149" s="154"/>
      <c r="L149" s="154"/>
      <c r="M149" s="8" t="s">
        <v>5</v>
      </c>
      <c r="N149" s="46"/>
      <c r="O149" s="46"/>
      <c r="P149" s="46"/>
      <c r="Q149" s="46"/>
    </row>
    <row r="150" spans="11:17" x14ac:dyDescent="0.25">
      <c r="K150" s="154"/>
      <c r="L150" s="154"/>
      <c r="M150" s="8" t="s">
        <v>6</v>
      </c>
      <c r="N150" s="46"/>
      <c r="O150" s="46"/>
      <c r="P150" s="46"/>
      <c r="Q150" s="46"/>
    </row>
    <row r="151" spans="11:17" x14ac:dyDescent="0.25">
      <c r="K151" s="154"/>
      <c r="L151" s="154"/>
      <c r="M151" s="8" t="s">
        <v>7</v>
      </c>
      <c r="N151" s="46"/>
      <c r="O151" s="46"/>
      <c r="P151" s="46"/>
      <c r="Q151" s="46"/>
    </row>
    <row r="152" spans="11:17" x14ac:dyDescent="0.25">
      <c r="K152" s="154"/>
      <c r="L152" s="154"/>
      <c r="M152" s="8" t="s">
        <v>8</v>
      </c>
      <c r="N152" s="46"/>
      <c r="O152" s="46"/>
      <c r="P152" s="46"/>
      <c r="Q152" s="46"/>
    </row>
    <row r="153" spans="11:17" x14ac:dyDescent="0.25">
      <c r="K153" s="154"/>
      <c r="L153" s="154"/>
      <c r="M153" s="8" t="s">
        <v>24</v>
      </c>
      <c r="N153" s="46"/>
      <c r="O153" s="46"/>
      <c r="P153" s="46"/>
      <c r="Q153" s="46"/>
    </row>
    <row r="154" spans="11:17" x14ac:dyDescent="0.25">
      <c r="K154" s="154" t="s">
        <v>104</v>
      </c>
      <c r="L154" s="154"/>
      <c r="M154" s="8" t="s">
        <v>1</v>
      </c>
      <c r="N154" s="46"/>
      <c r="O154" s="46"/>
      <c r="P154" s="46"/>
      <c r="Q154" s="46"/>
    </row>
    <row r="155" spans="11:17" x14ac:dyDescent="0.25">
      <c r="K155" s="154"/>
      <c r="L155" s="154"/>
      <c r="M155" s="8" t="s">
        <v>2</v>
      </c>
      <c r="N155" s="46"/>
      <c r="O155" s="46"/>
      <c r="P155" s="46"/>
      <c r="Q155" s="46"/>
    </row>
    <row r="156" spans="11:17" x14ac:dyDescent="0.25">
      <c r="K156" s="154"/>
      <c r="L156" s="154"/>
      <c r="M156" s="8" t="s">
        <v>3</v>
      </c>
      <c r="N156" s="46"/>
      <c r="O156" s="46"/>
      <c r="P156" s="46"/>
      <c r="Q156" s="46"/>
    </row>
    <row r="157" spans="11:17" x14ac:dyDescent="0.25">
      <c r="K157" s="154"/>
      <c r="L157" s="154"/>
      <c r="M157" s="8" t="s">
        <v>4</v>
      </c>
      <c r="N157" s="46"/>
      <c r="O157" s="46"/>
      <c r="P157" s="46"/>
      <c r="Q157" s="46"/>
    </row>
    <row r="158" spans="11:17" x14ac:dyDescent="0.25">
      <c r="K158" s="154"/>
      <c r="L158" s="154"/>
      <c r="M158" s="8" t="s">
        <v>5</v>
      </c>
      <c r="N158" s="46"/>
      <c r="O158" s="46"/>
      <c r="P158" s="46"/>
      <c r="Q158" s="46"/>
    </row>
    <row r="159" spans="11:17" x14ac:dyDescent="0.25">
      <c r="K159" s="154"/>
      <c r="L159" s="154"/>
      <c r="M159" s="8" t="s">
        <v>6</v>
      </c>
      <c r="N159" s="46"/>
      <c r="O159" s="46"/>
      <c r="P159" s="46"/>
      <c r="Q159" s="46"/>
    </row>
    <row r="160" spans="11:17" x14ac:dyDescent="0.25">
      <c r="K160" s="154"/>
      <c r="L160" s="154"/>
      <c r="M160" s="8" t="s">
        <v>7</v>
      </c>
      <c r="N160" s="46"/>
      <c r="O160" s="46"/>
      <c r="P160" s="46"/>
      <c r="Q160" s="46"/>
    </row>
    <row r="161" spans="11:17" x14ac:dyDescent="0.25">
      <c r="K161" s="154"/>
      <c r="L161" s="154"/>
      <c r="M161" s="8" t="s">
        <v>8</v>
      </c>
      <c r="N161" s="46"/>
      <c r="O161" s="46"/>
      <c r="P161" s="46"/>
      <c r="Q161" s="46"/>
    </row>
    <row r="162" spans="11:17" x14ac:dyDescent="0.25">
      <c r="K162" s="154"/>
      <c r="L162" s="154"/>
      <c r="M162" s="8" t="s">
        <v>24</v>
      </c>
      <c r="N162" s="46"/>
      <c r="O162" s="46"/>
      <c r="P162" s="46"/>
      <c r="Q162" s="46"/>
    </row>
    <row r="163" spans="11:17" x14ac:dyDescent="0.25">
      <c r="K163" s="154" t="s">
        <v>105</v>
      </c>
      <c r="L163" s="154"/>
      <c r="M163" s="8" t="s">
        <v>1</v>
      </c>
      <c r="N163" s="46"/>
      <c r="O163" s="46"/>
      <c r="P163" s="46"/>
      <c r="Q163" s="46"/>
    </row>
    <row r="164" spans="11:17" x14ac:dyDescent="0.25">
      <c r="K164" s="154"/>
      <c r="L164" s="154"/>
      <c r="M164" s="8" t="s">
        <v>2</v>
      </c>
      <c r="N164" s="46"/>
      <c r="O164" s="46"/>
      <c r="P164" s="46"/>
      <c r="Q164" s="46"/>
    </row>
    <row r="165" spans="11:17" x14ac:dyDescent="0.25">
      <c r="K165" s="154"/>
      <c r="L165" s="154"/>
      <c r="M165" s="8" t="s">
        <v>3</v>
      </c>
      <c r="N165" s="46"/>
      <c r="O165" s="46"/>
      <c r="P165" s="46"/>
      <c r="Q165" s="46"/>
    </row>
    <row r="166" spans="11:17" x14ac:dyDescent="0.25">
      <c r="K166" s="154"/>
      <c r="L166" s="154"/>
      <c r="M166" s="8" t="s">
        <v>4</v>
      </c>
      <c r="N166" s="46"/>
      <c r="O166" s="46"/>
      <c r="P166" s="46"/>
      <c r="Q166" s="46"/>
    </row>
    <row r="167" spans="11:17" x14ac:dyDescent="0.25">
      <c r="K167" s="154"/>
      <c r="L167" s="154"/>
      <c r="M167" s="8" t="s">
        <v>5</v>
      </c>
      <c r="N167" s="46"/>
      <c r="O167" s="46"/>
      <c r="P167" s="46"/>
      <c r="Q167" s="46"/>
    </row>
    <row r="168" spans="11:17" x14ac:dyDescent="0.25">
      <c r="K168" s="154"/>
      <c r="L168" s="154"/>
      <c r="M168" s="8" t="s">
        <v>6</v>
      </c>
      <c r="N168" s="46"/>
      <c r="O168" s="46"/>
      <c r="P168" s="46"/>
      <c r="Q168" s="46"/>
    </row>
    <row r="169" spans="11:17" x14ac:dyDescent="0.25">
      <c r="K169" s="154"/>
      <c r="L169" s="154"/>
      <c r="M169" s="8" t="s">
        <v>7</v>
      </c>
      <c r="N169" s="46"/>
      <c r="O169" s="46"/>
      <c r="P169" s="46"/>
      <c r="Q169" s="46"/>
    </row>
    <row r="170" spans="11:17" x14ac:dyDescent="0.25">
      <c r="K170" s="154"/>
      <c r="L170" s="154"/>
      <c r="M170" s="8" t="s">
        <v>8</v>
      </c>
      <c r="N170" s="46"/>
      <c r="O170" s="46"/>
      <c r="P170" s="46"/>
      <c r="Q170" s="46"/>
    </row>
    <row r="171" spans="11:17" ht="18.75" x14ac:dyDescent="0.25">
      <c r="K171" s="189" t="s">
        <v>106</v>
      </c>
      <c r="L171" s="190"/>
      <c r="M171" s="18"/>
      <c r="N171" s="46"/>
      <c r="O171" s="46"/>
      <c r="P171" s="46"/>
      <c r="Q171" s="46"/>
    </row>
    <row r="172" spans="11:17" x14ac:dyDescent="0.25">
      <c r="K172" s="151" t="s">
        <v>107</v>
      </c>
      <c r="L172" s="151" t="s">
        <v>8</v>
      </c>
      <c r="M172" s="7" t="s">
        <v>98</v>
      </c>
      <c r="N172" s="46"/>
      <c r="O172" s="46"/>
      <c r="P172" s="46"/>
      <c r="Q172" s="46"/>
    </row>
    <row r="173" spans="11:17" x14ac:dyDescent="0.25">
      <c r="K173" s="151"/>
      <c r="L173" s="151"/>
      <c r="M173" s="7" t="s">
        <v>99</v>
      </c>
      <c r="N173" s="46"/>
      <c r="O173" s="46"/>
      <c r="P173" s="46"/>
      <c r="Q173" s="46"/>
    </row>
    <row r="174" spans="11:17" x14ac:dyDescent="0.25">
      <c r="K174" s="151"/>
      <c r="L174" s="151"/>
      <c r="M174" s="7" t="s">
        <v>108</v>
      </c>
      <c r="N174" s="46"/>
      <c r="O174" s="46"/>
      <c r="P174" s="46"/>
      <c r="Q174" s="46"/>
    </row>
    <row r="175" spans="11:17" x14ac:dyDescent="0.25">
      <c r="K175" s="151"/>
      <c r="L175" s="151" t="s">
        <v>24</v>
      </c>
      <c r="M175" s="7" t="s">
        <v>98</v>
      </c>
      <c r="N175" s="46"/>
      <c r="O175" s="46"/>
      <c r="P175" s="46"/>
      <c r="Q175" s="46"/>
    </row>
    <row r="176" spans="11:17" x14ac:dyDescent="0.25">
      <c r="K176" s="151"/>
      <c r="L176" s="151"/>
      <c r="M176" s="7" t="s">
        <v>99</v>
      </c>
      <c r="N176" s="46"/>
      <c r="O176" s="46"/>
      <c r="P176" s="46"/>
      <c r="Q176" s="46"/>
    </row>
    <row r="177" spans="11:17" x14ac:dyDescent="0.25">
      <c r="K177" s="151"/>
      <c r="L177" s="151"/>
      <c r="M177" s="7" t="s">
        <v>108</v>
      </c>
      <c r="N177" s="46"/>
      <c r="O177" s="46"/>
      <c r="P177" s="46"/>
      <c r="Q177" s="46"/>
    </row>
    <row r="178" spans="11:17" x14ac:dyDescent="0.25">
      <c r="K178" s="157" t="s">
        <v>109</v>
      </c>
      <c r="L178" s="157"/>
      <c r="M178" s="9" t="s">
        <v>110</v>
      </c>
      <c r="N178" s="46"/>
      <c r="O178" s="46"/>
      <c r="P178" s="46"/>
      <c r="Q178" s="46"/>
    </row>
    <row r="179" spans="11:17" x14ac:dyDescent="0.25">
      <c r="K179" s="157"/>
      <c r="L179" s="157"/>
      <c r="M179" s="9" t="s">
        <v>111</v>
      </c>
      <c r="N179" s="46"/>
      <c r="O179" s="46"/>
      <c r="P179" s="46"/>
      <c r="Q179" s="46"/>
    </row>
    <row r="180" spans="11:17" x14ac:dyDescent="0.25">
      <c r="K180" s="157"/>
      <c r="L180" s="157"/>
      <c r="M180" s="9" t="s">
        <v>112</v>
      </c>
      <c r="N180" s="46"/>
      <c r="O180" s="46"/>
      <c r="P180" s="46"/>
      <c r="Q180" s="46"/>
    </row>
    <row r="181" spans="11:17" x14ac:dyDescent="0.25">
      <c r="K181" s="157"/>
      <c r="L181" s="157"/>
      <c r="M181" s="9" t="s">
        <v>113</v>
      </c>
      <c r="N181" s="46"/>
      <c r="O181" s="46"/>
      <c r="P181" s="46"/>
      <c r="Q181" s="46"/>
    </row>
    <row r="182" spans="11:17" x14ac:dyDescent="0.25">
      <c r="K182" s="157"/>
      <c r="L182" s="157"/>
      <c r="M182" s="9" t="s">
        <v>114</v>
      </c>
      <c r="N182" s="46"/>
      <c r="O182" s="46"/>
      <c r="P182" s="46"/>
      <c r="Q182" s="46"/>
    </row>
    <row r="183" spans="11:17" x14ac:dyDescent="0.25">
      <c r="K183" s="157"/>
      <c r="L183" s="157"/>
      <c r="M183" s="9" t="s">
        <v>115</v>
      </c>
      <c r="N183" s="46"/>
      <c r="O183" s="46"/>
      <c r="P183" s="46"/>
      <c r="Q183" s="46"/>
    </row>
    <row r="184" spans="11:17" x14ac:dyDescent="0.25">
      <c r="K184" s="155" t="s">
        <v>116</v>
      </c>
      <c r="L184" s="155"/>
      <c r="M184" s="10" t="s">
        <v>110</v>
      </c>
      <c r="N184" s="46"/>
      <c r="O184" s="46"/>
      <c r="P184" s="46"/>
      <c r="Q184" s="46"/>
    </row>
    <row r="185" spans="11:17" x14ac:dyDescent="0.25">
      <c r="K185" s="155"/>
      <c r="L185" s="155"/>
      <c r="M185" s="10" t="s">
        <v>111</v>
      </c>
      <c r="N185" s="46"/>
      <c r="O185" s="46"/>
      <c r="P185" s="46"/>
      <c r="Q185" s="46"/>
    </row>
    <row r="186" spans="11:17" x14ac:dyDescent="0.25">
      <c r="K186" s="155"/>
      <c r="L186" s="155"/>
      <c r="M186" s="10" t="s">
        <v>112</v>
      </c>
      <c r="N186" s="46"/>
      <c r="O186" s="46"/>
      <c r="P186" s="46"/>
      <c r="Q186" s="46"/>
    </row>
    <row r="187" spans="11:17" x14ac:dyDescent="0.25">
      <c r="K187" s="155" t="s">
        <v>117</v>
      </c>
      <c r="L187" s="155"/>
      <c r="M187" s="10" t="s">
        <v>118</v>
      </c>
      <c r="N187" s="46"/>
      <c r="O187" s="46"/>
      <c r="P187" s="46"/>
      <c r="Q187" s="46"/>
    </row>
    <row r="188" spans="11:17" x14ac:dyDescent="0.25">
      <c r="K188" s="155"/>
      <c r="L188" s="155"/>
      <c r="M188" s="10" t="s">
        <v>111</v>
      </c>
      <c r="N188" s="46"/>
      <c r="O188" s="46"/>
      <c r="P188" s="46"/>
      <c r="Q188" s="46"/>
    </row>
    <row r="189" spans="11:17" x14ac:dyDescent="0.25">
      <c r="K189" s="155"/>
      <c r="L189" s="155"/>
      <c r="M189" s="10" t="s">
        <v>112</v>
      </c>
      <c r="N189" s="46"/>
      <c r="O189" s="46"/>
      <c r="P189" s="46"/>
      <c r="Q189" s="46"/>
    </row>
    <row r="190" spans="11:17" x14ac:dyDescent="0.25">
      <c r="K190" s="155"/>
      <c r="L190" s="155"/>
      <c r="M190" s="10" t="s">
        <v>114</v>
      </c>
      <c r="N190" s="46"/>
      <c r="O190" s="46"/>
      <c r="P190" s="46"/>
      <c r="Q190" s="46"/>
    </row>
    <row r="191" spans="11:17" x14ac:dyDescent="0.25">
      <c r="K191" s="155"/>
      <c r="L191" s="155"/>
      <c r="M191" s="10" t="s">
        <v>115</v>
      </c>
      <c r="N191" s="46"/>
      <c r="O191" s="46"/>
      <c r="P191" s="46"/>
      <c r="Q191" s="46"/>
    </row>
    <row r="192" spans="11:17" x14ac:dyDescent="0.25">
      <c r="K192" s="155" t="s">
        <v>119</v>
      </c>
      <c r="L192" s="155"/>
      <c r="M192" s="10" t="s">
        <v>8</v>
      </c>
      <c r="N192" s="46"/>
      <c r="O192" s="46"/>
      <c r="P192" s="46"/>
      <c r="Q192" s="46"/>
    </row>
    <row r="193" spans="11:17" x14ac:dyDescent="0.25">
      <c r="K193" s="155" t="s">
        <v>120</v>
      </c>
      <c r="L193" s="155"/>
      <c r="M193" s="10" t="s">
        <v>121</v>
      </c>
      <c r="N193" s="46"/>
      <c r="O193" s="46"/>
      <c r="P193" s="46"/>
      <c r="Q193" s="46"/>
    </row>
    <row r="194" spans="11:17" x14ac:dyDescent="0.25">
      <c r="K194" s="155"/>
      <c r="L194" s="155"/>
      <c r="M194" s="10" t="s">
        <v>122</v>
      </c>
      <c r="N194" s="46"/>
      <c r="O194" s="46"/>
      <c r="P194" s="46"/>
      <c r="Q194" s="46"/>
    </row>
    <row r="195" spans="11:17" x14ac:dyDescent="0.25">
      <c r="K195" s="155"/>
      <c r="L195" s="155"/>
      <c r="M195" s="10" t="s">
        <v>123</v>
      </c>
      <c r="N195" s="46"/>
      <c r="O195" s="46"/>
      <c r="P195" s="46"/>
      <c r="Q195" s="46"/>
    </row>
    <row r="196" spans="11:17" x14ac:dyDescent="0.25">
      <c r="K196" s="155"/>
      <c r="L196" s="155"/>
      <c r="M196" s="10" t="s">
        <v>8</v>
      </c>
      <c r="N196" s="46"/>
      <c r="O196" s="46"/>
      <c r="P196" s="46"/>
      <c r="Q196" s="46"/>
    </row>
    <row r="197" spans="11:17" x14ac:dyDescent="0.25">
      <c r="K197" s="155"/>
      <c r="L197" s="155"/>
      <c r="M197" s="10" t="s">
        <v>24</v>
      </c>
      <c r="N197" s="46"/>
      <c r="O197" s="46"/>
      <c r="P197" s="46"/>
      <c r="Q197" s="46"/>
    </row>
    <row r="198" spans="11:17" x14ac:dyDescent="0.25">
      <c r="K198" s="155" t="s">
        <v>124</v>
      </c>
      <c r="L198" s="155"/>
      <c r="M198" s="10" t="s">
        <v>125</v>
      </c>
      <c r="N198" s="46"/>
      <c r="O198" s="46"/>
      <c r="P198" s="46"/>
      <c r="Q198" s="46"/>
    </row>
    <row r="199" spans="11:17" x14ac:dyDescent="0.25">
      <c r="K199" s="155"/>
      <c r="L199" s="155"/>
      <c r="M199" s="10" t="s">
        <v>24</v>
      </c>
      <c r="N199" s="46"/>
      <c r="O199" s="46"/>
      <c r="P199" s="46"/>
      <c r="Q199" s="46"/>
    </row>
    <row r="200" spans="11:17" x14ac:dyDescent="0.25">
      <c r="K200" s="151" t="s">
        <v>126</v>
      </c>
      <c r="L200" s="151"/>
      <c r="M200" s="10" t="s">
        <v>125</v>
      </c>
      <c r="N200" s="46"/>
      <c r="O200" s="46"/>
      <c r="P200" s="46"/>
      <c r="Q200" s="46"/>
    </row>
    <row r="201" spans="11:17" x14ac:dyDescent="0.25">
      <c r="K201" s="151"/>
      <c r="L201" s="151"/>
      <c r="M201" s="10" t="s">
        <v>24</v>
      </c>
      <c r="N201" s="46"/>
      <c r="O201" s="46"/>
      <c r="P201" s="46"/>
      <c r="Q201" s="46"/>
    </row>
    <row r="202" spans="11:17" ht="30" x14ac:dyDescent="0.25">
      <c r="K202" s="151" t="s">
        <v>127</v>
      </c>
      <c r="L202" s="151"/>
      <c r="M202" s="11" t="s">
        <v>128</v>
      </c>
      <c r="N202" s="46"/>
      <c r="O202" s="46"/>
      <c r="P202" s="46"/>
      <c r="Q202" s="46"/>
    </row>
    <row r="203" spans="11:17" x14ac:dyDescent="0.25">
      <c r="K203" s="151" t="s">
        <v>129</v>
      </c>
      <c r="L203" s="151"/>
      <c r="M203" s="9" t="s">
        <v>130</v>
      </c>
      <c r="N203" s="46"/>
      <c r="O203" s="46"/>
      <c r="P203" s="46"/>
      <c r="Q203" s="46"/>
    </row>
  </sheetData>
  <mergeCells count="35">
    <mergeCell ref="K7:L7"/>
    <mergeCell ref="K8:L8"/>
    <mergeCell ref="K9:L17"/>
    <mergeCell ref="K18:L58"/>
    <mergeCell ref="K59:L67"/>
    <mergeCell ref="K68:L101"/>
    <mergeCell ref="K102:L108"/>
    <mergeCell ref="K109:K126"/>
    <mergeCell ref="L109:L110"/>
    <mergeCell ref="L111:L112"/>
    <mergeCell ref="L113:L114"/>
    <mergeCell ref="L115:L116"/>
    <mergeCell ref="L117:L118"/>
    <mergeCell ref="L119:L120"/>
    <mergeCell ref="L121:L122"/>
    <mergeCell ref="K178:L183"/>
    <mergeCell ref="L123:L124"/>
    <mergeCell ref="L125:L126"/>
    <mergeCell ref="K127:L135"/>
    <mergeCell ref="K136:L144"/>
    <mergeCell ref="K145:L153"/>
    <mergeCell ref="K154:L162"/>
    <mergeCell ref="K163:L170"/>
    <mergeCell ref="K171:L171"/>
    <mergeCell ref="K172:K177"/>
    <mergeCell ref="L172:L174"/>
    <mergeCell ref="L175:L177"/>
    <mergeCell ref="K202:L202"/>
    <mergeCell ref="K203:L203"/>
    <mergeCell ref="K184:L186"/>
    <mergeCell ref="K187:L191"/>
    <mergeCell ref="K192:L192"/>
    <mergeCell ref="K193:L197"/>
    <mergeCell ref="K198:L199"/>
    <mergeCell ref="K200:L20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Y204"/>
  <sheetViews>
    <sheetView topLeftCell="C1" workbookViewId="0">
      <selection activeCell="T20" sqref="T20"/>
    </sheetView>
  </sheetViews>
  <sheetFormatPr defaultRowHeight="15" x14ac:dyDescent="0.25"/>
  <cols>
    <col min="3" max="3" width="11.5703125" customWidth="1"/>
    <col min="18" max="18" width="10.7109375" bestFit="1" customWidth="1"/>
    <col min="21" max="21" width="12.140625" customWidth="1"/>
  </cols>
  <sheetData>
    <row r="4" spans="2:25" ht="15.75" x14ac:dyDescent="0.25">
      <c r="B4" s="134" t="s">
        <v>17</v>
      </c>
      <c r="C4" s="134"/>
      <c r="D4" s="21" t="s">
        <v>135</v>
      </c>
      <c r="E4" s="5"/>
      <c r="F4" s="5"/>
      <c r="G4" s="48"/>
    </row>
    <row r="5" spans="2:25" ht="15.75" x14ac:dyDescent="0.25">
      <c r="B5" s="134" t="s">
        <v>19</v>
      </c>
      <c r="C5" s="134"/>
      <c r="D5" s="99" t="s">
        <v>381</v>
      </c>
      <c r="E5" s="100"/>
      <c r="F5" s="100"/>
      <c r="G5" s="93"/>
    </row>
    <row r="6" spans="2:25" ht="15.75" x14ac:dyDescent="0.25">
      <c r="B6" s="138" t="s">
        <v>18</v>
      </c>
      <c r="C6" s="138"/>
      <c r="D6" s="139" t="s">
        <v>382</v>
      </c>
      <c r="E6" s="139"/>
      <c r="F6" s="139"/>
      <c r="G6" s="139"/>
    </row>
    <row r="7" spans="2:25" ht="18.75" x14ac:dyDescent="0.25">
      <c r="B7" s="131" t="s">
        <v>10</v>
      </c>
      <c r="C7" s="132"/>
      <c r="D7" s="132"/>
      <c r="E7" s="132"/>
      <c r="F7" s="132"/>
      <c r="G7" s="133"/>
    </row>
    <row r="8" spans="2:25" ht="60" x14ac:dyDescent="0.25">
      <c r="B8" s="33" t="s">
        <v>9</v>
      </c>
      <c r="C8" s="33" t="s">
        <v>0</v>
      </c>
      <c r="D8" s="33" t="s">
        <v>15</v>
      </c>
      <c r="E8" s="4" t="s">
        <v>20</v>
      </c>
      <c r="F8" s="4" t="s">
        <v>16</v>
      </c>
      <c r="G8" s="33" t="s">
        <v>351</v>
      </c>
      <c r="K8" s="185"/>
      <c r="L8" s="186"/>
      <c r="M8" s="46"/>
      <c r="N8" s="46"/>
      <c r="O8" s="46"/>
      <c r="P8" s="46"/>
      <c r="Q8" s="46"/>
      <c r="R8" s="46"/>
    </row>
    <row r="9" spans="2:25" ht="60" x14ac:dyDescent="0.25">
      <c r="B9" s="2">
        <v>1</v>
      </c>
      <c r="C9" s="88">
        <v>45058</v>
      </c>
      <c r="D9" s="61">
        <v>1950</v>
      </c>
      <c r="E9" s="61"/>
      <c r="F9" s="61"/>
      <c r="G9" s="61">
        <v>9501</v>
      </c>
      <c r="K9" s="153" t="s">
        <v>21</v>
      </c>
      <c r="L9" s="153"/>
      <c r="M9" s="32" t="s">
        <v>22</v>
      </c>
      <c r="N9" s="12" t="s">
        <v>131</v>
      </c>
      <c r="O9" s="12" t="s">
        <v>132</v>
      </c>
      <c r="P9" s="12" t="s">
        <v>133</v>
      </c>
      <c r="Q9" s="12" t="s">
        <v>11</v>
      </c>
      <c r="R9" s="12" t="s">
        <v>326</v>
      </c>
      <c r="T9" s="53" t="s">
        <v>205</v>
      </c>
      <c r="U9" s="33" t="s">
        <v>204</v>
      </c>
      <c r="V9" s="33" t="s">
        <v>15</v>
      </c>
      <c r="W9" s="4" t="s">
        <v>20</v>
      </c>
      <c r="X9" s="4" t="s">
        <v>16</v>
      </c>
      <c r="Y9" s="33" t="s">
        <v>176</v>
      </c>
    </row>
    <row r="10" spans="2:25" x14ac:dyDescent="0.25">
      <c r="B10" s="26">
        <f>+B9+1</f>
        <v>2</v>
      </c>
      <c r="C10" s="27">
        <v>45062</v>
      </c>
      <c r="D10" s="26">
        <v>1300</v>
      </c>
      <c r="E10" s="26"/>
      <c r="F10" s="26"/>
      <c r="G10" s="2">
        <v>9503</v>
      </c>
      <c r="K10" s="151" t="s">
        <v>23</v>
      </c>
      <c r="L10" s="151"/>
      <c r="M10" s="7" t="s">
        <v>1</v>
      </c>
      <c r="N10" s="61">
        <f>5+15</f>
        <v>20</v>
      </c>
      <c r="O10" s="46"/>
      <c r="P10" s="46"/>
      <c r="Q10" s="46"/>
      <c r="R10" s="46" t="s">
        <v>384</v>
      </c>
      <c r="T10" s="61">
        <v>63</v>
      </c>
      <c r="U10" s="61">
        <v>15357</v>
      </c>
      <c r="V10" s="61">
        <f>+D19</f>
        <v>3850</v>
      </c>
      <c r="W10" s="61">
        <f>+'[5]mandha and bhoji'!$G$54</f>
        <v>79</v>
      </c>
      <c r="X10" s="61">
        <f>+V10-W10</f>
        <v>3771</v>
      </c>
      <c r="Y10" s="46"/>
    </row>
    <row r="11" spans="2:25" x14ac:dyDescent="0.25">
      <c r="B11" s="2">
        <f>1+B10</f>
        <v>3</v>
      </c>
      <c r="C11" s="89">
        <v>45099</v>
      </c>
      <c r="D11" s="13">
        <v>600</v>
      </c>
      <c r="E11" s="46"/>
      <c r="F11" s="46"/>
      <c r="G11" s="13">
        <v>9515</v>
      </c>
      <c r="K11" s="151"/>
      <c r="L11" s="151"/>
      <c r="M11" s="7" t="s">
        <v>2</v>
      </c>
      <c r="N11" s="46"/>
      <c r="O11" s="46"/>
      <c r="P11" s="46"/>
      <c r="Q11" s="46"/>
      <c r="R11" s="46"/>
      <c r="T11" s="61">
        <v>75</v>
      </c>
      <c r="U11" s="61">
        <v>269</v>
      </c>
      <c r="V11" s="61">
        <f>+D33</f>
        <v>0</v>
      </c>
      <c r="W11" s="61">
        <v>0</v>
      </c>
      <c r="X11" s="61">
        <f t="shared" ref="X11:X15" si="0">+V11-W11</f>
        <v>0</v>
      </c>
      <c r="Y11" s="46"/>
    </row>
    <row r="12" spans="2:25" x14ac:dyDescent="0.25">
      <c r="B12" s="2"/>
      <c r="C12" s="3"/>
      <c r="D12" s="2"/>
      <c r="E12" s="2"/>
      <c r="F12" s="2"/>
      <c r="G12" s="2"/>
      <c r="K12" s="151"/>
      <c r="L12" s="151"/>
      <c r="M12" s="7" t="s">
        <v>3</v>
      </c>
      <c r="N12" s="61"/>
      <c r="O12" s="46"/>
      <c r="P12" s="46"/>
      <c r="Q12" s="46"/>
      <c r="R12" s="46"/>
      <c r="T12" s="61">
        <v>90</v>
      </c>
      <c r="U12" s="61">
        <v>959</v>
      </c>
      <c r="V12" s="61">
        <f>+D46</f>
        <v>0</v>
      </c>
      <c r="W12" s="61">
        <v>0</v>
      </c>
      <c r="X12" s="61">
        <f t="shared" si="0"/>
        <v>0</v>
      </c>
      <c r="Y12" s="46"/>
    </row>
    <row r="13" spans="2:25" x14ac:dyDescent="0.25">
      <c r="B13" s="2"/>
      <c r="C13" s="3"/>
      <c r="D13" s="2"/>
      <c r="E13" s="2"/>
      <c r="F13" s="2"/>
      <c r="G13" s="2"/>
      <c r="K13" s="151"/>
      <c r="L13" s="151"/>
      <c r="M13" s="7" t="s">
        <v>4</v>
      </c>
      <c r="N13" s="46"/>
      <c r="O13" s="46"/>
      <c r="P13" s="46"/>
      <c r="Q13" s="46"/>
      <c r="R13" s="46"/>
      <c r="T13" s="61">
        <v>110</v>
      </c>
      <c r="U13" s="61">
        <v>1553</v>
      </c>
      <c r="V13" s="61">
        <f>+D58</f>
        <v>1550</v>
      </c>
      <c r="W13" s="61">
        <f>+'[5]mandha and bhoji'!$J$54</f>
        <v>0</v>
      </c>
      <c r="X13" s="61">
        <f t="shared" si="0"/>
        <v>1550</v>
      </c>
      <c r="Y13" s="46"/>
    </row>
    <row r="14" spans="2:25" x14ac:dyDescent="0.25">
      <c r="B14" s="2"/>
      <c r="C14" s="3"/>
      <c r="D14" s="2"/>
      <c r="E14" s="2"/>
      <c r="F14" s="2"/>
      <c r="G14" s="2"/>
      <c r="K14" s="151"/>
      <c r="L14" s="151"/>
      <c r="M14" s="7" t="s">
        <v>5</v>
      </c>
      <c r="N14" s="46"/>
      <c r="O14" s="46"/>
      <c r="P14" s="46"/>
      <c r="Q14" s="46"/>
      <c r="R14" s="46"/>
      <c r="T14" s="61">
        <v>140</v>
      </c>
      <c r="U14" s="61">
        <v>608</v>
      </c>
      <c r="V14" s="61">
        <f>+D69</f>
        <v>600</v>
      </c>
      <c r="W14" s="61">
        <f>+'[5]mandha and bhoji'!$K$54</f>
        <v>0</v>
      </c>
      <c r="X14" s="61">
        <f t="shared" si="0"/>
        <v>600</v>
      </c>
      <c r="Y14" s="46"/>
    </row>
    <row r="15" spans="2:25" x14ac:dyDescent="0.25">
      <c r="B15" s="2"/>
      <c r="C15" s="3"/>
      <c r="D15" s="2"/>
      <c r="E15" s="2"/>
      <c r="F15" s="2"/>
      <c r="G15" s="24"/>
      <c r="K15" s="151"/>
      <c r="L15" s="151"/>
      <c r="M15" s="7" t="s">
        <v>6</v>
      </c>
      <c r="N15" s="46"/>
      <c r="O15" s="46"/>
      <c r="P15" s="46"/>
      <c r="Q15" s="46"/>
      <c r="R15" s="46"/>
      <c r="T15" s="61">
        <v>160</v>
      </c>
      <c r="U15" s="61">
        <v>169</v>
      </c>
      <c r="V15" s="61">
        <f>+D79</f>
        <v>168</v>
      </c>
      <c r="W15" s="61">
        <f>+'[5]mandha and bhoji'!$L$54</f>
        <v>0</v>
      </c>
      <c r="X15" s="61">
        <f t="shared" si="0"/>
        <v>168</v>
      </c>
      <c r="Y15" s="46"/>
    </row>
    <row r="16" spans="2:25" x14ac:dyDescent="0.25">
      <c r="B16" s="2"/>
      <c r="C16" s="3"/>
      <c r="D16" s="2"/>
      <c r="E16" s="2"/>
      <c r="F16" s="2"/>
      <c r="G16" s="24"/>
      <c r="K16" s="151"/>
      <c r="L16" s="151"/>
      <c r="M16" s="7" t="s">
        <v>7</v>
      </c>
      <c r="N16" s="46"/>
      <c r="O16" s="46"/>
      <c r="P16" s="46"/>
      <c r="Q16" s="46"/>
      <c r="R16" s="46"/>
      <c r="U16" s="61"/>
      <c r="V16" s="61"/>
      <c r="W16" s="61"/>
      <c r="X16" s="61"/>
      <c r="Y16" s="46"/>
    </row>
    <row r="17" spans="2:18" x14ac:dyDescent="0.25">
      <c r="B17" s="2"/>
      <c r="C17" s="3"/>
      <c r="D17" s="2"/>
      <c r="E17" s="2"/>
      <c r="F17" s="2"/>
      <c r="G17" s="24"/>
      <c r="K17" s="151"/>
      <c r="L17" s="151"/>
      <c r="M17" s="7" t="s">
        <v>8</v>
      </c>
      <c r="N17" s="46"/>
      <c r="O17" s="46"/>
      <c r="P17" s="46"/>
      <c r="Q17" s="46"/>
      <c r="R17" s="46"/>
    </row>
    <row r="18" spans="2:18" x14ac:dyDescent="0.25">
      <c r="B18" s="2"/>
      <c r="C18" s="3"/>
      <c r="D18" s="2"/>
      <c r="E18" s="2"/>
      <c r="F18" s="2"/>
      <c r="G18" s="24"/>
      <c r="K18" s="151"/>
      <c r="L18" s="151"/>
      <c r="M18" s="7" t="s">
        <v>24</v>
      </c>
      <c r="N18" s="46"/>
      <c r="O18" s="46"/>
      <c r="P18" s="46"/>
      <c r="Q18" s="46"/>
      <c r="R18" s="46"/>
    </row>
    <row r="19" spans="2:18" x14ac:dyDescent="0.25">
      <c r="B19" s="2"/>
      <c r="C19" s="3" t="s">
        <v>201</v>
      </c>
      <c r="D19" s="2">
        <f>SUM(D9:D18)</f>
        <v>3850</v>
      </c>
      <c r="E19" s="2"/>
      <c r="F19" s="2"/>
      <c r="G19" s="24"/>
      <c r="K19" s="151" t="s">
        <v>25</v>
      </c>
      <c r="L19" s="151"/>
      <c r="M19" s="7" t="s">
        <v>26</v>
      </c>
      <c r="N19" s="46"/>
      <c r="O19" s="46"/>
      <c r="P19" s="46"/>
      <c r="Q19" s="46"/>
      <c r="R19" s="46"/>
    </row>
    <row r="20" spans="2:18" ht="18.75" x14ac:dyDescent="0.25">
      <c r="B20" s="131" t="s">
        <v>12</v>
      </c>
      <c r="C20" s="132"/>
      <c r="D20" s="132"/>
      <c r="E20" s="132"/>
      <c r="F20" s="132"/>
      <c r="G20" s="133"/>
      <c r="K20" s="151"/>
      <c r="L20" s="151"/>
      <c r="M20" s="7" t="s">
        <v>27</v>
      </c>
      <c r="N20" s="46"/>
      <c r="O20" s="46"/>
      <c r="P20" s="46"/>
      <c r="Q20" s="46"/>
      <c r="R20" s="46"/>
    </row>
    <row r="21" spans="2:18" ht="60" x14ac:dyDescent="0.25">
      <c r="B21" s="33" t="s">
        <v>9</v>
      </c>
      <c r="C21" s="33" t="s">
        <v>0</v>
      </c>
      <c r="D21" s="33" t="s">
        <v>15</v>
      </c>
      <c r="E21" s="4" t="s">
        <v>20</v>
      </c>
      <c r="F21" s="4" t="s">
        <v>16</v>
      </c>
      <c r="G21" s="33" t="s">
        <v>11</v>
      </c>
      <c r="K21" s="151"/>
      <c r="L21" s="151"/>
      <c r="M21" s="7" t="s">
        <v>28</v>
      </c>
      <c r="N21" s="46"/>
      <c r="O21" s="46"/>
      <c r="P21" s="46"/>
      <c r="Q21" s="46"/>
      <c r="R21" s="46"/>
    </row>
    <row r="22" spans="2:18" x14ac:dyDescent="0.25">
      <c r="B22" s="2">
        <v>1</v>
      </c>
      <c r="C22" s="88"/>
      <c r="D22" s="61"/>
      <c r="E22" s="61"/>
      <c r="F22" s="61"/>
      <c r="G22" s="13"/>
      <c r="K22" s="151"/>
      <c r="L22" s="151"/>
      <c r="M22" s="7" t="s">
        <v>29</v>
      </c>
      <c r="N22" s="46"/>
      <c r="O22" s="46"/>
      <c r="P22" s="46"/>
      <c r="Q22" s="46"/>
      <c r="R22" s="46"/>
    </row>
    <row r="23" spans="2:18" x14ac:dyDescent="0.25">
      <c r="B23" s="26">
        <f>+B22+1</f>
        <v>2</v>
      </c>
      <c r="C23" s="27"/>
      <c r="D23" s="26"/>
      <c r="E23" s="26"/>
      <c r="F23" s="26"/>
      <c r="G23" s="2"/>
      <c r="K23" s="151"/>
      <c r="L23" s="151"/>
      <c r="M23" s="7" t="s">
        <v>30</v>
      </c>
      <c r="N23" s="46"/>
      <c r="O23" s="46"/>
      <c r="P23" s="46"/>
      <c r="Q23" s="46"/>
      <c r="R23" s="46"/>
    </row>
    <row r="24" spans="2:18" x14ac:dyDescent="0.25">
      <c r="B24" s="2">
        <v>3</v>
      </c>
      <c r="C24" s="3"/>
      <c r="D24" s="2"/>
      <c r="E24" s="2"/>
      <c r="F24" s="2"/>
      <c r="G24" s="2"/>
      <c r="K24" s="151"/>
      <c r="L24" s="151"/>
      <c r="M24" s="7" t="s">
        <v>31</v>
      </c>
      <c r="N24" s="46"/>
      <c r="O24" s="46"/>
      <c r="P24" s="46"/>
      <c r="Q24" s="46"/>
      <c r="R24" s="46"/>
    </row>
    <row r="25" spans="2:18" x14ac:dyDescent="0.25">
      <c r="B25" s="2">
        <v>3</v>
      </c>
      <c r="C25" s="3"/>
      <c r="D25" s="2"/>
      <c r="E25" s="2"/>
      <c r="F25" s="2"/>
      <c r="G25" s="2"/>
      <c r="K25" s="151"/>
      <c r="L25" s="151"/>
      <c r="M25" s="7" t="s">
        <v>32</v>
      </c>
      <c r="N25" s="46"/>
      <c r="O25" s="46"/>
      <c r="P25" s="46"/>
      <c r="Q25" s="46"/>
      <c r="R25" s="46"/>
    </row>
    <row r="26" spans="2:18" x14ac:dyDescent="0.25">
      <c r="B26" s="2"/>
      <c r="C26" s="3"/>
      <c r="D26" s="2"/>
      <c r="E26" s="2"/>
      <c r="F26" s="2"/>
      <c r="G26" s="2"/>
      <c r="K26" s="151"/>
      <c r="L26" s="151"/>
      <c r="M26" s="7" t="s">
        <v>33</v>
      </c>
      <c r="N26" s="61"/>
      <c r="O26" s="61"/>
      <c r="P26" s="61"/>
      <c r="Q26" s="61"/>
      <c r="R26" s="46"/>
    </row>
    <row r="27" spans="2:18" x14ac:dyDescent="0.25">
      <c r="B27" s="2"/>
      <c r="C27" s="3"/>
      <c r="D27" s="2"/>
      <c r="E27" s="2"/>
      <c r="F27" s="2"/>
      <c r="G27" s="2"/>
      <c r="K27" s="151"/>
      <c r="L27" s="151"/>
      <c r="M27" s="7" t="s">
        <v>34</v>
      </c>
      <c r="N27" s="46"/>
      <c r="O27" s="46"/>
      <c r="P27" s="46"/>
      <c r="Q27" s="46"/>
      <c r="R27" s="46"/>
    </row>
    <row r="28" spans="2:18" x14ac:dyDescent="0.25">
      <c r="B28" s="2"/>
      <c r="C28" s="3"/>
      <c r="D28" s="2"/>
      <c r="E28" s="2"/>
      <c r="F28" s="2"/>
      <c r="G28" s="2"/>
      <c r="K28" s="151"/>
      <c r="L28" s="151"/>
      <c r="M28" s="7" t="s">
        <v>35</v>
      </c>
      <c r="N28" s="46"/>
      <c r="O28" s="46"/>
      <c r="P28" s="46"/>
      <c r="Q28" s="46"/>
      <c r="R28" s="46"/>
    </row>
    <row r="29" spans="2:18" x14ac:dyDescent="0.25">
      <c r="B29" s="2"/>
      <c r="C29" s="3"/>
      <c r="D29" s="2"/>
      <c r="E29" s="2"/>
      <c r="F29" s="2"/>
      <c r="G29" s="2"/>
      <c r="K29" s="151"/>
      <c r="L29" s="151"/>
      <c r="M29" s="7" t="s">
        <v>36</v>
      </c>
      <c r="N29" s="46"/>
      <c r="O29" s="13">
        <v>2</v>
      </c>
      <c r="P29" s="46"/>
      <c r="Q29" s="46"/>
      <c r="R29" s="46">
        <v>9511</v>
      </c>
    </row>
    <row r="30" spans="2:18" x14ac:dyDescent="0.25">
      <c r="B30" s="2"/>
      <c r="C30" s="3"/>
      <c r="D30" s="2"/>
      <c r="E30" s="2"/>
      <c r="F30" s="2"/>
      <c r="G30" s="2"/>
      <c r="K30" s="151"/>
      <c r="L30" s="151"/>
      <c r="M30" s="7" t="s">
        <v>37</v>
      </c>
      <c r="N30" s="13"/>
      <c r="O30" s="13"/>
      <c r="P30" s="46"/>
      <c r="Q30" s="46"/>
      <c r="R30" s="46"/>
    </row>
    <row r="31" spans="2:18" x14ac:dyDescent="0.25">
      <c r="B31" s="2"/>
      <c r="C31" s="3"/>
      <c r="D31" s="2"/>
      <c r="E31" s="2"/>
      <c r="F31" s="2"/>
      <c r="G31" s="2"/>
      <c r="K31" s="151"/>
      <c r="L31" s="151"/>
      <c r="M31" s="7" t="s">
        <v>38</v>
      </c>
      <c r="N31" s="46"/>
      <c r="O31" s="13">
        <v>1</v>
      </c>
      <c r="P31" s="46"/>
      <c r="Q31" s="46"/>
      <c r="R31" s="46">
        <v>9511</v>
      </c>
    </row>
    <row r="32" spans="2:18" x14ac:dyDescent="0.25">
      <c r="B32" s="2"/>
      <c r="C32" s="3"/>
      <c r="D32" s="2"/>
      <c r="E32" s="2"/>
      <c r="F32" s="2"/>
      <c r="G32" s="24"/>
      <c r="K32" s="151"/>
      <c r="L32" s="151"/>
      <c r="M32" s="7" t="s">
        <v>39</v>
      </c>
      <c r="N32" s="46"/>
      <c r="O32" s="13"/>
      <c r="P32" s="46"/>
      <c r="Q32" s="46"/>
      <c r="R32" s="46"/>
    </row>
    <row r="33" spans="2:18" x14ac:dyDescent="0.25">
      <c r="B33" s="2"/>
      <c r="C33" s="3" t="s">
        <v>201</v>
      </c>
      <c r="D33" s="2">
        <f>SUM(D22:D32)</f>
        <v>0</v>
      </c>
      <c r="E33" s="2"/>
      <c r="F33" s="2"/>
      <c r="G33" s="24"/>
      <c r="K33" s="151"/>
      <c r="L33" s="151"/>
      <c r="M33" s="7" t="s">
        <v>40</v>
      </c>
      <c r="N33" s="46"/>
      <c r="O33" s="13"/>
      <c r="P33" s="46"/>
      <c r="Q33" s="46"/>
      <c r="R33" s="46"/>
    </row>
    <row r="34" spans="2:18" ht="18.75" x14ac:dyDescent="0.25">
      <c r="B34" s="131" t="s">
        <v>13</v>
      </c>
      <c r="C34" s="132"/>
      <c r="D34" s="132"/>
      <c r="E34" s="132"/>
      <c r="F34" s="132"/>
      <c r="G34" s="133"/>
      <c r="K34" s="151"/>
      <c r="L34" s="151"/>
      <c r="M34" s="7" t="s">
        <v>41</v>
      </c>
      <c r="N34" s="46"/>
      <c r="O34" s="13"/>
      <c r="P34" s="46"/>
      <c r="Q34" s="46"/>
      <c r="R34" s="46"/>
    </row>
    <row r="35" spans="2:18" ht="60" x14ac:dyDescent="0.25">
      <c r="B35" s="33" t="s">
        <v>9</v>
      </c>
      <c r="C35" s="33" t="s">
        <v>0</v>
      </c>
      <c r="D35" s="33" t="s">
        <v>15</v>
      </c>
      <c r="E35" s="4" t="s">
        <v>20</v>
      </c>
      <c r="F35" s="4" t="s">
        <v>16</v>
      </c>
      <c r="G35" s="33" t="s">
        <v>11</v>
      </c>
      <c r="K35" s="151"/>
      <c r="L35" s="151"/>
      <c r="M35" s="7" t="s">
        <v>42</v>
      </c>
      <c r="N35" s="46"/>
      <c r="O35" s="13"/>
      <c r="P35" s="46"/>
      <c r="Q35" s="46"/>
      <c r="R35" s="46"/>
    </row>
    <row r="36" spans="2:18" x14ac:dyDescent="0.25">
      <c r="B36" s="26">
        <v>1</v>
      </c>
      <c r="C36" s="88"/>
      <c r="D36" s="61"/>
      <c r="E36" s="61"/>
      <c r="F36" s="61"/>
      <c r="G36" s="13"/>
      <c r="K36" s="151"/>
      <c r="L36" s="151"/>
      <c r="M36" s="7" t="s">
        <v>43</v>
      </c>
      <c r="N36" s="46"/>
      <c r="O36" s="13"/>
      <c r="P36" s="46"/>
      <c r="Q36" s="46"/>
      <c r="R36" s="46"/>
    </row>
    <row r="37" spans="2:18" x14ac:dyDescent="0.25">
      <c r="B37" s="26">
        <f>+B36+1</f>
        <v>2</v>
      </c>
      <c r="C37" s="27"/>
      <c r="D37" s="26"/>
      <c r="E37" s="26"/>
      <c r="F37" s="26"/>
      <c r="G37" s="2"/>
      <c r="K37" s="151"/>
      <c r="L37" s="151"/>
      <c r="M37" s="7" t="s">
        <v>44</v>
      </c>
      <c r="N37" s="46"/>
      <c r="O37" s="13"/>
      <c r="P37" s="46"/>
      <c r="Q37" s="46"/>
      <c r="R37" s="46"/>
    </row>
    <row r="38" spans="2:18" x14ac:dyDescent="0.25">
      <c r="B38" s="2"/>
      <c r="C38" s="3"/>
      <c r="D38" s="2"/>
      <c r="E38" s="2"/>
      <c r="F38" s="2"/>
      <c r="G38" s="2"/>
      <c r="K38" s="151"/>
      <c r="L38" s="151"/>
      <c r="M38" s="7" t="s">
        <v>45</v>
      </c>
      <c r="N38" s="13"/>
      <c r="O38" s="13"/>
      <c r="P38" s="46"/>
      <c r="Q38" s="46"/>
      <c r="R38" s="46"/>
    </row>
    <row r="39" spans="2:18" x14ac:dyDescent="0.25">
      <c r="B39" s="2"/>
      <c r="C39" s="3"/>
      <c r="D39" s="2"/>
      <c r="E39" s="2"/>
      <c r="F39" s="2"/>
      <c r="G39" s="2"/>
      <c r="K39" s="151"/>
      <c r="L39" s="151"/>
      <c r="M39" s="7" t="s">
        <v>46</v>
      </c>
      <c r="N39" s="46"/>
      <c r="O39" s="13">
        <v>1</v>
      </c>
      <c r="P39" s="46"/>
      <c r="Q39" s="46"/>
      <c r="R39" s="46">
        <v>9511</v>
      </c>
    </row>
    <row r="40" spans="2:18" x14ac:dyDescent="0.25">
      <c r="B40" s="2"/>
      <c r="C40" s="3"/>
      <c r="D40" s="2"/>
      <c r="E40" s="2"/>
      <c r="F40" s="2"/>
      <c r="G40" s="2"/>
      <c r="K40" s="151"/>
      <c r="L40" s="151"/>
      <c r="M40" s="7" t="s">
        <v>47</v>
      </c>
      <c r="N40" s="46"/>
      <c r="O40" s="13"/>
      <c r="P40" s="46"/>
      <c r="Q40" s="46"/>
      <c r="R40" s="46"/>
    </row>
    <row r="41" spans="2:18" x14ac:dyDescent="0.25">
      <c r="B41" s="26"/>
      <c r="C41" s="27"/>
      <c r="D41" s="26"/>
      <c r="E41" s="26"/>
      <c r="F41" s="26"/>
      <c r="G41" s="2"/>
      <c r="K41" s="151"/>
      <c r="L41" s="151"/>
      <c r="M41" s="7" t="s">
        <v>48</v>
      </c>
      <c r="N41" s="46"/>
      <c r="O41" s="13">
        <v>1</v>
      </c>
      <c r="P41" s="46"/>
      <c r="Q41" s="46"/>
      <c r="R41" s="46">
        <v>9511</v>
      </c>
    </row>
    <row r="42" spans="2:18" x14ac:dyDescent="0.25">
      <c r="B42" s="26"/>
      <c r="C42" s="27"/>
      <c r="D42" s="25"/>
      <c r="E42" s="26"/>
      <c r="F42" s="26"/>
      <c r="G42" s="2"/>
      <c r="K42" s="151"/>
      <c r="L42" s="151"/>
      <c r="M42" s="7" t="s">
        <v>49</v>
      </c>
      <c r="N42" s="46"/>
      <c r="O42" s="13"/>
      <c r="P42" s="46"/>
      <c r="Q42" s="46"/>
      <c r="R42" s="46"/>
    </row>
    <row r="43" spans="2:18" x14ac:dyDescent="0.25">
      <c r="B43" s="26"/>
      <c r="C43" s="27"/>
      <c r="D43" s="25"/>
      <c r="E43" s="26"/>
      <c r="F43" s="26"/>
      <c r="G43" s="2"/>
      <c r="K43" s="151"/>
      <c r="L43" s="151"/>
      <c r="M43" s="7" t="s">
        <v>50</v>
      </c>
      <c r="N43" s="46"/>
      <c r="O43" s="13"/>
      <c r="P43" s="46"/>
      <c r="Q43" s="46"/>
      <c r="R43" s="46"/>
    </row>
    <row r="44" spans="2:18" x14ac:dyDescent="0.25">
      <c r="B44" s="26"/>
      <c r="C44" s="27"/>
      <c r="D44" s="25"/>
      <c r="E44" s="26"/>
      <c r="F44" s="26"/>
      <c r="G44" s="24"/>
      <c r="K44" s="151"/>
      <c r="L44" s="151"/>
      <c r="M44" s="7" t="s">
        <v>51</v>
      </c>
      <c r="N44" s="46"/>
      <c r="O44" s="13"/>
      <c r="P44" s="46"/>
      <c r="Q44" s="46"/>
      <c r="R44" s="46"/>
    </row>
    <row r="45" spans="2:18" x14ac:dyDescent="0.25">
      <c r="B45" s="26"/>
      <c r="C45" s="27"/>
      <c r="D45" s="25"/>
      <c r="E45" s="26"/>
      <c r="F45" s="26"/>
      <c r="G45" s="24"/>
      <c r="K45" s="151"/>
      <c r="L45" s="151"/>
      <c r="M45" s="7" t="s">
        <v>52</v>
      </c>
      <c r="N45" s="46"/>
      <c r="O45" s="13"/>
      <c r="P45" s="46"/>
      <c r="Q45" s="46"/>
      <c r="R45" s="46"/>
    </row>
    <row r="46" spans="2:18" x14ac:dyDescent="0.25">
      <c r="B46" s="26"/>
      <c r="C46" s="3" t="s">
        <v>201</v>
      </c>
      <c r="D46" s="2">
        <f>SUM(D36:D45)</f>
        <v>0</v>
      </c>
      <c r="E46" s="26"/>
      <c r="F46" s="26"/>
      <c r="G46" s="24"/>
      <c r="K46" s="151"/>
      <c r="L46" s="151"/>
      <c r="M46" s="7" t="s">
        <v>53</v>
      </c>
      <c r="N46" s="46"/>
      <c r="O46" s="13">
        <v>2</v>
      </c>
      <c r="P46" s="46"/>
      <c r="Q46" s="46"/>
      <c r="R46" s="46">
        <v>9511</v>
      </c>
    </row>
    <row r="47" spans="2:18" ht="18.75" x14ac:dyDescent="0.25">
      <c r="B47" s="131" t="s">
        <v>14</v>
      </c>
      <c r="C47" s="132"/>
      <c r="D47" s="132"/>
      <c r="E47" s="132"/>
      <c r="F47" s="132"/>
      <c r="G47" s="133"/>
      <c r="K47" s="151"/>
      <c r="L47" s="151"/>
      <c r="M47" s="7" t="s">
        <v>54</v>
      </c>
      <c r="N47" s="46"/>
      <c r="O47" s="46"/>
      <c r="P47" s="46"/>
      <c r="Q47" s="46"/>
      <c r="R47" s="46"/>
    </row>
    <row r="48" spans="2:18" ht="60" x14ac:dyDescent="0.25">
      <c r="B48" s="33" t="s">
        <v>9</v>
      </c>
      <c r="C48" s="33" t="s">
        <v>0</v>
      </c>
      <c r="D48" s="33" t="s">
        <v>15</v>
      </c>
      <c r="E48" s="4" t="s">
        <v>20</v>
      </c>
      <c r="F48" s="4" t="s">
        <v>16</v>
      </c>
      <c r="G48" s="33" t="s">
        <v>11</v>
      </c>
      <c r="K48" s="151"/>
      <c r="L48" s="151"/>
      <c r="M48" s="7" t="s">
        <v>55</v>
      </c>
      <c r="N48" s="46"/>
      <c r="O48" s="46"/>
      <c r="P48" s="46"/>
      <c r="Q48" s="46"/>
      <c r="R48" s="46"/>
    </row>
    <row r="49" spans="2:18" x14ac:dyDescent="0.25">
      <c r="B49" s="2">
        <v>1</v>
      </c>
      <c r="C49" s="88">
        <v>45069</v>
      </c>
      <c r="D49" s="61">
        <v>275</v>
      </c>
      <c r="E49" s="61"/>
      <c r="F49" s="61"/>
      <c r="G49" s="13">
        <v>9509</v>
      </c>
      <c r="K49" s="151"/>
      <c r="L49" s="151"/>
      <c r="M49" s="7" t="s">
        <v>56</v>
      </c>
      <c r="N49" s="46"/>
      <c r="O49" s="46"/>
      <c r="P49" s="46"/>
      <c r="Q49" s="46"/>
      <c r="R49" s="46"/>
    </row>
    <row r="50" spans="2:18" x14ac:dyDescent="0.25">
      <c r="B50" s="2">
        <v>2</v>
      </c>
      <c r="C50" s="83">
        <v>45094</v>
      </c>
      <c r="D50" s="13">
        <v>475</v>
      </c>
      <c r="E50" s="13"/>
      <c r="F50" s="13"/>
      <c r="G50" s="13">
        <v>9512</v>
      </c>
      <c r="K50" s="151"/>
      <c r="L50" s="151"/>
      <c r="M50" s="7" t="s">
        <v>57</v>
      </c>
      <c r="N50" s="46"/>
      <c r="O50" s="46"/>
      <c r="P50" s="46"/>
      <c r="Q50" s="46"/>
      <c r="R50" s="46"/>
    </row>
    <row r="51" spans="2:18" x14ac:dyDescent="0.25">
      <c r="B51" s="2">
        <v>3</v>
      </c>
      <c r="C51" s="82">
        <v>45096</v>
      </c>
      <c r="D51" s="14">
        <v>500</v>
      </c>
      <c r="E51" s="14"/>
      <c r="F51" s="14"/>
      <c r="G51" s="14">
        <v>9513</v>
      </c>
      <c r="K51" s="151"/>
      <c r="L51" s="151"/>
      <c r="M51" s="7" t="s">
        <v>58</v>
      </c>
      <c r="N51" s="46"/>
      <c r="O51" s="46"/>
      <c r="P51" s="46"/>
      <c r="Q51" s="46"/>
      <c r="R51" s="46"/>
    </row>
    <row r="52" spans="2:18" x14ac:dyDescent="0.25">
      <c r="B52" s="2">
        <v>4</v>
      </c>
      <c r="C52" s="82">
        <v>45097</v>
      </c>
      <c r="D52" s="2">
        <v>300</v>
      </c>
      <c r="E52" s="2"/>
      <c r="F52" s="2"/>
      <c r="G52" s="2">
        <v>9514</v>
      </c>
      <c r="K52" s="151"/>
      <c r="L52" s="151"/>
      <c r="M52" s="7" t="s">
        <v>59</v>
      </c>
      <c r="N52" s="46"/>
      <c r="O52" s="46"/>
      <c r="P52" s="46"/>
      <c r="Q52" s="46"/>
      <c r="R52" s="46"/>
    </row>
    <row r="53" spans="2:18" x14ac:dyDescent="0.25">
      <c r="B53" s="2">
        <v>5</v>
      </c>
      <c r="C53" s="3"/>
      <c r="D53" s="2"/>
      <c r="E53" s="2"/>
      <c r="F53" s="2"/>
      <c r="G53" s="2"/>
      <c r="K53" s="151"/>
      <c r="L53" s="151"/>
      <c r="M53" s="7" t="s">
        <v>60</v>
      </c>
      <c r="N53" s="46"/>
      <c r="O53" s="46"/>
      <c r="P53" s="46"/>
      <c r="Q53" s="46"/>
      <c r="R53" s="46"/>
    </row>
    <row r="54" spans="2:18" x14ac:dyDescent="0.25">
      <c r="B54" s="2">
        <v>6</v>
      </c>
      <c r="C54" s="3"/>
      <c r="D54" s="2"/>
      <c r="E54" s="2"/>
      <c r="F54" s="2"/>
      <c r="G54" s="2"/>
      <c r="K54" s="151"/>
      <c r="L54" s="151"/>
      <c r="M54" s="7" t="s">
        <v>61</v>
      </c>
      <c r="N54" s="46"/>
      <c r="O54" s="46"/>
      <c r="P54" s="46"/>
      <c r="Q54" s="46"/>
      <c r="R54" s="46"/>
    </row>
    <row r="55" spans="2:18" x14ac:dyDescent="0.25">
      <c r="B55" s="2">
        <v>7</v>
      </c>
      <c r="C55" s="3"/>
      <c r="D55" s="2"/>
      <c r="E55" s="2"/>
      <c r="F55" s="2"/>
      <c r="G55" s="2"/>
      <c r="K55" s="151"/>
      <c r="L55" s="151"/>
      <c r="M55" s="7" t="s">
        <v>62</v>
      </c>
      <c r="N55" s="46"/>
      <c r="O55" s="46"/>
      <c r="P55" s="46"/>
      <c r="Q55" s="46"/>
      <c r="R55" s="46"/>
    </row>
    <row r="56" spans="2:18" x14ac:dyDescent="0.25">
      <c r="B56" s="2">
        <f>+B55+1</f>
        <v>8</v>
      </c>
      <c r="C56" s="3"/>
      <c r="D56" s="2"/>
      <c r="E56" s="2"/>
      <c r="F56" s="2"/>
      <c r="G56" s="24"/>
      <c r="K56" s="151"/>
      <c r="L56" s="151"/>
      <c r="M56" s="7" t="s">
        <v>63</v>
      </c>
      <c r="N56" s="46"/>
      <c r="O56" s="46"/>
      <c r="P56" s="46"/>
      <c r="Q56" s="46"/>
      <c r="R56" s="46"/>
    </row>
    <row r="57" spans="2:18" x14ac:dyDescent="0.25">
      <c r="B57" s="2"/>
      <c r="C57" s="3"/>
      <c r="D57" s="2"/>
      <c r="E57" s="2"/>
      <c r="F57" s="2"/>
      <c r="G57" s="24"/>
      <c r="K57" s="151"/>
      <c r="L57" s="151"/>
      <c r="M57" s="7" t="s">
        <v>64</v>
      </c>
      <c r="N57" s="46"/>
      <c r="O57" s="46"/>
      <c r="P57" s="46"/>
      <c r="Q57" s="46"/>
      <c r="R57" s="46"/>
    </row>
    <row r="58" spans="2:18" x14ac:dyDescent="0.25">
      <c r="B58" s="2"/>
      <c r="C58" s="3" t="s">
        <v>201</v>
      </c>
      <c r="D58" s="2">
        <f>SUM(D48:D57)</f>
        <v>1550</v>
      </c>
      <c r="E58" s="2"/>
      <c r="F58" s="2"/>
      <c r="G58" s="24"/>
      <c r="K58" s="151"/>
      <c r="L58" s="151"/>
      <c r="M58" s="7" t="s">
        <v>65</v>
      </c>
      <c r="N58" s="46"/>
      <c r="O58" s="46"/>
      <c r="P58" s="46"/>
      <c r="Q58" s="46"/>
      <c r="R58" s="46"/>
    </row>
    <row r="59" spans="2:18" x14ac:dyDescent="0.25">
      <c r="B59" s="43"/>
      <c r="C59" s="44"/>
      <c r="D59" s="45"/>
      <c r="E59" s="45"/>
      <c r="F59" s="45"/>
      <c r="G59" s="24"/>
      <c r="K59" s="151"/>
      <c r="L59" s="151"/>
      <c r="M59" s="7" t="s">
        <v>66</v>
      </c>
      <c r="N59" s="46"/>
      <c r="O59" s="46"/>
      <c r="P59" s="46"/>
      <c r="Q59" s="46"/>
      <c r="R59" s="46"/>
    </row>
    <row r="60" spans="2:18" ht="18.75" x14ac:dyDescent="0.25">
      <c r="B60" s="131" t="s">
        <v>138</v>
      </c>
      <c r="C60" s="132"/>
      <c r="D60" s="132"/>
      <c r="E60" s="132"/>
      <c r="F60" s="132"/>
      <c r="G60" s="133"/>
      <c r="K60" s="151" t="s">
        <v>67</v>
      </c>
      <c r="L60" s="151"/>
      <c r="M60" s="7" t="s">
        <v>1</v>
      </c>
      <c r="N60" s="46"/>
      <c r="O60" s="46"/>
      <c r="P60" s="46"/>
      <c r="Q60" s="46"/>
      <c r="R60" s="46"/>
    </row>
    <row r="61" spans="2:18" ht="60" x14ac:dyDescent="0.25">
      <c r="B61" s="33" t="s">
        <v>9</v>
      </c>
      <c r="C61" s="33" t="s">
        <v>0</v>
      </c>
      <c r="D61" s="33" t="s">
        <v>15</v>
      </c>
      <c r="E61" s="4" t="s">
        <v>20</v>
      </c>
      <c r="F61" s="4" t="s">
        <v>16</v>
      </c>
      <c r="G61" s="33" t="s">
        <v>11</v>
      </c>
      <c r="K61" s="151"/>
      <c r="L61" s="151"/>
      <c r="M61" s="7" t="s">
        <v>2</v>
      </c>
      <c r="N61" s="46"/>
      <c r="O61" s="46"/>
      <c r="P61" s="46"/>
      <c r="Q61" s="46"/>
      <c r="R61" s="46"/>
    </row>
    <row r="62" spans="2:18" x14ac:dyDescent="0.25">
      <c r="B62" s="2">
        <v>1</v>
      </c>
      <c r="C62" s="3">
        <v>45065</v>
      </c>
      <c r="D62" s="2">
        <v>600</v>
      </c>
      <c r="E62" s="2"/>
      <c r="F62" s="2"/>
      <c r="G62" s="2">
        <v>9505</v>
      </c>
      <c r="K62" s="151"/>
      <c r="L62" s="151"/>
      <c r="M62" s="7" t="s">
        <v>3</v>
      </c>
      <c r="N62" s="46"/>
      <c r="O62" s="46"/>
      <c r="P62" s="46"/>
      <c r="Q62" s="46"/>
      <c r="R62" s="46"/>
    </row>
    <row r="63" spans="2:18" x14ac:dyDescent="0.25">
      <c r="B63" s="2"/>
      <c r="C63" s="3"/>
      <c r="D63" s="2"/>
      <c r="E63" s="2"/>
      <c r="F63" s="2"/>
      <c r="G63" s="2"/>
      <c r="K63" s="151"/>
      <c r="L63" s="151"/>
      <c r="M63" s="7" t="s">
        <v>4</v>
      </c>
      <c r="N63" s="46"/>
      <c r="O63" s="46"/>
      <c r="P63" s="46"/>
      <c r="Q63" s="46"/>
      <c r="R63" s="46"/>
    </row>
    <row r="64" spans="2:18" x14ac:dyDescent="0.25">
      <c r="B64" s="2"/>
      <c r="C64" s="3"/>
      <c r="D64" s="2"/>
      <c r="E64" s="2"/>
      <c r="F64" s="2"/>
      <c r="G64" s="2"/>
      <c r="K64" s="151"/>
      <c r="L64" s="151"/>
      <c r="M64" s="7" t="s">
        <v>5</v>
      </c>
      <c r="N64" s="46"/>
      <c r="O64" s="46"/>
      <c r="P64" s="46"/>
      <c r="Q64" s="46"/>
      <c r="R64" s="46"/>
    </row>
    <row r="65" spans="2:18" x14ac:dyDescent="0.25">
      <c r="B65" s="2"/>
      <c r="C65" s="3"/>
      <c r="D65" s="2"/>
      <c r="E65" s="2"/>
      <c r="F65" s="2"/>
      <c r="G65" s="2"/>
      <c r="K65" s="151"/>
      <c r="L65" s="151"/>
      <c r="M65" s="7" t="s">
        <v>6</v>
      </c>
      <c r="N65" s="13"/>
      <c r="O65" s="46"/>
      <c r="P65" s="46"/>
      <c r="Q65" s="46"/>
      <c r="R65" s="46"/>
    </row>
    <row r="66" spans="2:18" x14ac:dyDescent="0.25">
      <c r="B66" s="2"/>
      <c r="C66" s="3"/>
      <c r="D66" s="2"/>
      <c r="E66" s="2"/>
      <c r="F66" s="2"/>
      <c r="G66" s="2"/>
      <c r="K66" s="151"/>
      <c r="L66" s="151"/>
      <c r="M66" s="7" t="s">
        <v>7</v>
      </c>
      <c r="N66" s="13"/>
      <c r="O66" s="46"/>
      <c r="P66" s="46"/>
      <c r="Q66" s="46"/>
      <c r="R66" s="46"/>
    </row>
    <row r="67" spans="2:18" x14ac:dyDescent="0.25">
      <c r="B67" s="2"/>
      <c r="C67" s="3"/>
      <c r="D67" s="2"/>
      <c r="E67" s="2"/>
      <c r="F67" s="2"/>
      <c r="G67" s="2"/>
      <c r="K67" s="151"/>
      <c r="L67" s="151"/>
      <c r="M67" s="7" t="s">
        <v>8</v>
      </c>
      <c r="N67" s="46"/>
      <c r="O67" s="46"/>
      <c r="P67" s="46"/>
      <c r="Q67" s="46"/>
      <c r="R67" s="46"/>
    </row>
    <row r="68" spans="2:18" x14ac:dyDescent="0.25">
      <c r="B68" s="2"/>
      <c r="C68" s="3"/>
      <c r="D68" s="2"/>
      <c r="E68" s="2"/>
      <c r="F68" s="2"/>
      <c r="G68" s="2"/>
      <c r="K68" s="151"/>
      <c r="L68" s="151"/>
      <c r="M68" s="7" t="s">
        <v>24</v>
      </c>
      <c r="N68" s="46"/>
      <c r="O68" s="46"/>
      <c r="P68" s="46"/>
      <c r="Q68" s="46"/>
      <c r="R68" s="46"/>
    </row>
    <row r="69" spans="2:18" x14ac:dyDescent="0.25">
      <c r="B69" s="2"/>
      <c r="C69" s="3" t="s">
        <v>201</v>
      </c>
      <c r="D69" s="2">
        <f>+SUM(D62:D68)</f>
        <v>600</v>
      </c>
      <c r="E69" s="2"/>
      <c r="F69" s="2"/>
      <c r="G69" s="2"/>
      <c r="K69" s="151" t="s">
        <v>68</v>
      </c>
      <c r="L69" s="151"/>
      <c r="M69" s="7" t="s">
        <v>69</v>
      </c>
      <c r="N69" s="61"/>
      <c r="O69" s="46"/>
      <c r="P69" s="46"/>
      <c r="Q69" s="46"/>
      <c r="R69" s="46"/>
    </row>
    <row r="70" spans="2:18" ht="18.75" x14ac:dyDescent="0.25">
      <c r="B70" s="131" t="s">
        <v>155</v>
      </c>
      <c r="C70" s="132"/>
      <c r="D70" s="132"/>
      <c r="E70" s="132"/>
      <c r="F70" s="132"/>
      <c r="G70" s="133"/>
      <c r="K70" s="151"/>
      <c r="L70" s="151"/>
      <c r="M70" s="7" t="s">
        <v>70</v>
      </c>
      <c r="N70" s="13"/>
      <c r="O70" s="46"/>
      <c r="P70" s="46"/>
      <c r="Q70" s="46"/>
      <c r="R70" s="46"/>
    </row>
    <row r="71" spans="2:18" ht="60" x14ac:dyDescent="0.25">
      <c r="B71" s="33" t="s">
        <v>9</v>
      </c>
      <c r="C71" s="33" t="s">
        <v>0</v>
      </c>
      <c r="D71" s="33" t="s">
        <v>15</v>
      </c>
      <c r="E71" s="4" t="s">
        <v>20</v>
      </c>
      <c r="F71" s="4" t="s">
        <v>16</v>
      </c>
      <c r="G71" s="33" t="s">
        <v>11</v>
      </c>
      <c r="K71" s="151"/>
      <c r="L71" s="151"/>
      <c r="M71" s="7" t="s">
        <v>71</v>
      </c>
      <c r="N71" s="13"/>
      <c r="O71" s="46"/>
      <c r="P71" s="46"/>
      <c r="Q71" s="46"/>
      <c r="R71" s="46"/>
    </row>
    <row r="72" spans="2:18" x14ac:dyDescent="0.25">
      <c r="B72" s="2">
        <v>1</v>
      </c>
      <c r="C72" s="3">
        <v>45065</v>
      </c>
      <c r="D72" s="2">
        <v>168</v>
      </c>
      <c r="E72" s="2"/>
      <c r="F72" s="2"/>
      <c r="G72" s="2">
        <v>9505</v>
      </c>
      <c r="K72" s="151"/>
      <c r="L72" s="151"/>
      <c r="M72" s="7" t="s">
        <v>72</v>
      </c>
      <c r="N72" s="13"/>
      <c r="O72" s="46"/>
      <c r="P72" s="46"/>
      <c r="Q72" s="46"/>
      <c r="R72" s="46"/>
    </row>
    <row r="73" spans="2:18" x14ac:dyDescent="0.25">
      <c r="B73" s="2"/>
      <c r="C73" s="3"/>
      <c r="D73" s="2"/>
      <c r="E73" s="2"/>
      <c r="F73" s="2"/>
      <c r="G73" s="2"/>
      <c r="K73" s="151"/>
      <c r="L73" s="151"/>
      <c r="M73" s="7" t="s">
        <v>73</v>
      </c>
      <c r="N73" s="13"/>
      <c r="O73" s="46"/>
      <c r="P73" s="46"/>
      <c r="Q73" s="46"/>
      <c r="R73" s="46"/>
    </row>
    <row r="74" spans="2:18" x14ac:dyDescent="0.25">
      <c r="B74" s="2"/>
      <c r="C74" s="3"/>
      <c r="D74" s="2"/>
      <c r="E74" s="2"/>
      <c r="F74" s="2"/>
      <c r="G74" s="2"/>
      <c r="K74" s="151"/>
      <c r="L74" s="151"/>
      <c r="M74" s="7" t="s">
        <v>74</v>
      </c>
      <c r="N74" s="13"/>
      <c r="O74" s="46"/>
      <c r="P74" s="46"/>
      <c r="Q74" s="46"/>
      <c r="R74" s="46"/>
    </row>
    <row r="75" spans="2:18" x14ac:dyDescent="0.25">
      <c r="B75" s="2"/>
      <c r="C75" s="3"/>
      <c r="D75" s="2"/>
      <c r="E75" s="2"/>
      <c r="F75" s="2"/>
      <c r="G75" s="2"/>
      <c r="K75" s="151"/>
      <c r="L75" s="151"/>
      <c r="M75" s="7" t="s">
        <v>75</v>
      </c>
      <c r="N75" s="46"/>
      <c r="O75" s="46"/>
      <c r="P75" s="46"/>
      <c r="Q75" s="46"/>
      <c r="R75" s="46"/>
    </row>
    <row r="76" spans="2:18" x14ac:dyDescent="0.25">
      <c r="B76" s="2"/>
      <c r="C76" s="3"/>
      <c r="D76" s="2"/>
      <c r="E76" s="2"/>
      <c r="F76" s="2"/>
      <c r="G76" s="2"/>
      <c r="K76" s="151"/>
      <c r="L76" s="151"/>
      <c r="M76" s="7" t="s">
        <v>76</v>
      </c>
      <c r="N76" s="46"/>
      <c r="O76" s="46"/>
      <c r="P76" s="46"/>
      <c r="Q76" s="46"/>
      <c r="R76" s="46"/>
    </row>
    <row r="77" spans="2:18" x14ac:dyDescent="0.25">
      <c r="B77" s="2"/>
      <c r="C77" s="3"/>
      <c r="D77" s="2"/>
      <c r="E77" s="2"/>
      <c r="F77" s="2"/>
      <c r="G77" s="2"/>
      <c r="K77" s="151"/>
      <c r="L77" s="151"/>
      <c r="M77" s="7" t="s">
        <v>77</v>
      </c>
      <c r="N77" s="46"/>
      <c r="O77" s="46"/>
      <c r="P77" s="46"/>
      <c r="Q77" s="46"/>
      <c r="R77" s="46"/>
    </row>
    <row r="78" spans="2:18" x14ac:dyDescent="0.25">
      <c r="B78" s="2"/>
      <c r="C78" s="3"/>
      <c r="D78" s="2"/>
      <c r="E78" s="2"/>
      <c r="F78" s="2"/>
      <c r="G78" s="2"/>
      <c r="K78" s="151"/>
      <c r="L78" s="151"/>
      <c r="M78" s="7" t="s">
        <v>78</v>
      </c>
      <c r="N78" s="46"/>
      <c r="O78" s="46"/>
      <c r="P78" s="46"/>
      <c r="Q78" s="46"/>
      <c r="R78" s="46"/>
    </row>
    <row r="79" spans="2:18" x14ac:dyDescent="0.25">
      <c r="B79" s="2"/>
      <c r="C79" s="3" t="s">
        <v>201</v>
      </c>
      <c r="D79" s="2">
        <f>+SUM(D72:D78)</f>
        <v>168</v>
      </c>
      <c r="E79" s="2"/>
      <c r="F79" s="2"/>
      <c r="G79" s="2"/>
      <c r="K79" s="151"/>
      <c r="L79" s="151"/>
      <c r="M79" s="7" t="s">
        <v>43</v>
      </c>
      <c r="N79" s="46"/>
      <c r="O79" s="46"/>
      <c r="P79" s="46"/>
      <c r="Q79" s="46"/>
      <c r="R79" s="46"/>
    </row>
    <row r="80" spans="2:18" x14ac:dyDescent="0.25">
      <c r="K80" s="151"/>
      <c r="L80" s="151"/>
      <c r="M80" s="7" t="s">
        <v>44</v>
      </c>
      <c r="N80" s="46"/>
      <c r="O80" s="46"/>
      <c r="P80" s="46"/>
      <c r="Q80" s="46"/>
      <c r="R80" s="46"/>
    </row>
    <row r="81" spans="11:18" x14ac:dyDescent="0.25">
      <c r="K81" s="151"/>
      <c r="L81" s="151"/>
      <c r="M81" s="7" t="s">
        <v>45</v>
      </c>
      <c r="N81" s="46"/>
      <c r="O81" s="46"/>
      <c r="P81" s="46"/>
      <c r="Q81" s="46"/>
      <c r="R81" s="46"/>
    </row>
    <row r="82" spans="11:18" x14ac:dyDescent="0.25">
      <c r="K82" s="151"/>
      <c r="L82" s="151"/>
      <c r="M82" s="7" t="s">
        <v>46</v>
      </c>
      <c r="N82" s="46"/>
      <c r="O82" s="46"/>
      <c r="P82" s="46"/>
      <c r="Q82" s="46"/>
      <c r="R82" s="46"/>
    </row>
    <row r="83" spans="11:18" x14ac:dyDescent="0.25">
      <c r="K83" s="151"/>
      <c r="L83" s="151"/>
      <c r="M83" s="7" t="s">
        <v>79</v>
      </c>
      <c r="N83" s="46"/>
      <c r="O83" s="46"/>
      <c r="P83" s="46"/>
      <c r="Q83" s="46"/>
      <c r="R83" s="46"/>
    </row>
    <row r="84" spans="11:18" x14ac:dyDescent="0.25">
      <c r="K84" s="151"/>
      <c r="L84" s="151"/>
      <c r="M84" s="7" t="s">
        <v>48</v>
      </c>
      <c r="N84" s="46"/>
      <c r="O84" s="46"/>
      <c r="P84" s="46"/>
      <c r="Q84" s="46"/>
      <c r="R84" s="46"/>
    </row>
    <row r="85" spans="11:18" x14ac:dyDescent="0.25">
      <c r="K85" s="151"/>
      <c r="L85" s="151"/>
      <c r="M85" s="7" t="s">
        <v>49</v>
      </c>
      <c r="N85" s="46"/>
      <c r="O85" s="46"/>
      <c r="P85" s="46"/>
      <c r="Q85" s="46"/>
      <c r="R85" s="46"/>
    </row>
    <row r="86" spans="11:18" x14ac:dyDescent="0.25">
      <c r="K86" s="151"/>
      <c r="L86" s="151"/>
      <c r="M86" s="7" t="s">
        <v>50</v>
      </c>
      <c r="N86" s="46"/>
      <c r="O86" s="46"/>
      <c r="P86" s="46"/>
      <c r="Q86" s="46"/>
      <c r="R86" s="46"/>
    </row>
    <row r="87" spans="11:18" x14ac:dyDescent="0.25">
      <c r="K87" s="151"/>
      <c r="L87" s="151"/>
      <c r="M87" s="7" t="s">
        <v>80</v>
      </c>
      <c r="N87" s="46"/>
      <c r="O87" s="13">
        <v>2</v>
      </c>
      <c r="P87" s="46"/>
      <c r="Q87" s="46"/>
      <c r="R87" s="13">
        <v>9509</v>
      </c>
    </row>
    <row r="88" spans="11:18" x14ac:dyDescent="0.25">
      <c r="K88" s="151"/>
      <c r="L88" s="151"/>
      <c r="M88" s="7" t="s">
        <v>81</v>
      </c>
      <c r="N88" s="46"/>
      <c r="O88" s="13"/>
      <c r="P88" s="46"/>
      <c r="Q88" s="46"/>
      <c r="R88" s="13"/>
    </row>
    <row r="89" spans="11:18" x14ac:dyDescent="0.25">
      <c r="K89" s="151"/>
      <c r="L89" s="151"/>
      <c r="M89" s="7" t="s">
        <v>82</v>
      </c>
      <c r="N89" s="46"/>
      <c r="O89" s="13">
        <v>2</v>
      </c>
      <c r="P89" s="46"/>
      <c r="Q89" s="46"/>
      <c r="R89" s="13">
        <v>9511</v>
      </c>
    </row>
    <row r="90" spans="11:18" x14ac:dyDescent="0.25">
      <c r="K90" s="151"/>
      <c r="L90" s="151"/>
      <c r="M90" s="7" t="s">
        <v>83</v>
      </c>
      <c r="N90" s="46"/>
      <c r="O90" s="46"/>
      <c r="P90" s="46"/>
      <c r="Q90" s="46"/>
      <c r="R90" s="46"/>
    </row>
    <row r="91" spans="11:18" x14ac:dyDescent="0.25">
      <c r="K91" s="151"/>
      <c r="L91" s="151"/>
      <c r="M91" s="7" t="s">
        <v>84</v>
      </c>
      <c r="N91" s="46"/>
      <c r="O91" s="46"/>
      <c r="P91" s="46"/>
      <c r="Q91" s="46"/>
      <c r="R91" s="46"/>
    </row>
    <row r="92" spans="11:18" x14ac:dyDescent="0.25">
      <c r="K92" s="151"/>
      <c r="L92" s="151"/>
      <c r="M92" s="7" t="s">
        <v>85</v>
      </c>
      <c r="N92" s="46"/>
      <c r="O92" s="46"/>
      <c r="P92" s="46"/>
      <c r="Q92" s="46"/>
      <c r="R92" s="46"/>
    </row>
    <row r="93" spans="11:18" x14ac:dyDescent="0.25">
      <c r="K93" s="151"/>
      <c r="L93" s="151"/>
      <c r="M93" s="7" t="s">
        <v>86</v>
      </c>
      <c r="N93" s="46"/>
      <c r="O93" s="46"/>
      <c r="P93" s="46"/>
      <c r="Q93" s="46"/>
      <c r="R93" s="46"/>
    </row>
    <row r="94" spans="11:18" x14ac:dyDescent="0.25">
      <c r="K94" s="151"/>
      <c r="L94" s="151"/>
      <c r="M94" s="7" t="s">
        <v>87</v>
      </c>
      <c r="N94" s="46"/>
      <c r="O94" s="46"/>
      <c r="P94" s="46"/>
      <c r="Q94" s="46"/>
      <c r="R94" s="46"/>
    </row>
    <row r="95" spans="11:18" x14ac:dyDescent="0.25">
      <c r="K95" s="151"/>
      <c r="L95" s="151"/>
      <c r="M95" s="7" t="s">
        <v>88</v>
      </c>
      <c r="N95" s="46"/>
      <c r="O95" s="46"/>
      <c r="P95" s="46"/>
      <c r="Q95" s="46"/>
      <c r="R95" s="46"/>
    </row>
    <row r="96" spans="11:18" x14ac:dyDescent="0.25">
      <c r="K96" s="151"/>
      <c r="L96" s="151"/>
      <c r="M96" s="7" t="s">
        <v>89</v>
      </c>
      <c r="N96" s="46"/>
      <c r="O96" s="46"/>
      <c r="P96" s="46"/>
      <c r="Q96" s="46"/>
      <c r="R96" s="46"/>
    </row>
    <row r="97" spans="11:18" x14ac:dyDescent="0.25">
      <c r="K97" s="151"/>
      <c r="L97" s="151"/>
      <c r="M97" s="7" t="s">
        <v>90</v>
      </c>
      <c r="N97" s="46"/>
      <c r="O97" s="46"/>
      <c r="P97" s="46"/>
      <c r="Q97" s="46"/>
      <c r="R97" s="46"/>
    </row>
    <row r="98" spans="11:18" x14ac:dyDescent="0.25">
      <c r="K98" s="151"/>
      <c r="L98" s="151"/>
      <c r="M98" s="7" t="s">
        <v>91</v>
      </c>
      <c r="N98" s="46"/>
      <c r="O98" s="46"/>
      <c r="P98" s="46"/>
      <c r="Q98" s="46"/>
      <c r="R98" s="46"/>
    </row>
    <row r="99" spans="11:18" x14ac:dyDescent="0.25">
      <c r="K99" s="151"/>
      <c r="L99" s="151"/>
      <c r="M99" s="7" t="s">
        <v>92</v>
      </c>
      <c r="N99" s="46"/>
      <c r="O99" s="46"/>
      <c r="P99" s="46"/>
      <c r="Q99" s="46"/>
      <c r="R99" s="46"/>
    </row>
    <row r="100" spans="11:18" x14ac:dyDescent="0.25">
      <c r="K100" s="151"/>
      <c r="L100" s="151"/>
      <c r="M100" s="7" t="s">
        <v>93</v>
      </c>
      <c r="N100" s="46"/>
      <c r="O100" s="46"/>
      <c r="P100" s="46"/>
      <c r="Q100" s="46"/>
      <c r="R100" s="46"/>
    </row>
    <row r="101" spans="11:18" x14ac:dyDescent="0.25">
      <c r="K101" s="151"/>
      <c r="L101" s="151"/>
      <c r="M101" s="7" t="s">
        <v>94</v>
      </c>
      <c r="N101" s="46"/>
      <c r="O101" s="46"/>
      <c r="P101" s="46"/>
      <c r="Q101" s="46"/>
      <c r="R101" s="46"/>
    </row>
    <row r="102" spans="11:18" x14ac:dyDescent="0.25">
      <c r="K102" s="151"/>
      <c r="L102" s="151"/>
      <c r="M102" s="7" t="s">
        <v>95</v>
      </c>
      <c r="N102" s="46"/>
      <c r="O102" s="46"/>
      <c r="P102" s="46"/>
      <c r="Q102" s="46"/>
      <c r="R102" s="46"/>
    </row>
    <row r="103" spans="11:18" x14ac:dyDescent="0.25">
      <c r="K103" s="151" t="s">
        <v>96</v>
      </c>
      <c r="L103" s="151"/>
      <c r="M103" s="7" t="s">
        <v>1</v>
      </c>
      <c r="N103" s="46">
        <f>5+15</f>
        <v>20</v>
      </c>
      <c r="O103" s="46"/>
      <c r="P103" s="46"/>
      <c r="Q103" s="46"/>
      <c r="R103" s="110" t="s">
        <v>384</v>
      </c>
    </row>
    <row r="104" spans="11:18" x14ac:dyDescent="0.25">
      <c r="K104" s="151"/>
      <c r="L104" s="151"/>
      <c r="M104" s="7" t="s">
        <v>2</v>
      </c>
      <c r="N104" s="46"/>
      <c r="O104" s="46"/>
      <c r="P104" s="46"/>
      <c r="Q104" s="46"/>
      <c r="R104" s="46"/>
    </row>
    <row r="105" spans="11:18" x14ac:dyDescent="0.25">
      <c r="K105" s="151"/>
      <c r="L105" s="151"/>
      <c r="M105" s="7" t="s">
        <v>3</v>
      </c>
      <c r="N105" s="46"/>
      <c r="O105" s="46"/>
      <c r="P105" s="46"/>
      <c r="Q105" s="46"/>
      <c r="R105" s="46"/>
    </row>
    <row r="106" spans="11:18" x14ac:dyDescent="0.25">
      <c r="K106" s="151"/>
      <c r="L106" s="151"/>
      <c r="M106" s="7" t="s">
        <v>4</v>
      </c>
      <c r="N106" s="46"/>
      <c r="O106" s="46"/>
      <c r="P106" s="46"/>
      <c r="Q106" s="46"/>
      <c r="R106" s="46"/>
    </row>
    <row r="107" spans="11:18" x14ac:dyDescent="0.25">
      <c r="K107" s="151"/>
      <c r="L107" s="151"/>
      <c r="M107" s="7" t="s">
        <v>5</v>
      </c>
      <c r="N107" s="46"/>
      <c r="O107" s="46"/>
      <c r="P107" s="46"/>
      <c r="Q107" s="46"/>
      <c r="R107" s="46"/>
    </row>
    <row r="108" spans="11:18" x14ac:dyDescent="0.25">
      <c r="K108" s="151"/>
      <c r="L108" s="151"/>
      <c r="M108" s="7" t="s">
        <v>6</v>
      </c>
      <c r="N108" s="46"/>
      <c r="O108" s="46"/>
      <c r="P108" s="46"/>
      <c r="Q108" s="46"/>
      <c r="R108" s="46"/>
    </row>
    <row r="109" spans="11:18" x14ac:dyDescent="0.25">
      <c r="K109" s="151"/>
      <c r="L109" s="151"/>
      <c r="M109" s="7" t="s">
        <v>7</v>
      </c>
      <c r="N109" s="46"/>
      <c r="O109" s="46"/>
      <c r="P109" s="46"/>
      <c r="Q109" s="46"/>
      <c r="R109" s="46"/>
    </row>
    <row r="110" spans="11:18" x14ac:dyDescent="0.25">
      <c r="K110" s="151" t="s">
        <v>97</v>
      </c>
      <c r="L110" s="151" t="s">
        <v>1</v>
      </c>
      <c r="M110" s="7" t="s">
        <v>98</v>
      </c>
      <c r="N110" s="46"/>
      <c r="O110" s="46"/>
      <c r="P110" s="46"/>
      <c r="Q110" s="46"/>
      <c r="R110" s="46"/>
    </row>
    <row r="111" spans="11:18" x14ac:dyDescent="0.25">
      <c r="K111" s="151"/>
      <c r="L111" s="151"/>
      <c r="M111" s="7" t="s">
        <v>99</v>
      </c>
      <c r="N111" s="46"/>
      <c r="O111" s="46"/>
      <c r="P111" s="46"/>
      <c r="Q111" s="46"/>
      <c r="R111" s="46"/>
    </row>
    <row r="112" spans="11:18" x14ac:dyDescent="0.25">
      <c r="K112" s="151"/>
      <c r="L112" s="151" t="s">
        <v>2</v>
      </c>
      <c r="M112" s="7" t="s">
        <v>98</v>
      </c>
      <c r="N112" s="46"/>
      <c r="O112" s="46"/>
      <c r="P112" s="46"/>
      <c r="Q112" s="46"/>
      <c r="R112" s="46"/>
    </row>
    <row r="113" spans="11:18" x14ac:dyDescent="0.25">
      <c r="K113" s="151"/>
      <c r="L113" s="151"/>
      <c r="M113" s="7" t="s">
        <v>99</v>
      </c>
      <c r="N113" s="46"/>
      <c r="O113" s="46"/>
      <c r="P113" s="46"/>
      <c r="Q113" s="46"/>
      <c r="R113" s="46"/>
    </row>
    <row r="114" spans="11:18" x14ac:dyDescent="0.25">
      <c r="K114" s="151"/>
      <c r="L114" s="151" t="s">
        <v>3</v>
      </c>
      <c r="M114" s="7" t="s">
        <v>98</v>
      </c>
      <c r="N114" s="46"/>
      <c r="O114" s="46"/>
      <c r="P114" s="46"/>
      <c r="Q114" s="46"/>
      <c r="R114" s="46"/>
    </row>
    <row r="115" spans="11:18" x14ac:dyDescent="0.25">
      <c r="K115" s="151"/>
      <c r="L115" s="151"/>
      <c r="M115" s="7" t="s">
        <v>99</v>
      </c>
      <c r="N115" s="46"/>
      <c r="O115" s="46"/>
      <c r="P115" s="46"/>
      <c r="Q115" s="46"/>
      <c r="R115" s="46"/>
    </row>
    <row r="116" spans="11:18" x14ac:dyDescent="0.25">
      <c r="K116" s="151"/>
      <c r="L116" s="151" t="s">
        <v>4</v>
      </c>
      <c r="M116" s="7" t="s">
        <v>98</v>
      </c>
      <c r="N116" s="46"/>
      <c r="O116" s="46"/>
      <c r="P116" s="46"/>
      <c r="Q116" s="46"/>
      <c r="R116" s="46"/>
    </row>
    <row r="117" spans="11:18" x14ac:dyDescent="0.25">
      <c r="K117" s="151"/>
      <c r="L117" s="151"/>
      <c r="M117" s="7" t="s">
        <v>99</v>
      </c>
      <c r="N117" s="46"/>
      <c r="O117" s="46"/>
      <c r="P117" s="46"/>
      <c r="Q117" s="46"/>
      <c r="R117" s="46"/>
    </row>
    <row r="118" spans="11:18" x14ac:dyDescent="0.25">
      <c r="K118" s="151"/>
      <c r="L118" s="151" t="s">
        <v>5</v>
      </c>
      <c r="M118" s="7" t="s">
        <v>98</v>
      </c>
      <c r="N118" s="46"/>
      <c r="O118" s="46"/>
      <c r="P118" s="46"/>
      <c r="Q118" s="46"/>
      <c r="R118" s="46"/>
    </row>
    <row r="119" spans="11:18" x14ac:dyDescent="0.25">
      <c r="K119" s="151"/>
      <c r="L119" s="151"/>
      <c r="M119" s="7" t="s">
        <v>99</v>
      </c>
      <c r="N119" s="46"/>
      <c r="O119" s="46"/>
      <c r="P119" s="46"/>
      <c r="Q119" s="46"/>
      <c r="R119" s="46"/>
    </row>
    <row r="120" spans="11:18" x14ac:dyDescent="0.25">
      <c r="K120" s="151"/>
      <c r="L120" s="151" t="s">
        <v>6</v>
      </c>
      <c r="M120" s="7" t="s">
        <v>98</v>
      </c>
      <c r="N120" s="46"/>
      <c r="O120" s="46"/>
      <c r="P120" s="46"/>
      <c r="Q120" s="46"/>
      <c r="R120" s="46"/>
    </row>
    <row r="121" spans="11:18" x14ac:dyDescent="0.25">
      <c r="K121" s="151"/>
      <c r="L121" s="151"/>
      <c r="M121" s="7" t="s">
        <v>99</v>
      </c>
      <c r="N121" s="46"/>
      <c r="O121" s="46"/>
      <c r="P121" s="46"/>
      <c r="Q121" s="46"/>
      <c r="R121" s="46"/>
    </row>
    <row r="122" spans="11:18" x14ac:dyDescent="0.25">
      <c r="K122" s="151"/>
      <c r="L122" s="151" t="s">
        <v>7</v>
      </c>
      <c r="M122" s="7" t="s">
        <v>98</v>
      </c>
      <c r="N122" s="46"/>
      <c r="O122" s="46"/>
      <c r="P122" s="46"/>
      <c r="Q122" s="46"/>
      <c r="R122" s="46"/>
    </row>
    <row r="123" spans="11:18" x14ac:dyDescent="0.25">
      <c r="K123" s="151"/>
      <c r="L123" s="151"/>
      <c r="M123" s="7" t="s">
        <v>99</v>
      </c>
      <c r="N123" s="46"/>
      <c r="O123" s="46"/>
      <c r="P123" s="46"/>
      <c r="Q123" s="46"/>
      <c r="R123" s="46"/>
    </row>
    <row r="124" spans="11:18" x14ac:dyDescent="0.25">
      <c r="K124" s="151"/>
      <c r="L124" s="151" t="s">
        <v>8</v>
      </c>
      <c r="M124" s="7" t="s">
        <v>98</v>
      </c>
      <c r="N124" s="46"/>
      <c r="O124" s="46"/>
      <c r="P124" s="46"/>
      <c r="Q124" s="46"/>
      <c r="R124" s="46"/>
    </row>
    <row r="125" spans="11:18" x14ac:dyDescent="0.25">
      <c r="K125" s="151"/>
      <c r="L125" s="151"/>
      <c r="M125" s="7" t="s">
        <v>99</v>
      </c>
      <c r="N125" s="46"/>
      <c r="O125" s="46"/>
      <c r="P125" s="46"/>
      <c r="Q125" s="46"/>
      <c r="R125" s="46"/>
    </row>
    <row r="126" spans="11:18" x14ac:dyDescent="0.25">
      <c r="K126" s="151"/>
      <c r="L126" s="151" t="s">
        <v>24</v>
      </c>
      <c r="M126" s="7" t="s">
        <v>98</v>
      </c>
      <c r="N126" s="46"/>
      <c r="O126" s="46"/>
      <c r="P126" s="46"/>
      <c r="Q126" s="46"/>
      <c r="R126" s="46"/>
    </row>
    <row r="127" spans="11:18" x14ac:dyDescent="0.25">
      <c r="K127" s="151"/>
      <c r="L127" s="151"/>
      <c r="M127" s="7" t="s">
        <v>99</v>
      </c>
      <c r="N127" s="46"/>
      <c r="O127" s="46"/>
      <c r="P127" s="46"/>
      <c r="Q127" s="46"/>
      <c r="R127" s="46"/>
    </row>
    <row r="128" spans="11:18" x14ac:dyDescent="0.25">
      <c r="K128" s="151" t="s">
        <v>100</v>
      </c>
      <c r="L128" s="151"/>
      <c r="M128" s="7" t="s">
        <v>101</v>
      </c>
      <c r="N128" s="46"/>
      <c r="O128" s="46"/>
      <c r="P128" s="46"/>
      <c r="Q128" s="46"/>
      <c r="R128" s="46"/>
    </row>
    <row r="129" spans="11:18" x14ac:dyDescent="0.25">
      <c r="K129" s="151"/>
      <c r="L129" s="151"/>
      <c r="M129" s="7" t="s">
        <v>1</v>
      </c>
      <c r="N129" s="46"/>
      <c r="O129" s="46"/>
      <c r="P129" s="46"/>
      <c r="Q129" s="46"/>
      <c r="R129" s="46"/>
    </row>
    <row r="130" spans="11:18" x14ac:dyDescent="0.25">
      <c r="K130" s="151"/>
      <c r="L130" s="151"/>
      <c r="M130" s="7" t="s">
        <v>2</v>
      </c>
      <c r="N130" s="46"/>
      <c r="O130" s="46"/>
      <c r="P130" s="46"/>
      <c r="Q130" s="46"/>
      <c r="R130" s="46"/>
    </row>
    <row r="131" spans="11:18" x14ac:dyDescent="0.25">
      <c r="K131" s="151"/>
      <c r="L131" s="151"/>
      <c r="M131" s="7" t="s">
        <v>3</v>
      </c>
      <c r="N131" s="46"/>
      <c r="O131" s="46"/>
      <c r="P131" s="46"/>
      <c r="Q131" s="46"/>
      <c r="R131" s="46"/>
    </row>
    <row r="132" spans="11:18" x14ac:dyDescent="0.25">
      <c r="K132" s="151"/>
      <c r="L132" s="151"/>
      <c r="M132" s="7" t="s">
        <v>4</v>
      </c>
      <c r="N132" s="46"/>
      <c r="O132" s="46"/>
      <c r="P132" s="46"/>
      <c r="Q132" s="46"/>
      <c r="R132" s="46"/>
    </row>
    <row r="133" spans="11:18" x14ac:dyDescent="0.25">
      <c r="K133" s="151"/>
      <c r="L133" s="151"/>
      <c r="M133" s="7" t="s">
        <v>5</v>
      </c>
      <c r="N133" s="46"/>
      <c r="O133" s="46"/>
      <c r="P133" s="46"/>
      <c r="Q133" s="46"/>
      <c r="R133" s="46"/>
    </row>
    <row r="134" spans="11:18" x14ac:dyDescent="0.25">
      <c r="K134" s="151"/>
      <c r="L134" s="151"/>
      <c r="M134" s="7" t="s">
        <v>6</v>
      </c>
      <c r="N134" s="46"/>
      <c r="O134" s="46"/>
      <c r="P134" s="46"/>
      <c r="Q134" s="46"/>
      <c r="R134" s="46"/>
    </row>
    <row r="135" spans="11:18" x14ac:dyDescent="0.25">
      <c r="K135" s="151"/>
      <c r="L135" s="151"/>
      <c r="M135" s="7" t="s">
        <v>7</v>
      </c>
      <c r="N135" s="46"/>
      <c r="O135" s="46"/>
      <c r="P135" s="46"/>
      <c r="Q135" s="46"/>
      <c r="R135" s="46"/>
    </row>
    <row r="136" spans="11:18" x14ac:dyDescent="0.25">
      <c r="K136" s="151"/>
      <c r="L136" s="151"/>
      <c r="M136" s="7" t="s">
        <v>8</v>
      </c>
      <c r="N136" s="46"/>
      <c r="O136" s="46"/>
      <c r="P136" s="46"/>
      <c r="Q136" s="46"/>
      <c r="R136" s="46"/>
    </row>
    <row r="137" spans="11:18" x14ac:dyDescent="0.25">
      <c r="K137" s="151" t="s">
        <v>102</v>
      </c>
      <c r="L137" s="151"/>
      <c r="M137" s="7" t="s">
        <v>101</v>
      </c>
      <c r="N137" s="46"/>
      <c r="O137" s="46"/>
      <c r="P137" s="46"/>
      <c r="Q137" s="46"/>
      <c r="R137" s="46"/>
    </row>
    <row r="138" spans="11:18" x14ac:dyDescent="0.25">
      <c r="K138" s="151"/>
      <c r="L138" s="151"/>
      <c r="M138" s="7" t="s">
        <v>1</v>
      </c>
      <c r="N138" s="46"/>
      <c r="O138" s="46"/>
      <c r="P138" s="46"/>
      <c r="Q138" s="46"/>
      <c r="R138" s="46"/>
    </row>
    <row r="139" spans="11:18" x14ac:dyDescent="0.25">
      <c r="K139" s="151"/>
      <c r="L139" s="151"/>
      <c r="M139" s="7" t="s">
        <v>2</v>
      </c>
      <c r="N139" s="46"/>
      <c r="O139" s="46"/>
      <c r="P139" s="46"/>
      <c r="Q139" s="46"/>
      <c r="R139" s="46"/>
    </row>
    <row r="140" spans="11:18" x14ac:dyDescent="0.25">
      <c r="K140" s="151"/>
      <c r="L140" s="151"/>
      <c r="M140" s="7" t="s">
        <v>3</v>
      </c>
      <c r="N140" s="46"/>
      <c r="O140" s="46"/>
      <c r="P140" s="46"/>
      <c r="Q140" s="46"/>
      <c r="R140" s="46"/>
    </row>
    <row r="141" spans="11:18" x14ac:dyDescent="0.25">
      <c r="K141" s="151"/>
      <c r="L141" s="151"/>
      <c r="M141" s="7" t="s">
        <v>4</v>
      </c>
      <c r="N141" s="46"/>
      <c r="O141" s="46"/>
      <c r="P141" s="46"/>
      <c r="Q141" s="46"/>
      <c r="R141" s="46"/>
    </row>
    <row r="142" spans="11:18" x14ac:dyDescent="0.25">
      <c r="K142" s="151"/>
      <c r="L142" s="151"/>
      <c r="M142" s="7" t="s">
        <v>5</v>
      </c>
      <c r="N142" s="46"/>
      <c r="O142" s="46"/>
      <c r="P142" s="46"/>
      <c r="Q142" s="46"/>
      <c r="R142" s="46"/>
    </row>
    <row r="143" spans="11:18" x14ac:dyDescent="0.25">
      <c r="K143" s="151"/>
      <c r="L143" s="151"/>
      <c r="M143" s="7" t="s">
        <v>6</v>
      </c>
      <c r="N143" s="46"/>
      <c r="O143" s="46"/>
      <c r="P143" s="46"/>
      <c r="Q143" s="46"/>
      <c r="R143" s="46"/>
    </row>
    <row r="144" spans="11:18" x14ac:dyDescent="0.25">
      <c r="K144" s="151"/>
      <c r="L144" s="151"/>
      <c r="M144" s="7" t="s">
        <v>7</v>
      </c>
      <c r="N144" s="46"/>
      <c r="O144" s="46"/>
      <c r="P144" s="46"/>
      <c r="Q144" s="46"/>
      <c r="R144" s="46"/>
    </row>
    <row r="145" spans="11:18" x14ac:dyDescent="0.25">
      <c r="K145" s="151"/>
      <c r="L145" s="151"/>
      <c r="M145" s="7" t="s">
        <v>8</v>
      </c>
      <c r="N145" s="46"/>
      <c r="O145" s="46"/>
      <c r="P145" s="46"/>
      <c r="Q145" s="46"/>
      <c r="R145" s="46"/>
    </row>
    <row r="146" spans="11:18" x14ac:dyDescent="0.25">
      <c r="K146" s="154" t="s">
        <v>103</v>
      </c>
      <c r="L146" s="154"/>
      <c r="M146" s="8" t="s">
        <v>1</v>
      </c>
      <c r="N146" s="46"/>
      <c r="O146" s="46"/>
      <c r="P146" s="46"/>
      <c r="Q146" s="46"/>
      <c r="R146" s="46"/>
    </row>
    <row r="147" spans="11:18" x14ac:dyDescent="0.25">
      <c r="K147" s="154"/>
      <c r="L147" s="154"/>
      <c r="M147" s="8" t="s">
        <v>2</v>
      </c>
      <c r="N147" s="46"/>
      <c r="O147" s="46"/>
      <c r="P147" s="46"/>
      <c r="Q147" s="46"/>
      <c r="R147" s="46"/>
    </row>
    <row r="148" spans="11:18" x14ac:dyDescent="0.25">
      <c r="K148" s="154"/>
      <c r="L148" s="154"/>
      <c r="M148" s="8" t="s">
        <v>3</v>
      </c>
      <c r="N148" s="46"/>
      <c r="O148" s="46"/>
      <c r="P148" s="46"/>
      <c r="Q148" s="46"/>
      <c r="R148" s="46"/>
    </row>
    <row r="149" spans="11:18" x14ac:dyDescent="0.25">
      <c r="K149" s="154"/>
      <c r="L149" s="154"/>
      <c r="M149" s="8" t="s">
        <v>4</v>
      </c>
      <c r="N149" s="46"/>
      <c r="O149" s="46"/>
      <c r="P149" s="46"/>
      <c r="Q149" s="46"/>
      <c r="R149" s="46"/>
    </row>
    <row r="150" spans="11:18" x14ac:dyDescent="0.25">
      <c r="K150" s="154"/>
      <c r="L150" s="154"/>
      <c r="M150" s="8" t="s">
        <v>5</v>
      </c>
      <c r="N150" s="46"/>
      <c r="O150" s="46"/>
      <c r="P150" s="46"/>
      <c r="Q150" s="46"/>
      <c r="R150" s="46"/>
    </row>
    <row r="151" spans="11:18" x14ac:dyDescent="0.25">
      <c r="K151" s="154"/>
      <c r="L151" s="154"/>
      <c r="M151" s="8" t="s">
        <v>6</v>
      </c>
      <c r="N151" s="46"/>
      <c r="O151" s="46"/>
      <c r="P151" s="46"/>
      <c r="Q151" s="46"/>
      <c r="R151" s="46"/>
    </row>
    <row r="152" spans="11:18" x14ac:dyDescent="0.25">
      <c r="K152" s="154"/>
      <c r="L152" s="154"/>
      <c r="M152" s="8" t="s">
        <v>7</v>
      </c>
      <c r="N152" s="46"/>
      <c r="O152" s="46"/>
      <c r="P152" s="46"/>
      <c r="Q152" s="46"/>
      <c r="R152" s="46"/>
    </row>
    <row r="153" spans="11:18" x14ac:dyDescent="0.25">
      <c r="K153" s="154"/>
      <c r="L153" s="154"/>
      <c r="M153" s="8" t="s">
        <v>8</v>
      </c>
      <c r="N153" s="46"/>
      <c r="O153" s="46"/>
      <c r="P153" s="46"/>
      <c r="Q153" s="46"/>
      <c r="R153" s="46"/>
    </row>
    <row r="154" spans="11:18" x14ac:dyDescent="0.25">
      <c r="K154" s="154"/>
      <c r="L154" s="154"/>
      <c r="M154" s="8" t="s">
        <v>24</v>
      </c>
      <c r="N154" s="46"/>
      <c r="O154" s="46"/>
      <c r="P154" s="46"/>
      <c r="Q154" s="46"/>
      <c r="R154" s="46"/>
    </row>
    <row r="155" spans="11:18" x14ac:dyDescent="0.25">
      <c r="K155" s="154" t="s">
        <v>104</v>
      </c>
      <c r="L155" s="154"/>
      <c r="M155" s="8" t="s">
        <v>1</v>
      </c>
      <c r="N155" s="46"/>
      <c r="O155" s="46"/>
      <c r="P155" s="46"/>
      <c r="Q155" s="46"/>
      <c r="R155" s="46"/>
    </row>
    <row r="156" spans="11:18" x14ac:dyDescent="0.25">
      <c r="K156" s="154"/>
      <c r="L156" s="154"/>
      <c r="M156" s="8" t="s">
        <v>2</v>
      </c>
      <c r="N156" s="46"/>
      <c r="O156" s="46"/>
      <c r="P156" s="46"/>
      <c r="Q156" s="46"/>
      <c r="R156" s="46"/>
    </row>
    <row r="157" spans="11:18" x14ac:dyDescent="0.25">
      <c r="K157" s="154"/>
      <c r="L157" s="154"/>
      <c r="M157" s="8" t="s">
        <v>3</v>
      </c>
      <c r="N157" s="46"/>
      <c r="O157" s="46"/>
      <c r="P157" s="46"/>
      <c r="Q157" s="46"/>
      <c r="R157" s="46"/>
    </row>
    <row r="158" spans="11:18" x14ac:dyDescent="0.25">
      <c r="K158" s="154"/>
      <c r="L158" s="154"/>
      <c r="M158" s="8" t="s">
        <v>4</v>
      </c>
      <c r="N158" s="46"/>
      <c r="O158" s="46"/>
      <c r="P158" s="46"/>
      <c r="Q158" s="46"/>
      <c r="R158" s="46"/>
    </row>
    <row r="159" spans="11:18" x14ac:dyDescent="0.25">
      <c r="K159" s="154"/>
      <c r="L159" s="154"/>
      <c r="M159" s="8" t="s">
        <v>5</v>
      </c>
      <c r="N159" s="46"/>
      <c r="O159" s="46"/>
      <c r="P159" s="46"/>
      <c r="Q159" s="46"/>
      <c r="R159" s="46"/>
    </row>
    <row r="160" spans="11:18" x14ac:dyDescent="0.25">
      <c r="K160" s="154"/>
      <c r="L160" s="154"/>
      <c r="M160" s="8" t="s">
        <v>6</v>
      </c>
      <c r="N160" s="46"/>
      <c r="O160" s="46"/>
      <c r="P160" s="46"/>
      <c r="Q160" s="46"/>
      <c r="R160" s="46"/>
    </row>
    <row r="161" spans="11:18" x14ac:dyDescent="0.25">
      <c r="K161" s="154"/>
      <c r="L161" s="154"/>
      <c r="M161" s="8" t="s">
        <v>7</v>
      </c>
      <c r="N161" s="46"/>
      <c r="O161" s="46"/>
      <c r="P161" s="46"/>
      <c r="Q161" s="46"/>
      <c r="R161" s="46"/>
    </row>
    <row r="162" spans="11:18" x14ac:dyDescent="0.25">
      <c r="K162" s="154"/>
      <c r="L162" s="154"/>
      <c r="M162" s="8" t="s">
        <v>8</v>
      </c>
      <c r="N162" s="46"/>
      <c r="O162" s="46"/>
      <c r="P162" s="46"/>
      <c r="Q162" s="46"/>
      <c r="R162" s="46"/>
    </row>
    <row r="163" spans="11:18" x14ac:dyDescent="0.25">
      <c r="K163" s="154"/>
      <c r="L163" s="154"/>
      <c r="M163" s="8" t="s">
        <v>24</v>
      </c>
      <c r="N163" s="46"/>
      <c r="O163" s="46"/>
      <c r="P163" s="46"/>
      <c r="Q163" s="46"/>
      <c r="R163" s="46"/>
    </row>
    <row r="164" spans="11:18" x14ac:dyDescent="0.25">
      <c r="K164" s="154" t="s">
        <v>105</v>
      </c>
      <c r="L164" s="154"/>
      <c r="M164" s="8" t="s">
        <v>1</v>
      </c>
      <c r="N164" s="46"/>
      <c r="O164" s="46"/>
      <c r="P164" s="46"/>
      <c r="Q164" s="46"/>
      <c r="R164" s="46"/>
    </row>
    <row r="165" spans="11:18" x14ac:dyDescent="0.25">
      <c r="K165" s="154"/>
      <c r="L165" s="154"/>
      <c r="M165" s="8" t="s">
        <v>2</v>
      </c>
      <c r="N165" s="46"/>
      <c r="O165" s="46"/>
      <c r="P165" s="46"/>
      <c r="Q165" s="46"/>
      <c r="R165" s="46"/>
    </row>
    <row r="166" spans="11:18" x14ac:dyDescent="0.25">
      <c r="K166" s="154"/>
      <c r="L166" s="154"/>
      <c r="M166" s="8" t="s">
        <v>3</v>
      </c>
      <c r="N166" s="46"/>
      <c r="O166" s="46"/>
      <c r="P166" s="46"/>
      <c r="Q166" s="46"/>
      <c r="R166" s="46"/>
    </row>
    <row r="167" spans="11:18" x14ac:dyDescent="0.25">
      <c r="K167" s="154"/>
      <c r="L167" s="154"/>
      <c r="M167" s="8" t="s">
        <v>4</v>
      </c>
      <c r="N167" s="46"/>
      <c r="O167" s="46"/>
      <c r="P167" s="46"/>
      <c r="Q167" s="46"/>
      <c r="R167" s="46"/>
    </row>
    <row r="168" spans="11:18" x14ac:dyDescent="0.25">
      <c r="K168" s="154"/>
      <c r="L168" s="154"/>
      <c r="M168" s="8" t="s">
        <v>5</v>
      </c>
      <c r="N168" s="46"/>
      <c r="O168" s="46"/>
      <c r="P168" s="46"/>
      <c r="Q168" s="46"/>
      <c r="R168" s="46"/>
    </row>
    <row r="169" spans="11:18" x14ac:dyDescent="0.25">
      <c r="K169" s="154"/>
      <c r="L169" s="154"/>
      <c r="M169" s="8" t="s">
        <v>6</v>
      </c>
      <c r="N169" s="46"/>
      <c r="O169" s="46"/>
      <c r="P169" s="46"/>
      <c r="Q169" s="46"/>
      <c r="R169" s="46"/>
    </row>
    <row r="170" spans="11:18" x14ac:dyDescent="0.25">
      <c r="K170" s="154"/>
      <c r="L170" s="154"/>
      <c r="M170" s="8" t="s">
        <v>7</v>
      </c>
      <c r="N170" s="46"/>
      <c r="O170" s="46"/>
      <c r="P170" s="46"/>
      <c r="Q170" s="46"/>
      <c r="R170" s="46"/>
    </row>
    <row r="171" spans="11:18" x14ac:dyDescent="0.25">
      <c r="K171" s="154"/>
      <c r="L171" s="154"/>
      <c r="M171" s="8" t="s">
        <v>8</v>
      </c>
      <c r="N171" s="46"/>
      <c r="O171" s="46"/>
      <c r="P171" s="46"/>
      <c r="Q171" s="46"/>
      <c r="R171" s="46"/>
    </row>
    <row r="172" spans="11:18" ht="18.75" x14ac:dyDescent="0.25">
      <c r="K172" s="189" t="s">
        <v>106</v>
      </c>
      <c r="L172" s="190"/>
      <c r="M172" s="18"/>
      <c r="N172" s="46"/>
      <c r="O172" s="46"/>
      <c r="P172" s="46"/>
      <c r="Q172" s="46"/>
      <c r="R172" s="46"/>
    </row>
    <row r="173" spans="11:18" x14ac:dyDescent="0.25">
      <c r="K173" s="151" t="s">
        <v>107</v>
      </c>
      <c r="L173" s="151" t="s">
        <v>8</v>
      </c>
      <c r="M173" s="7" t="s">
        <v>98</v>
      </c>
      <c r="N173" s="46"/>
      <c r="O173" s="46"/>
      <c r="P173" s="46"/>
      <c r="Q173" s="46"/>
      <c r="R173" s="46"/>
    </row>
    <row r="174" spans="11:18" x14ac:dyDescent="0.25">
      <c r="K174" s="151"/>
      <c r="L174" s="151"/>
      <c r="M174" s="7" t="s">
        <v>99</v>
      </c>
      <c r="N174" s="46"/>
      <c r="O174" s="46"/>
      <c r="P174" s="46"/>
      <c r="Q174" s="46"/>
      <c r="R174" s="46"/>
    </row>
    <row r="175" spans="11:18" x14ac:dyDescent="0.25">
      <c r="K175" s="151"/>
      <c r="L175" s="151"/>
      <c r="M175" s="7" t="s">
        <v>108</v>
      </c>
      <c r="N175" s="46"/>
      <c r="O175" s="46"/>
      <c r="P175" s="46"/>
      <c r="Q175" s="46"/>
      <c r="R175" s="46"/>
    </row>
    <row r="176" spans="11:18" x14ac:dyDescent="0.25">
      <c r="K176" s="151"/>
      <c r="L176" s="151" t="s">
        <v>24</v>
      </c>
      <c r="M176" s="7" t="s">
        <v>98</v>
      </c>
      <c r="N176" s="46"/>
      <c r="O176" s="46"/>
      <c r="P176" s="46"/>
      <c r="Q176" s="46"/>
      <c r="R176" s="46"/>
    </row>
    <row r="177" spans="11:18" x14ac:dyDescent="0.25">
      <c r="K177" s="151"/>
      <c r="L177" s="151"/>
      <c r="M177" s="7" t="s">
        <v>99</v>
      </c>
      <c r="N177" s="46"/>
      <c r="O177" s="46"/>
      <c r="P177" s="46"/>
      <c r="Q177" s="46"/>
      <c r="R177" s="46"/>
    </row>
    <row r="178" spans="11:18" x14ac:dyDescent="0.25">
      <c r="K178" s="151"/>
      <c r="L178" s="151"/>
      <c r="M178" s="7" t="s">
        <v>108</v>
      </c>
      <c r="N178" s="46"/>
      <c r="O178" s="46"/>
      <c r="P178" s="46"/>
      <c r="Q178" s="46"/>
      <c r="R178" s="46"/>
    </row>
    <row r="179" spans="11:18" x14ac:dyDescent="0.25">
      <c r="K179" s="157" t="s">
        <v>109</v>
      </c>
      <c r="L179" s="157"/>
      <c r="M179" s="9" t="s">
        <v>110</v>
      </c>
      <c r="N179" s="46"/>
      <c r="O179" s="46"/>
      <c r="P179" s="46"/>
      <c r="Q179" s="46"/>
      <c r="R179" s="46"/>
    </row>
    <row r="180" spans="11:18" x14ac:dyDescent="0.25">
      <c r="K180" s="157"/>
      <c r="L180" s="157"/>
      <c r="M180" s="9" t="s">
        <v>111</v>
      </c>
      <c r="N180" s="46"/>
      <c r="O180" s="46"/>
      <c r="P180" s="46"/>
      <c r="Q180" s="46"/>
      <c r="R180" s="46"/>
    </row>
    <row r="181" spans="11:18" x14ac:dyDescent="0.25">
      <c r="K181" s="157"/>
      <c r="L181" s="157"/>
      <c r="M181" s="9" t="s">
        <v>112</v>
      </c>
      <c r="N181" s="46"/>
      <c r="O181" s="46"/>
      <c r="P181" s="46"/>
      <c r="Q181" s="46"/>
      <c r="R181" s="46"/>
    </row>
    <row r="182" spans="11:18" x14ac:dyDescent="0.25">
      <c r="K182" s="157"/>
      <c r="L182" s="157"/>
      <c r="M182" s="9" t="s">
        <v>113</v>
      </c>
      <c r="N182" s="46"/>
      <c r="O182" s="46"/>
      <c r="P182" s="46"/>
      <c r="Q182" s="46"/>
      <c r="R182" s="46"/>
    </row>
    <row r="183" spans="11:18" x14ac:dyDescent="0.25">
      <c r="K183" s="157"/>
      <c r="L183" s="157"/>
      <c r="M183" s="9" t="s">
        <v>114</v>
      </c>
      <c r="N183" s="46"/>
      <c r="O183" s="46"/>
      <c r="P183" s="46"/>
      <c r="Q183" s="46"/>
      <c r="R183" s="46"/>
    </row>
    <row r="184" spans="11:18" x14ac:dyDescent="0.25">
      <c r="K184" s="157"/>
      <c r="L184" s="157"/>
      <c r="M184" s="9" t="s">
        <v>115</v>
      </c>
      <c r="N184" s="46"/>
      <c r="O184" s="46"/>
      <c r="P184" s="46"/>
      <c r="Q184" s="46"/>
      <c r="R184" s="46"/>
    </row>
    <row r="185" spans="11:18" x14ac:dyDescent="0.25">
      <c r="K185" s="155" t="s">
        <v>116</v>
      </c>
      <c r="L185" s="155"/>
      <c r="M185" s="10" t="s">
        <v>110</v>
      </c>
      <c r="N185" s="46"/>
      <c r="O185" s="46"/>
      <c r="P185" s="46"/>
      <c r="Q185" s="46"/>
      <c r="R185" s="46"/>
    </row>
    <row r="186" spans="11:18" x14ac:dyDescent="0.25">
      <c r="K186" s="155"/>
      <c r="L186" s="155"/>
      <c r="M186" s="10" t="s">
        <v>111</v>
      </c>
      <c r="N186" s="46"/>
      <c r="O186" s="46"/>
      <c r="P186" s="46"/>
      <c r="Q186" s="46"/>
      <c r="R186" s="46"/>
    </row>
    <row r="187" spans="11:18" x14ac:dyDescent="0.25">
      <c r="K187" s="155"/>
      <c r="L187" s="155"/>
      <c r="M187" s="10" t="s">
        <v>112</v>
      </c>
      <c r="N187" s="46"/>
      <c r="O187" s="46"/>
      <c r="P187" s="46"/>
      <c r="Q187" s="46"/>
      <c r="R187" s="46"/>
    </row>
    <row r="188" spans="11:18" x14ac:dyDescent="0.25">
      <c r="K188" s="155" t="s">
        <v>117</v>
      </c>
      <c r="L188" s="155"/>
      <c r="M188" s="10" t="s">
        <v>118</v>
      </c>
      <c r="N188" s="46"/>
      <c r="O188" s="46"/>
      <c r="P188" s="46"/>
      <c r="Q188" s="46"/>
      <c r="R188" s="46"/>
    </row>
    <row r="189" spans="11:18" x14ac:dyDescent="0.25">
      <c r="K189" s="155"/>
      <c r="L189" s="155"/>
      <c r="M189" s="10" t="s">
        <v>111</v>
      </c>
      <c r="N189" s="46"/>
      <c r="O189" s="46"/>
      <c r="P189" s="46"/>
      <c r="Q189" s="46"/>
      <c r="R189" s="46"/>
    </row>
    <row r="190" spans="11:18" x14ac:dyDescent="0.25">
      <c r="K190" s="155"/>
      <c r="L190" s="155"/>
      <c r="M190" s="10" t="s">
        <v>112</v>
      </c>
      <c r="N190" s="46"/>
      <c r="O190" s="46"/>
      <c r="P190" s="46"/>
      <c r="Q190" s="46"/>
      <c r="R190" s="46"/>
    </row>
    <row r="191" spans="11:18" x14ac:dyDescent="0.25">
      <c r="K191" s="155"/>
      <c r="L191" s="155"/>
      <c r="M191" s="10" t="s">
        <v>114</v>
      </c>
      <c r="N191" s="46"/>
      <c r="O191" s="46"/>
      <c r="P191" s="46"/>
      <c r="Q191" s="46"/>
      <c r="R191" s="46"/>
    </row>
    <row r="192" spans="11:18" x14ac:dyDescent="0.25">
      <c r="K192" s="155"/>
      <c r="L192" s="155"/>
      <c r="M192" s="10" t="s">
        <v>115</v>
      </c>
      <c r="N192" s="46"/>
      <c r="O192" s="46"/>
      <c r="P192" s="46"/>
      <c r="Q192" s="46"/>
      <c r="R192" s="46"/>
    </row>
    <row r="193" spans="11:18" x14ac:dyDescent="0.25">
      <c r="K193" s="155" t="s">
        <v>119</v>
      </c>
      <c r="L193" s="155"/>
      <c r="M193" s="10" t="s">
        <v>8</v>
      </c>
      <c r="N193" s="46"/>
      <c r="O193" s="46"/>
      <c r="P193" s="46"/>
      <c r="Q193" s="46"/>
      <c r="R193" s="46"/>
    </row>
    <row r="194" spans="11:18" x14ac:dyDescent="0.25">
      <c r="K194" s="155" t="s">
        <v>120</v>
      </c>
      <c r="L194" s="155"/>
      <c r="M194" s="10" t="s">
        <v>121</v>
      </c>
      <c r="N194" s="46"/>
      <c r="O194" s="46"/>
      <c r="P194" s="46"/>
      <c r="Q194" s="46"/>
      <c r="R194" s="46"/>
    </row>
    <row r="195" spans="11:18" x14ac:dyDescent="0.25">
      <c r="K195" s="155"/>
      <c r="L195" s="155"/>
      <c r="M195" s="10" t="s">
        <v>122</v>
      </c>
      <c r="N195" s="46"/>
      <c r="O195" s="46"/>
      <c r="P195" s="46"/>
      <c r="Q195" s="46"/>
      <c r="R195" s="46"/>
    </row>
    <row r="196" spans="11:18" x14ac:dyDescent="0.25">
      <c r="K196" s="155"/>
      <c r="L196" s="155"/>
      <c r="M196" s="10" t="s">
        <v>123</v>
      </c>
      <c r="N196" s="46"/>
      <c r="O196" s="46"/>
      <c r="P196" s="46"/>
      <c r="Q196" s="46"/>
      <c r="R196" s="46"/>
    </row>
    <row r="197" spans="11:18" x14ac:dyDescent="0.25">
      <c r="K197" s="155"/>
      <c r="L197" s="155"/>
      <c r="M197" s="10" t="s">
        <v>8</v>
      </c>
      <c r="N197" s="46"/>
      <c r="O197" s="46"/>
      <c r="P197" s="46"/>
      <c r="Q197" s="46"/>
      <c r="R197" s="46"/>
    </row>
    <row r="198" spans="11:18" x14ac:dyDescent="0.25">
      <c r="K198" s="155"/>
      <c r="L198" s="155"/>
      <c r="M198" s="10" t="s">
        <v>24</v>
      </c>
      <c r="N198" s="46"/>
      <c r="O198" s="46"/>
      <c r="P198" s="46"/>
      <c r="Q198" s="46"/>
      <c r="R198" s="46"/>
    </row>
    <row r="199" spans="11:18" x14ac:dyDescent="0.25">
      <c r="K199" s="155" t="s">
        <v>124</v>
      </c>
      <c r="L199" s="155"/>
      <c r="M199" s="10" t="s">
        <v>125</v>
      </c>
      <c r="N199" s="46"/>
      <c r="O199" s="46"/>
      <c r="P199" s="46"/>
      <c r="Q199" s="46"/>
      <c r="R199" s="46"/>
    </row>
    <row r="200" spans="11:18" x14ac:dyDescent="0.25">
      <c r="K200" s="155"/>
      <c r="L200" s="155"/>
      <c r="M200" s="10" t="s">
        <v>24</v>
      </c>
      <c r="N200" s="46"/>
      <c r="O200" s="46"/>
      <c r="P200" s="46"/>
      <c r="Q200" s="46"/>
      <c r="R200" s="46"/>
    </row>
    <row r="201" spans="11:18" x14ac:dyDescent="0.25">
      <c r="K201" s="151" t="s">
        <v>126</v>
      </c>
      <c r="L201" s="151"/>
      <c r="M201" s="10" t="s">
        <v>125</v>
      </c>
      <c r="N201" s="46"/>
      <c r="O201" s="46"/>
      <c r="P201" s="46"/>
      <c r="Q201" s="46"/>
      <c r="R201" s="46"/>
    </row>
    <row r="202" spans="11:18" x14ac:dyDescent="0.25">
      <c r="K202" s="151"/>
      <c r="L202" s="151"/>
      <c r="M202" s="10" t="s">
        <v>24</v>
      </c>
      <c r="N202" s="46"/>
      <c r="O202" s="46"/>
      <c r="P202" s="46"/>
      <c r="Q202" s="46"/>
      <c r="R202" s="46"/>
    </row>
    <row r="203" spans="11:18" ht="60" x14ac:dyDescent="0.25">
      <c r="K203" s="151" t="s">
        <v>127</v>
      </c>
      <c r="L203" s="151"/>
      <c r="M203" s="11" t="s">
        <v>128</v>
      </c>
      <c r="N203" s="46"/>
      <c r="O203" s="46"/>
      <c r="P203" s="46"/>
      <c r="Q203" s="46"/>
      <c r="R203" s="46"/>
    </row>
    <row r="204" spans="11:18" x14ac:dyDescent="0.25">
      <c r="K204" s="151" t="s">
        <v>129</v>
      </c>
      <c r="L204" s="151"/>
      <c r="M204" s="9" t="s">
        <v>130</v>
      </c>
      <c r="N204" s="46"/>
      <c r="O204" s="46"/>
      <c r="P204" s="46"/>
      <c r="Q204" s="46"/>
      <c r="R204" s="46"/>
    </row>
  </sheetData>
  <mergeCells count="45">
    <mergeCell ref="B4:C4"/>
    <mergeCell ref="B5:C5"/>
    <mergeCell ref="B6:C6"/>
    <mergeCell ref="D6:G6"/>
    <mergeCell ref="B7:G7"/>
    <mergeCell ref="B34:G34"/>
    <mergeCell ref="B47:G47"/>
    <mergeCell ref="B60:G60"/>
    <mergeCell ref="K8:L8"/>
    <mergeCell ref="K9:L9"/>
    <mergeCell ref="K10:L18"/>
    <mergeCell ref="K19:L59"/>
    <mergeCell ref="K60:L68"/>
    <mergeCell ref="B20:G20"/>
    <mergeCell ref="K69:L102"/>
    <mergeCell ref="K103:L109"/>
    <mergeCell ref="K110:K127"/>
    <mergeCell ref="L110:L111"/>
    <mergeCell ref="L112:L113"/>
    <mergeCell ref="L114:L115"/>
    <mergeCell ref="L116:L117"/>
    <mergeCell ref="L118:L119"/>
    <mergeCell ref="L120:L121"/>
    <mergeCell ref="L122:L123"/>
    <mergeCell ref="K164:L171"/>
    <mergeCell ref="K172:L172"/>
    <mergeCell ref="K173:K178"/>
    <mergeCell ref="L173:L175"/>
    <mergeCell ref="L176:L178"/>
    <mergeCell ref="B70:G70"/>
    <mergeCell ref="K203:L203"/>
    <mergeCell ref="K204:L204"/>
    <mergeCell ref="K185:L187"/>
    <mergeCell ref="K188:L192"/>
    <mergeCell ref="K193:L193"/>
    <mergeCell ref="K194:L198"/>
    <mergeCell ref="K199:L200"/>
    <mergeCell ref="K201:L202"/>
    <mergeCell ref="K179:L184"/>
    <mergeCell ref="L124:L125"/>
    <mergeCell ref="L126:L127"/>
    <mergeCell ref="K128:L136"/>
    <mergeCell ref="K137:L145"/>
    <mergeCell ref="K146:L154"/>
    <mergeCell ref="K155:L16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87"/>
  <sheetViews>
    <sheetView topLeftCell="A10" workbookViewId="0">
      <selection activeCell="C20" sqref="C20:C21"/>
    </sheetView>
  </sheetViews>
  <sheetFormatPr defaultRowHeight="15" x14ac:dyDescent="0.25"/>
  <cols>
    <col min="1" max="1" width="12.28515625" customWidth="1"/>
    <col min="2" max="2" width="13.7109375" customWidth="1"/>
    <col min="3" max="3" width="15" customWidth="1"/>
    <col min="4" max="4" width="16.42578125" customWidth="1"/>
    <col min="5" max="5" width="10" customWidth="1"/>
    <col min="9" max="10" width="10" customWidth="1"/>
    <col min="11" max="11" width="12.28515625" bestFit="1" customWidth="1"/>
    <col min="13" max="13" width="11.85546875" customWidth="1"/>
    <col min="14" max="14" width="30.28515625" bestFit="1" customWidth="1"/>
  </cols>
  <sheetData>
    <row r="2" spans="2:15" ht="15.75" x14ac:dyDescent="0.25">
      <c r="B2" s="134" t="s">
        <v>17</v>
      </c>
      <c r="C2" s="134"/>
      <c r="D2" s="135" t="s">
        <v>135</v>
      </c>
      <c r="E2" s="136"/>
      <c r="F2" s="136"/>
      <c r="G2" s="137"/>
    </row>
    <row r="3" spans="2:15" ht="15.75" x14ac:dyDescent="0.25">
      <c r="B3" s="134" t="s">
        <v>19</v>
      </c>
      <c r="C3" s="134"/>
      <c r="D3" s="135" t="s">
        <v>390</v>
      </c>
      <c r="E3" s="136"/>
      <c r="F3" s="136"/>
      <c r="G3" s="137"/>
    </row>
    <row r="4" spans="2:15" ht="15.75" x14ac:dyDescent="0.25">
      <c r="B4" s="138" t="s">
        <v>18</v>
      </c>
      <c r="C4" s="138"/>
      <c r="D4" s="139" t="s">
        <v>378</v>
      </c>
      <c r="E4" s="139"/>
      <c r="F4" s="139"/>
      <c r="G4" s="139"/>
    </row>
    <row r="5" spans="2:15" ht="18.75" x14ac:dyDescent="0.25">
      <c r="B5" s="131" t="s">
        <v>10</v>
      </c>
      <c r="C5" s="132"/>
      <c r="D5" s="132"/>
      <c r="E5" s="132"/>
      <c r="F5" s="132"/>
      <c r="G5" s="133"/>
    </row>
    <row r="6" spans="2:15" ht="52.5" customHeight="1" x14ac:dyDescent="0.25">
      <c r="B6" s="33" t="s">
        <v>9</v>
      </c>
      <c r="C6" s="33" t="s">
        <v>0</v>
      </c>
      <c r="D6" s="33" t="s">
        <v>15</v>
      </c>
      <c r="E6" s="4" t="s">
        <v>20</v>
      </c>
      <c r="F6" s="4" t="s">
        <v>16</v>
      </c>
      <c r="G6" s="33" t="s">
        <v>351</v>
      </c>
      <c r="J6" s="90"/>
      <c r="K6" s="90"/>
      <c r="L6" s="90"/>
      <c r="M6" s="90"/>
      <c r="N6" s="90"/>
      <c r="O6" t="s">
        <v>176</v>
      </c>
    </row>
    <row r="7" spans="2:15" x14ac:dyDescent="0.25">
      <c r="B7" s="2">
        <v>1</v>
      </c>
      <c r="C7" s="88">
        <v>45085</v>
      </c>
      <c r="D7" s="61">
        <v>4300</v>
      </c>
      <c r="E7" s="61"/>
      <c r="F7" s="61"/>
      <c r="G7" s="61">
        <v>1098</v>
      </c>
      <c r="J7" s="90"/>
      <c r="K7" s="90"/>
      <c r="L7" s="90"/>
      <c r="M7" s="90"/>
      <c r="N7" s="90"/>
    </row>
    <row r="8" spans="2:15" x14ac:dyDescent="0.25">
      <c r="B8" s="26">
        <f>+B7+1</f>
        <v>2</v>
      </c>
      <c r="C8" s="27">
        <v>45075</v>
      </c>
      <c r="D8" s="26">
        <v>2450</v>
      </c>
      <c r="E8" s="26"/>
      <c r="F8" s="26"/>
      <c r="G8" s="2">
        <v>1090</v>
      </c>
      <c r="J8" s="90"/>
      <c r="K8" s="90"/>
      <c r="L8" s="90"/>
      <c r="M8" s="90"/>
      <c r="N8" s="90"/>
    </row>
    <row r="9" spans="2:15" x14ac:dyDescent="0.25">
      <c r="B9" s="2">
        <f>1+B8</f>
        <v>3</v>
      </c>
      <c r="C9" s="83">
        <v>45074</v>
      </c>
      <c r="D9" s="13">
        <v>600</v>
      </c>
      <c r="E9" s="46"/>
      <c r="F9" s="46"/>
      <c r="G9" s="13">
        <v>1088</v>
      </c>
      <c r="J9" s="90"/>
      <c r="K9" s="90"/>
      <c r="L9" s="90"/>
      <c r="M9" s="90"/>
      <c r="N9" s="90"/>
    </row>
    <row r="10" spans="2:15" x14ac:dyDescent="0.25">
      <c r="B10" s="2">
        <f>1+B9</f>
        <v>4</v>
      </c>
      <c r="C10" s="3">
        <v>45098</v>
      </c>
      <c r="D10" s="2">
        <v>3200</v>
      </c>
      <c r="E10" s="2"/>
      <c r="F10" s="2"/>
      <c r="G10" s="2">
        <v>7903</v>
      </c>
      <c r="J10" s="90"/>
      <c r="K10" s="90"/>
      <c r="L10" s="90"/>
      <c r="M10" s="90"/>
      <c r="N10" s="90"/>
    </row>
    <row r="11" spans="2:15" x14ac:dyDescent="0.25">
      <c r="B11" s="2">
        <f>1+B10</f>
        <v>5</v>
      </c>
      <c r="C11" s="88">
        <v>45114</v>
      </c>
      <c r="D11" s="2">
        <v>1950</v>
      </c>
      <c r="E11" s="2"/>
      <c r="F11" s="2"/>
      <c r="G11" s="2">
        <v>7906</v>
      </c>
      <c r="J11" s="90"/>
      <c r="K11" s="90"/>
      <c r="L11" s="90"/>
      <c r="M11" s="90"/>
      <c r="N11" s="90"/>
    </row>
    <row r="12" spans="2:15" x14ac:dyDescent="0.25">
      <c r="B12" s="2">
        <f>1+B11</f>
        <v>6</v>
      </c>
      <c r="C12" s="3">
        <v>45133</v>
      </c>
      <c r="D12" s="2">
        <v>1500</v>
      </c>
      <c r="E12" s="2"/>
      <c r="F12" s="2"/>
      <c r="G12" s="2">
        <v>7916</v>
      </c>
      <c r="J12" s="90"/>
      <c r="K12" s="90"/>
      <c r="L12" s="90"/>
      <c r="M12" s="90"/>
      <c r="N12" s="90"/>
    </row>
    <row r="13" spans="2:15" x14ac:dyDescent="0.25">
      <c r="B13" s="2"/>
      <c r="C13" s="3"/>
      <c r="D13" s="2"/>
      <c r="E13" s="2"/>
      <c r="F13" s="2"/>
      <c r="G13" s="24"/>
      <c r="J13" s="90"/>
      <c r="K13" s="90"/>
      <c r="L13" s="90"/>
      <c r="M13" s="90"/>
      <c r="N13" s="90"/>
    </row>
    <row r="14" spans="2:15" x14ac:dyDescent="0.25">
      <c r="B14" s="2"/>
      <c r="C14" s="3"/>
      <c r="D14" s="2"/>
      <c r="E14" s="2"/>
      <c r="F14" s="2"/>
      <c r="G14" s="24"/>
    </row>
    <row r="15" spans="2:15" x14ac:dyDescent="0.25">
      <c r="B15" s="2"/>
      <c r="C15" s="3"/>
      <c r="D15" s="2"/>
      <c r="E15" s="2"/>
      <c r="F15" s="2"/>
      <c r="G15" s="24"/>
    </row>
    <row r="16" spans="2:15" x14ac:dyDescent="0.25">
      <c r="B16" s="2"/>
      <c r="C16" s="3"/>
      <c r="D16" s="2"/>
      <c r="E16" s="2"/>
      <c r="F16" s="2"/>
      <c r="G16" s="24"/>
    </row>
    <row r="17" spans="2:14" x14ac:dyDescent="0.25">
      <c r="B17" s="2"/>
      <c r="C17" s="3" t="s">
        <v>201</v>
      </c>
      <c r="D17" s="2">
        <f>SUM(D7:D16)</f>
        <v>14000</v>
      </c>
      <c r="E17" s="2"/>
      <c r="F17" s="2"/>
      <c r="G17" s="24"/>
      <c r="J17" s="13" t="s">
        <v>205</v>
      </c>
      <c r="K17" s="13" t="s">
        <v>204</v>
      </c>
      <c r="L17" s="13" t="s">
        <v>15</v>
      </c>
      <c r="M17" s="13" t="s">
        <v>20</v>
      </c>
      <c r="N17" s="13" t="s">
        <v>16</v>
      </c>
    </row>
    <row r="18" spans="2:14" ht="18.75" x14ac:dyDescent="0.25">
      <c r="B18" s="131" t="s">
        <v>12</v>
      </c>
      <c r="C18" s="132"/>
      <c r="D18" s="132"/>
      <c r="E18" s="132"/>
      <c r="F18" s="132"/>
      <c r="G18" s="133"/>
      <c r="J18" s="13">
        <v>63</v>
      </c>
      <c r="K18" s="13">
        <v>17139</v>
      </c>
      <c r="L18" s="13">
        <v>14000</v>
      </c>
      <c r="M18" s="13" t="e">
        <f>+#REF!</f>
        <v>#REF!</v>
      </c>
      <c r="N18" s="13" t="e">
        <f>+L18-M18</f>
        <v>#REF!</v>
      </c>
    </row>
    <row r="19" spans="2:14" ht="60" x14ac:dyDescent="0.25">
      <c r="B19" s="33" t="s">
        <v>9</v>
      </c>
      <c r="C19" s="33" t="s">
        <v>0</v>
      </c>
      <c r="D19" s="33" t="s">
        <v>15</v>
      </c>
      <c r="E19" s="4" t="s">
        <v>20</v>
      </c>
      <c r="F19" s="4" t="s">
        <v>16</v>
      </c>
      <c r="G19" s="33" t="s">
        <v>11</v>
      </c>
      <c r="J19" s="61">
        <v>75</v>
      </c>
      <c r="K19" s="61">
        <v>813</v>
      </c>
      <c r="L19" s="61">
        <v>600</v>
      </c>
      <c r="M19" s="61" t="e">
        <f>+#REF!</f>
        <v>#REF!</v>
      </c>
      <c r="N19" s="61" t="e">
        <f t="shared" ref="N19:N24" si="0">+L19-M19</f>
        <v>#REF!</v>
      </c>
    </row>
    <row r="20" spans="2:14" x14ac:dyDescent="0.25">
      <c r="B20" s="2">
        <v>1</v>
      </c>
      <c r="C20" s="88">
        <v>45075</v>
      </c>
      <c r="D20" s="61">
        <v>300</v>
      </c>
      <c r="E20" s="61"/>
      <c r="F20" s="61"/>
      <c r="G20" s="13">
        <v>1090</v>
      </c>
      <c r="J20" s="13">
        <v>90</v>
      </c>
      <c r="K20" s="13">
        <v>1002</v>
      </c>
      <c r="L20" s="13">
        <v>1050</v>
      </c>
      <c r="M20" s="13" t="e">
        <f>+#REF!</f>
        <v>#REF!</v>
      </c>
      <c r="N20" s="13" t="e">
        <f t="shared" si="0"/>
        <v>#REF!</v>
      </c>
    </row>
    <row r="21" spans="2:14" x14ac:dyDescent="0.25">
      <c r="B21" s="26">
        <f>+B20+1</f>
        <v>2</v>
      </c>
      <c r="C21" s="83">
        <v>45114</v>
      </c>
      <c r="D21" s="13">
        <v>300</v>
      </c>
      <c r="E21" s="46"/>
      <c r="F21" s="46"/>
      <c r="G21" s="13">
        <v>7906</v>
      </c>
      <c r="J21" s="13">
        <v>110</v>
      </c>
      <c r="K21" s="13">
        <v>483</v>
      </c>
      <c r="L21" s="13">
        <v>525</v>
      </c>
      <c r="M21" s="13" t="e">
        <f>+#REF!</f>
        <v>#REF!</v>
      </c>
      <c r="N21" s="13" t="e">
        <f t="shared" si="0"/>
        <v>#REF!</v>
      </c>
    </row>
    <row r="22" spans="2:14" x14ac:dyDescent="0.25">
      <c r="B22" s="2">
        <v>3</v>
      </c>
      <c r="C22" s="3"/>
      <c r="D22" s="2"/>
      <c r="E22" s="2"/>
      <c r="F22" s="2"/>
      <c r="G22" s="2"/>
      <c r="J22" s="13">
        <v>125</v>
      </c>
      <c r="K22" s="13">
        <v>539</v>
      </c>
      <c r="L22" s="13">
        <v>540</v>
      </c>
      <c r="M22" s="13" t="e">
        <f>+#REF!</f>
        <v>#REF!</v>
      </c>
      <c r="N22" s="13" t="e">
        <f t="shared" si="0"/>
        <v>#REF!</v>
      </c>
    </row>
    <row r="23" spans="2:14" x14ac:dyDescent="0.25">
      <c r="B23" s="2">
        <v>3</v>
      </c>
      <c r="C23" s="3"/>
      <c r="D23" s="2"/>
      <c r="E23" s="2"/>
      <c r="F23" s="2"/>
      <c r="G23" s="2"/>
      <c r="J23" s="13">
        <v>140</v>
      </c>
      <c r="K23" s="13">
        <v>566</v>
      </c>
      <c r="L23" s="13">
        <v>576</v>
      </c>
      <c r="M23" s="13" t="e">
        <f>+#REF!</f>
        <v>#REF!</v>
      </c>
      <c r="N23" s="13" t="e">
        <f t="shared" si="0"/>
        <v>#REF!</v>
      </c>
    </row>
    <row r="24" spans="2:14" x14ac:dyDescent="0.25">
      <c r="B24" s="2"/>
      <c r="C24" s="3"/>
      <c r="D24" s="2"/>
      <c r="E24" s="2"/>
      <c r="F24" s="2"/>
      <c r="G24" s="2"/>
      <c r="J24" s="13">
        <v>160</v>
      </c>
      <c r="K24" s="13">
        <v>163</v>
      </c>
      <c r="L24" s="13">
        <v>168</v>
      </c>
      <c r="M24" s="13" t="e">
        <f>+#REF!</f>
        <v>#REF!</v>
      </c>
      <c r="N24" s="13" t="e">
        <f t="shared" si="0"/>
        <v>#REF!</v>
      </c>
    </row>
    <row r="25" spans="2:14" x14ac:dyDescent="0.25">
      <c r="B25" s="2"/>
      <c r="C25" s="3"/>
      <c r="D25" s="2"/>
      <c r="E25" s="2"/>
      <c r="F25" s="2"/>
      <c r="G25" s="2"/>
    </row>
    <row r="26" spans="2:14" x14ac:dyDescent="0.25">
      <c r="B26" s="2"/>
      <c r="C26" s="3"/>
      <c r="D26" s="2"/>
      <c r="E26" s="2"/>
      <c r="F26" s="2"/>
      <c r="G26" s="2"/>
    </row>
    <row r="27" spans="2:14" x14ac:dyDescent="0.25">
      <c r="B27" s="2"/>
      <c r="C27" s="3"/>
      <c r="D27" s="2"/>
      <c r="E27" s="2"/>
      <c r="F27" s="2"/>
      <c r="G27" s="2"/>
    </row>
    <row r="28" spans="2:14" x14ac:dyDescent="0.25">
      <c r="B28" s="2"/>
      <c r="C28" s="3"/>
      <c r="D28" s="2"/>
      <c r="E28" s="2"/>
      <c r="F28" s="2"/>
      <c r="G28" s="2"/>
    </row>
    <row r="29" spans="2:14" x14ac:dyDescent="0.25">
      <c r="B29" s="2"/>
      <c r="C29" s="3"/>
      <c r="D29" s="2"/>
      <c r="E29" s="2"/>
      <c r="F29" s="2"/>
      <c r="G29" s="2"/>
    </row>
    <row r="30" spans="2:14" x14ac:dyDescent="0.25">
      <c r="B30" s="2"/>
      <c r="C30" s="3"/>
      <c r="D30" s="2"/>
      <c r="E30" s="2"/>
      <c r="F30" s="2"/>
      <c r="G30" s="24"/>
    </row>
    <row r="31" spans="2:14" x14ac:dyDescent="0.25">
      <c r="B31" s="2"/>
      <c r="C31" s="3" t="s">
        <v>201</v>
      </c>
      <c r="D31" s="2">
        <f>SUM(D20:D30)</f>
        <v>600</v>
      </c>
      <c r="E31" s="2"/>
      <c r="F31" s="2"/>
      <c r="G31" s="24"/>
      <c r="K31" t="s">
        <v>391</v>
      </c>
    </row>
    <row r="32" spans="2:14" ht="18.75" x14ac:dyDescent="0.25">
      <c r="B32" s="131" t="s">
        <v>13</v>
      </c>
      <c r="C32" s="132"/>
      <c r="D32" s="132"/>
      <c r="E32" s="132"/>
      <c r="F32" s="132"/>
      <c r="G32" s="133"/>
    </row>
    <row r="33" spans="2:7" ht="60" x14ac:dyDescent="0.25">
      <c r="B33" s="33" t="s">
        <v>9</v>
      </c>
      <c r="C33" s="33" t="s">
        <v>0</v>
      </c>
      <c r="D33" s="33" t="s">
        <v>15</v>
      </c>
      <c r="E33" s="4" t="s">
        <v>20</v>
      </c>
      <c r="F33" s="4" t="s">
        <v>16</v>
      </c>
      <c r="G33" s="33" t="s">
        <v>11</v>
      </c>
    </row>
    <row r="34" spans="2:7" x14ac:dyDescent="0.25">
      <c r="B34" s="26">
        <v>1</v>
      </c>
      <c r="C34" s="88">
        <v>45085</v>
      </c>
      <c r="D34" s="61">
        <v>300</v>
      </c>
      <c r="E34" s="61"/>
      <c r="F34" s="61"/>
      <c r="G34" s="13">
        <v>1098</v>
      </c>
    </row>
    <row r="35" spans="2:7" x14ac:dyDescent="0.25">
      <c r="B35" s="26">
        <f>+B34+1</f>
        <v>2</v>
      </c>
      <c r="C35" s="27">
        <v>45074</v>
      </c>
      <c r="D35" s="26">
        <v>750</v>
      </c>
      <c r="E35" s="26"/>
      <c r="F35" s="26"/>
      <c r="G35" s="2">
        <v>1088</v>
      </c>
    </row>
    <row r="36" spans="2:7" x14ac:dyDescent="0.25">
      <c r="B36" s="2"/>
      <c r="C36" s="3"/>
      <c r="D36" s="2"/>
      <c r="E36" s="2"/>
      <c r="F36" s="2"/>
      <c r="G36" s="2"/>
    </row>
    <row r="37" spans="2:7" x14ac:dyDescent="0.25">
      <c r="B37" s="2"/>
      <c r="C37" s="3"/>
      <c r="D37" s="2"/>
      <c r="E37" s="2"/>
      <c r="F37" s="2"/>
      <c r="G37" s="2"/>
    </row>
    <row r="38" spans="2:7" x14ac:dyDescent="0.25">
      <c r="B38" s="2"/>
      <c r="C38" s="3"/>
      <c r="D38" s="2"/>
      <c r="E38" s="2"/>
      <c r="F38" s="2"/>
      <c r="G38" s="2"/>
    </row>
    <row r="39" spans="2:7" x14ac:dyDescent="0.25">
      <c r="B39" s="26"/>
      <c r="C39" s="27"/>
      <c r="D39" s="26"/>
      <c r="E39" s="26"/>
      <c r="F39" s="26"/>
      <c r="G39" s="2"/>
    </row>
    <row r="40" spans="2:7" x14ac:dyDescent="0.25">
      <c r="B40" s="26"/>
      <c r="C40" s="27"/>
      <c r="D40" s="25"/>
      <c r="E40" s="26"/>
      <c r="F40" s="26"/>
      <c r="G40" s="2"/>
    </row>
    <row r="41" spans="2:7" x14ac:dyDescent="0.25">
      <c r="B41" s="26"/>
      <c r="C41" s="27"/>
      <c r="D41" s="25"/>
      <c r="E41" s="26"/>
      <c r="F41" s="26"/>
      <c r="G41" s="2"/>
    </row>
    <row r="42" spans="2:7" x14ac:dyDescent="0.25">
      <c r="B42" s="26"/>
      <c r="C42" s="27"/>
      <c r="D42" s="25"/>
      <c r="E42" s="26"/>
      <c r="F42" s="26"/>
      <c r="G42" s="24"/>
    </row>
    <row r="43" spans="2:7" x14ac:dyDescent="0.25">
      <c r="B43" s="26"/>
      <c r="C43" s="27"/>
      <c r="D43" s="25"/>
      <c r="E43" s="26"/>
      <c r="F43" s="26"/>
      <c r="G43" s="24"/>
    </row>
    <row r="44" spans="2:7" x14ac:dyDescent="0.25">
      <c r="B44" s="26"/>
      <c r="C44" s="3" t="s">
        <v>201</v>
      </c>
      <c r="D44" s="2">
        <f>SUM(D34:D43)</f>
        <v>1050</v>
      </c>
      <c r="E44" s="26"/>
      <c r="F44" s="26"/>
      <c r="G44" s="24"/>
    </row>
    <row r="45" spans="2:7" ht="18.75" x14ac:dyDescent="0.25">
      <c r="B45" s="131" t="s">
        <v>14</v>
      </c>
      <c r="C45" s="132"/>
      <c r="D45" s="132"/>
      <c r="E45" s="132"/>
      <c r="F45" s="132"/>
      <c r="G45" s="133"/>
    </row>
    <row r="46" spans="2:7" ht="60" x14ac:dyDescent="0.25">
      <c r="B46" s="33" t="s">
        <v>9</v>
      </c>
      <c r="C46" s="33" t="s">
        <v>0</v>
      </c>
      <c r="D46" s="33" t="s">
        <v>15</v>
      </c>
      <c r="E46" s="4" t="s">
        <v>20</v>
      </c>
      <c r="F46" s="4" t="s">
        <v>16</v>
      </c>
      <c r="G46" s="33" t="s">
        <v>11</v>
      </c>
    </row>
    <row r="47" spans="2:7" x14ac:dyDescent="0.25">
      <c r="B47" s="2">
        <v>1</v>
      </c>
      <c r="C47" s="83">
        <v>45075</v>
      </c>
      <c r="D47" s="13">
        <v>375</v>
      </c>
      <c r="E47" s="13"/>
      <c r="F47" s="13"/>
      <c r="G47" s="13">
        <v>1090</v>
      </c>
    </row>
    <row r="48" spans="2:7" x14ac:dyDescent="0.25">
      <c r="B48" s="2">
        <v>2</v>
      </c>
      <c r="C48" s="83">
        <v>45114</v>
      </c>
      <c r="D48" s="13">
        <v>150</v>
      </c>
      <c r="E48" s="13"/>
      <c r="F48" s="13"/>
      <c r="G48" s="13">
        <v>7906</v>
      </c>
    </row>
    <row r="49" spans="2:7" x14ac:dyDescent="0.25">
      <c r="B49" s="2">
        <v>3</v>
      </c>
      <c r="C49" s="82"/>
      <c r="D49" s="14"/>
      <c r="E49" s="14"/>
      <c r="F49" s="14"/>
      <c r="G49" s="14"/>
    </row>
    <row r="50" spans="2:7" x14ac:dyDescent="0.25">
      <c r="B50" s="2">
        <v>4</v>
      </c>
      <c r="C50" s="82"/>
      <c r="D50" s="2"/>
      <c r="E50" s="2"/>
      <c r="F50" s="2"/>
      <c r="G50" s="2"/>
    </row>
    <row r="51" spans="2:7" x14ac:dyDescent="0.25">
      <c r="B51" s="2">
        <v>5</v>
      </c>
      <c r="C51" s="3"/>
      <c r="D51" s="2"/>
      <c r="E51" s="2"/>
      <c r="F51" s="2"/>
      <c r="G51" s="2"/>
    </row>
    <row r="52" spans="2:7" x14ac:dyDescent="0.25">
      <c r="B52" s="2">
        <v>6</v>
      </c>
      <c r="C52" s="3"/>
      <c r="D52" s="2"/>
      <c r="E52" s="2"/>
      <c r="F52" s="2"/>
      <c r="G52" s="2"/>
    </row>
    <row r="53" spans="2:7" x14ac:dyDescent="0.25">
      <c r="B53" s="2">
        <v>7</v>
      </c>
      <c r="C53" s="3"/>
      <c r="D53" s="2"/>
      <c r="E53" s="2"/>
      <c r="F53" s="2"/>
      <c r="G53" s="2"/>
    </row>
    <row r="54" spans="2:7" x14ac:dyDescent="0.25">
      <c r="B54" s="2">
        <f>+B53+1</f>
        <v>8</v>
      </c>
      <c r="C54" s="3"/>
      <c r="D54" s="2"/>
      <c r="E54" s="2"/>
      <c r="F54" s="2"/>
      <c r="G54" s="24"/>
    </row>
    <row r="55" spans="2:7" x14ac:dyDescent="0.25">
      <c r="B55" s="2"/>
      <c r="C55" s="3"/>
      <c r="D55" s="2"/>
      <c r="E55" s="2"/>
      <c r="F55" s="2"/>
      <c r="G55" s="24"/>
    </row>
    <row r="56" spans="2:7" x14ac:dyDescent="0.25">
      <c r="B56" s="2"/>
      <c r="C56" s="3" t="s">
        <v>201</v>
      </c>
      <c r="D56" s="2">
        <f>SUM(D46:D55)</f>
        <v>525</v>
      </c>
      <c r="E56" s="2"/>
      <c r="F56" s="2"/>
      <c r="G56" s="24"/>
    </row>
    <row r="57" spans="2:7" x14ac:dyDescent="0.25">
      <c r="B57" s="43"/>
      <c r="C57" s="44"/>
      <c r="D57" s="45"/>
      <c r="E57" s="45"/>
      <c r="F57" s="45"/>
      <c r="G57" s="24"/>
    </row>
    <row r="58" spans="2:7" ht="18.75" x14ac:dyDescent="0.25">
      <c r="B58" s="131" t="s">
        <v>141</v>
      </c>
      <c r="C58" s="132"/>
      <c r="D58" s="132"/>
      <c r="E58" s="132"/>
      <c r="F58" s="132"/>
      <c r="G58" s="133"/>
    </row>
    <row r="59" spans="2:7" ht="60" x14ac:dyDescent="0.25">
      <c r="B59" s="33" t="s">
        <v>9</v>
      </c>
      <c r="C59" s="33" t="s">
        <v>0</v>
      </c>
      <c r="D59" s="33" t="s">
        <v>15</v>
      </c>
      <c r="E59" s="4" t="s">
        <v>20</v>
      </c>
      <c r="F59" s="4" t="s">
        <v>16</v>
      </c>
      <c r="G59" s="33" t="s">
        <v>11</v>
      </c>
    </row>
    <row r="60" spans="2:7" x14ac:dyDescent="0.25">
      <c r="B60" s="2">
        <v>1</v>
      </c>
      <c r="C60" s="3">
        <v>45080</v>
      </c>
      <c r="D60" s="2">
        <v>540</v>
      </c>
      <c r="E60" s="2"/>
      <c r="F60" s="2"/>
      <c r="G60" s="2">
        <v>1093</v>
      </c>
    </row>
    <row r="61" spans="2:7" x14ac:dyDescent="0.25">
      <c r="B61" s="2"/>
      <c r="C61" s="3"/>
      <c r="D61" s="2"/>
      <c r="E61" s="2"/>
      <c r="F61" s="2"/>
      <c r="G61" s="2"/>
    </row>
    <row r="62" spans="2:7" x14ac:dyDescent="0.25">
      <c r="B62" s="2"/>
      <c r="C62" s="3"/>
      <c r="D62" s="2"/>
      <c r="E62" s="2"/>
      <c r="F62" s="2"/>
      <c r="G62" s="2"/>
    </row>
    <row r="63" spans="2:7" x14ac:dyDescent="0.25">
      <c r="B63" s="2"/>
      <c r="C63" s="3"/>
      <c r="D63" s="2"/>
      <c r="E63" s="2"/>
      <c r="F63" s="2"/>
      <c r="G63" s="2"/>
    </row>
    <row r="64" spans="2:7" x14ac:dyDescent="0.25">
      <c r="B64" s="2"/>
      <c r="C64" s="3"/>
      <c r="D64" s="2"/>
      <c r="E64" s="2"/>
      <c r="F64" s="2"/>
      <c r="G64" s="2"/>
    </row>
    <row r="65" spans="2:7" x14ac:dyDescent="0.25">
      <c r="B65" s="2"/>
      <c r="C65" s="3"/>
      <c r="D65" s="2"/>
      <c r="E65" s="2"/>
      <c r="F65" s="2"/>
      <c r="G65" s="2"/>
    </row>
    <row r="66" spans="2:7" x14ac:dyDescent="0.25">
      <c r="B66" s="2"/>
      <c r="C66" s="3"/>
      <c r="D66" s="2"/>
      <c r="E66" s="2"/>
      <c r="F66" s="2"/>
      <c r="G66" s="2"/>
    </row>
    <row r="67" spans="2:7" x14ac:dyDescent="0.25">
      <c r="B67" s="2"/>
      <c r="C67" s="3" t="s">
        <v>201</v>
      </c>
      <c r="D67" s="2">
        <f>+SUM(D60:D66)</f>
        <v>540</v>
      </c>
      <c r="E67" s="2"/>
      <c r="F67" s="2"/>
      <c r="G67" s="2"/>
    </row>
    <row r="68" spans="2:7" ht="18.75" x14ac:dyDescent="0.25">
      <c r="B68" s="131" t="s">
        <v>138</v>
      </c>
      <c r="C68" s="132"/>
      <c r="D68" s="132"/>
      <c r="E68" s="132"/>
      <c r="F68" s="132"/>
      <c r="G68" s="133"/>
    </row>
    <row r="69" spans="2:7" ht="60" x14ac:dyDescent="0.25">
      <c r="B69" s="33" t="s">
        <v>9</v>
      </c>
      <c r="C69" s="33" t="s">
        <v>0</v>
      </c>
      <c r="D69" s="33" t="s">
        <v>15</v>
      </c>
      <c r="E69" s="4" t="s">
        <v>20</v>
      </c>
      <c r="F69" s="4" t="s">
        <v>16</v>
      </c>
      <c r="G69" s="33" t="s">
        <v>11</v>
      </c>
    </row>
    <row r="70" spans="2:7" x14ac:dyDescent="0.25">
      <c r="B70" s="2">
        <v>1</v>
      </c>
      <c r="C70" s="3">
        <v>45080</v>
      </c>
      <c r="D70" s="2">
        <v>576</v>
      </c>
      <c r="E70" s="2"/>
      <c r="F70" s="2"/>
      <c r="G70" s="2">
        <v>1093</v>
      </c>
    </row>
    <row r="71" spans="2:7" x14ac:dyDescent="0.25">
      <c r="B71" s="2"/>
      <c r="C71" s="3"/>
      <c r="D71" s="2"/>
      <c r="E71" s="2"/>
      <c r="F71" s="2"/>
      <c r="G71" s="2"/>
    </row>
    <row r="72" spans="2:7" x14ac:dyDescent="0.25">
      <c r="B72" s="2"/>
      <c r="C72" s="3"/>
      <c r="D72" s="2"/>
      <c r="E72" s="2"/>
      <c r="F72" s="2"/>
      <c r="G72" s="2"/>
    </row>
    <row r="73" spans="2:7" x14ac:dyDescent="0.25">
      <c r="B73" s="2"/>
      <c r="C73" s="3"/>
      <c r="D73" s="2"/>
      <c r="E73" s="2"/>
      <c r="F73" s="2"/>
      <c r="G73" s="2"/>
    </row>
    <row r="74" spans="2:7" x14ac:dyDescent="0.25">
      <c r="B74" s="2"/>
      <c r="C74" s="3"/>
      <c r="D74" s="2"/>
      <c r="E74" s="2"/>
      <c r="F74" s="2"/>
      <c r="G74" s="2"/>
    </row>
    <row r="75" spans="2:7" x14ac:dyDescent="0.25">
      <c r="B75" s="2"/>
      <c r="C75" s="3"/>
      <c r="D75" s="2"/>
      <c r="E75" s="2"/>
      <c r="F75" s="2"/>
      <c r="G75" s="2"/>
    </row>
    <row r="76" spans="2:7" x14ac:dyDescent="0.25">
      <c r="B76" s="2"/>
      <c r="C76" s="3"/>
      <c r="D76" s="2"/>
      <c r="E76" s="2"/>
      <c r="F76" s="2"/>
      <c r="G76" s="2"/>
    </row>
    <row r="77" spans="2:7" x14ac:dyDescent="0.25">
      <c r="B77" s="2"/>
      <c r="C77" s="3" t="s">
        <v>201</v>
      </c>
      <c r="D77" s="2">
        <f>+SUM(D70:D76)</f>
        <v>576</v>
      </c>
      <c r="E77" s="2"/>
      <c r="F77" s="2"/>
      <c r="G77" s="2"/>
    </row>
    <row r="78" spans="2:7" ht="18.75" x14ac:dyDescent="0.25">
      <c r="B78" s="131" t="s">
        <v>155</v>
      </c>
      <c r="C78" s="132"/>
      <c r="D78" s="132"/>
      <c r="E78" s="132"/>
      <c r="F78" s="132"/>
      <c r="G78" s="133"/>
    </row>
    <row r="79" spans="2:7" ht="60" x14ac:dyDescent="0.25">
      <c r="B79" s="33" t="s">
        <v>9</v>
      </c>
      <c r="C79" s="33" t="s">
        <v>0</v>
      </c>
      <c r="D79" s="33" t="s">
        <v>15</v>
      </c>
      <c r="E79" s="4" t="s">
        <v>20</v>
      </c>
      <c r="F79" s="4" t="s">
        <v>16</v>
      </c>
      <c r="G79" s="33" t="s">
        <v>11</v>
      </c>
    </row>
    <row r="80" spans="2:7" x14ac:dyDescent="0.25">
      <c r="B80" s="2">
        <v>1</v>
      </c>
      <c r="C80" s="3">
        <v>45080</v>
      </c>
      <c r="D80" s="2">
        <v>168</v>
      </c>
      <c r="E80" s="2"/>
      <c r="F80" s="2"/>
      <c r="G80" s="2">
        <v>1093</v>
      </c>
    </row>
    <row r="81" spans="2:7" x14ac:dyDescent="0.25">
      <c r="B81" s="2"/>
      <c r="C81" s="3"/>
      <c r="D81" s="2"/>
      <c r="E81" s="2"/>
      <c r="F81" s="2"/>
      <c r="G81" s="2"/>
    </row>
    <row r="82" spans="2:7" x14ac:dyDescent="0.25">
      <c r="B82" s="2"/>
      <c r="C82" s="3"/>
      <c r="D82" s="2"/>
      <c r="E82" s="2"/>
      <c r="F82" s="2"/>
      <c r="G82" s="2"/>
    </row>
    <row r="83" spans="2:7" x14ac:dyDescent="0.25">
      <c r="B83" s="2"/>
      <c r="C83" s="3"/>
      <c r="D83" s="2"/>
      <c r="E83" s="2"/>
      <c r="F83" s="2"/>
      <c r="G83" s="2"/>
    </row>
    <row r="84" spans="2:7" x14ac:dyDescent="0.25">
      <c r="B84" s="2"/>
      <c r="C84" s="3"/>
      <c r="D84" s="2"/>
      <c r="E84" s="2"/>
      <c r="F84" s="2"/>
      <c r="G84" s="2"/>
    </row>
    <row r="85" spans="2:7" x14ac:dyDescent="0.25">
      <c r="B85" s="2"/>
      <c r="C85" s="3"/>
      <c r="D85" s="2"/>
      <c r="E85" s="2"/>
      <c r="F85" s="2"/>
      <c r="G85" s="2"/>
    </row>
    <row r="86" spans="2:7" x14ac:dyDescent="0.25">
      <c r="B86" s="2"/>
      <c r="C86" s="3"/>
      <c r="D86" s="2"/>
      <c r="E86" s="2"/>
      <c r="F86" s="2"/>
      <c r="G86" s="2"/>
    </row>
    <row r="87" spans="2:7" x14ac:dyDescent="0.25">
      <c r="B87" s="2"/>
      <c r="C87" s="3" t="s">
        <v>201</v>
      </c>
      <c r="D87" s="2">
        <f>+SUM(D80:D86)</f>
        <v>168</v>
      </c>
      <c r="E87" s="2"/>
      <c r="F87" s="2"/>
      <c r="G87" s="2"/>
    </row>
  </sheetData>
  <mergeCells count="13">
    <mergeCell ref="B2:C2"/>
    <mergeCell ref="D2:G2"/>
    <mergeCell ref="B3:C3"/>
    <mergeCell ref="D3:G3"/>
    <mergeCell ref="B4:C4"/>
    <mergeCell ref="D4:G4"/>
    <mergeCell ref="B78:G78"/>
    <mergeCell ref="B5:G5"/>
    <mergeCell ref="B18:G18"/>
    <mergeCell ref="B32:G32"/>
    <mergeCell ref="B45:G45"/>
    <mergeCell ref="B58:G58"/>
    <mergeCell ref="B68:G68"/>
  </mergeCells>
  <pageMargins left="0.70866141732283472" right="0.70866141732283472" top="0.74803149606299213" bottom="0.74803149606299213" header="0.31496062992125984" footer="0.31496062992125984"/>
  <pageSetup scale="80" orientation="landscape" r:id="rId1"/>
  <colBreaks count="1" manualBreakCount="1">
    <brk id="14"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Z204"/>
  <sheetViews>
    <sheetView workbookViewId="0">
      <selection activeCell="W9" sqref="W9"/>
    </sheetView>
  </sheetViews>
  <sheetFormatPr defaultRowHeight="15" x14ac:dyDescent="0.25"/>
  <cols>
    <col min="3" max="3" width="10.42578125" bestFit="1" customWidth="1"/>
    <col min="13" max="13" width="10.42578125" bestFit="1" customWidth="1"/>
    <col min="14" max="14" width="13.140625" customWidth="1"/>
    <col min="22" max="22" width="12.28515625" bestFit="1" customWidth="1"/>
  </cols>
  <sheetData>
    <row r="4" spans="2:26" ht="15.75" x14ac:dyDescent="0.25">
      <c r="B4" s="134" t="s">
        <v>17</v>
      </c>
      <c r="C4" s="134"/>
      <c r="D4" s="21" t="s">
        <v>135</v>
      </c>
      <c r="E4" s="5"/>
      <c r="F4" s="5"/>
      <c r="G4" s="48"/>
      <c r="L4" s="134"/>
      <c r="M4" s="134"/>
      <c r="N4" s="96"/>
      <c r="O4" s="31"/>
      <c r="P4" s="31"/>
      <c r="Q4" s="31"/>
    </row>
    <row r="5" spans="2:26" ht="15.75" x14ac:dyDescent="0.25">
      <c r="B5" s="134" t="s">
        <v>19</v>
      </c>
      <c r="C5" s="134"/>
      <c r="D5" s="99" t="s">
        <v>389</v>
      </c>
      <c r="E5" s="100"/>
      <c r="F5" s="100"/>
      <c r="G5" s="93"/>
      <c r="L5" s="134"/>
      <c r="M5" s="134"/>
      <c r="N5" s="96"/>
      <c r="O5" s="96"/>
      <c r="P5" s="96"/>
      <c r="Q5" s="115"/>
    </row>
    <row r="6" spans="2:26" ht="15.75" x14ac:dyDescent="0.25">
      <c r="B6" s="138" t="s">
        <v>18</v>
      </c>
      <c r="C6" s="138"/>
      <c r="D6" s="139" t="s">
        <v>378</v>
      </c>
      <c r="E6" s="139"/>
      <c r="F6" s="139"/>
      <c r="G6" s="139"/>
      <c r="L6" s="138"/>
      <c r="M6" s="138"/>
      <c r="N6" s="139"/>
      <c r="O6" s="139"/>
      <c r="P6" s="139"/>
      <c r="Q6" s="139"/>
    </row>
    <row r="7" spans="2:26" ht="18.75" x14ac:dyDescent="0.25">
      <c r="B7" s="131" t="s">
        <v>10</v>
      </c>
      <c r="C7" s="132"/>
      <c r="D7" s="132"/>
      <c r="E7" s="132"/>
      <c r="F7" s="132"/>
      <c r="G7" s="133"/>
      <c r="L7" s="170"/>
      <c r="M7" s="170"/>
      <c r="N7" s="170"/>
      <c r="O7" s="170"/>
      <c r="P7" s="170"/>
      <c r="Q7" s="170"/>
    </row>
    <row r="8" spans="2:26" ht="60" x14ac:dyDescent="0.25">
      <c r="B8" s="33" t="s">
        <v>9</v>
      </c>
      <c r="C8" s="33" t="s">
        <v>0</v>
      </c>
      <c r="D8" s="33" t="s">
        <v>15</v>
      </c>
      <c r="E8" s="4" t="s">
        <v>20</v>
      </c>
      <c r="F8" s="4" t="s">
        <v>16</v>
      </c>
      <c r="G8" s="33" t="s">
        <v>351</v>
      </c>
      <c r="L8" s="185"/>
      <c r="M8" s="186"/>
      <c r="N8" s="46"/>
      <c r="O8" s="46"/>
      <c r="P8" s="46"/>
      <c r="Q8" s="46"/>
      <c r="R8" s="46"/>
      <c r="S8" s="46"/>
      <c r="U8" s="53" t="s">
        <v>205</v>
      </c>
      <c r="V8" s="33" t="s">
        <v>204</v>
      </c>
      <c r="W8" s="33" t="s">
        <v>15</v>
      </c>
      <c r="X8" s="4" t="s">
        <v>20</v>
      </c>
      <c r="Y8" s="4" t="s">
        <v>16</v>
      </c>
      <c r="Z8" s="33" t="s">
        <v>176</v>
      </c>
    </row>
    <row r="9" spans="2:26" ht="45" x14ac:dyDescent="0.25">
      <c r="B9" s="2">
        <v>1</v>
      </c>
      <c r="C9" s="88">
        <v>45143</v>
      </c>
      <c r="D9" s="61">
        <v>1200</v>
      </c>
      <c r="E9" s="61"/>
      <c r="F9" s="61"/>
      <c r="G9" s="61">
        <v>7922</v>
      </c>
      <c r="L9" s="153" t="s">
        <v>21</v>
      </c>
      <c r="M9" s="153"/>
      <c r="N9" s="32" t="s">
        <v>22</v>
      </c>
      <c r="O9" s="12" t="s">
        <v>131</v>
      </c>
      <c r="P9" s="12" t="s">
        <v>132</v>
      </c>
      <c r="Q9" s="12" t="s">
        <v>133</v>
      </c>
      <c r="R9" s="12" t="s">
        <v>11</v>
      </c>
      <c r="S9" s="12" t="s">
        <v>326</v>
      </c>
      <c r="U9" s="61">
        <v>63</v>
      </c>
      <c r="V9" s="61">
        <f>+U19</f>
        <v>7371</v>
      </c>
      <c r="W9" s="61" t="s">
        <v>176</v>
      </c>
      <c r="X9" s="61">
        <f>+U18</f>
        <v>5927.01</v>
      </c>
      <c r="Y9" s="61"/>
      <c r="Z9" s="46"/>
    </row>
    <row r="10" spans="2:26" x14ac:dyDescent="0.25">
      <c r="B10" s="26">
        <f>+B9+1</f>
        <v>2</v>
      </c>
      <c r="C10" s="89">
        <v>45152</v>
      </c>
      <c r="D10" s="13">
        <v>3740</v>
      </c>
      <c r="E10" s="46"/>
      <c r="F10" s="46"/>
      <c r="G10" s="13">
        <v>7925</v>
      </c>
      <c r="L10" s="151" t="s">
        <v>23</v>
      </c>
      <c r="M10" s="151"/>
      <c r="N10" s="61" t="s">
        <v>1</v>
      </c>
      <c r="O10" s="13">
        <f>25+20</f>
        <v>45</v>
      </c>
      <c r="P10" s="46"/>
      <c r="Q10" s="46"/>
      <c r="R10" s="46"/>
      <c r="S10" s="13">
        <v>7927</v>
      </c>
      <c r="U10" s="61">
        <v>75</v>
      </c>
      <c r="V10" s="61">
        <v>2841</v>
      </c>
      <c r="W10" s="61">
        <f>+D33</f>
        <v>3900</v>
      </c>
      <c r="X10" s="61">
        <f>+V18</f>
        <v>2900.9999999999995</v>
      </c>
      <c r="Y10" s="61"/>
      <c r="Z10" s="46"/>
    </row>
    <row r="11" spans="2:26" x14ac:dyDescent="0.25">
      <c r="B11" s="2">
        <f>1+B10</f>
        <v>3</v>
      </c>
      <c r="C11" s="89">
        <v>45177</v>
      </c>
      <c r="D11" s="13">
        <v>2000</v>
      </c>
      <c r="E11" s="46"/>
      <c r="F11" s="46"/>
      <c r="G11" s="13">
        <v>7930</v>
      </c>
      <c r="L11" s="151"/>
      <c r="M11" s="151"/>
      <c r="N11" s="61" t="s">
        <v>2</v>
      </c>
      <c r="O11" s="13">
        <v>20</v>
      </c>
      <c r="P11" s="46"/>
      <c r="Q11" s="46"/>
      <c r="R11" s="46"/>
      <c r="S11" s="13">
        <v>7930</v>
      </c>
      <c r="U11" s="61">
        <v>90</v>
      </c>
      <c r="V11" s="61">
        <f>+W19</f>
        <v>21</v>
      </c>
      <c r="W11" s="61">
        <f>+D46</f>
        <v>200</v>
      </c>
      <c r="X11" s="61">
        <f>+W18</f>
        <v>13.1</v>
      </c>
      <c r="Y11" s="61"/>
      <c r="Z11" s="46"/>
    </row>
    <row r="12" spans="2:26" x14ac:dyDescent="0.25">
      <c r="B12" s="2">
        <f>1+B11</f>
        <v>4</v>
      </c>
      <c r="C12" s="3"/>
      <c r="D12" s="2"/>
      <c r="E12" s="2"/>
      <c r="F12" s="2"/>
      <c r="G12" s="2"/>
      <c r="L12" s="151"/>
      <c r="M12" s="151"/>
      <c r="N12" s="61" t="s">
        <v>3</v>
      </c>
      <c r="O12" s="13"/>
      <c r="P12" s="46"/>
      <c r="Q12" s="46"/>
      <c r="R12" s="46"/>
      <c r="S12" s="13"/>
      <c r="U12" s="61">
        <v>110</v>
      </c>
      <c r="V12" s="61">
        <v>63</v>
      </c>
      <c r="W12" s="61">
        <f>+D58</f>
        <v>100</v>
      </c>
      <c r="X12" s="61">
        <f>+X18</f>
        <v>84.5</v>
      </c>
      <c r="Y12" s="61"/>
      <c r="Z12" s="46"/>
    </row>
    <row r="13" spans="2:26" x14ac:dyDescent="0.25">
      <c r="B13" s="2">
        <f>1+B12</f>
        <v>5</v>
      </c>
      <c r="C13" s="88"/>
      <c r="D13" s="2"/>
      <c r="E13" s="2"/>
      <c r="F13" s="2"/>
      <c r="G13" s="2"/>
      <c r="L13" s="151"/>
      <c r="M13" s="151"/>
      <c r="N13" s="61" t="s">
        <v>4</v>
      </c>
      <c r="O13" s="13">
        <f>2+2</f>
        <v>4</v>
      </c>
      <c r="P13" s="46"/>
      <c r="Q13" s="46"/>
      <c r="R13" s="46"/>
      <c r="S13" s="13">
        <v>7944</v>
      </c>
      <c r="U13" s="61">
        <v>125</v>
      </c>
      <c r="V13" s="61"/>
      <c r="W13" s="61"/>
      <c r="X13" s="61"/>
      <c r="Y13" s="61"/>
      <c r="Z13" s="46"/>
    </row>
    <row r="14" spans="2:26" x14ac:dyDescent="0.25">
      <c r="B14" s="2">
        <f>1+B13</f>
        <v>6</v>
      </c>
      <c r="C14" s="3"/>
      <c r="D14" s="2"/>
      <c r="E14" s="2"/>
      <c r="F14" s="2"/>
      <c r="G14" s="2"/>
      <c r="L14" s="151"/>
      <c r="M14" s="151"/>
      <c r="N14" s="61" t="s">
        <v>5</v>
      </c>
      <c r="O14" s="46"/>
      <c r="P14" s="46"/>
      <c r="Q14" s="46"/>
      <c r="R14" s="46"/>
      <c r="S14" s="46"/>
      <c r="U14" s="46"/>
      <c r="V14" s="61"/>
      <c r="W14" s="61"/>
      <c r="X14" s="61"/>
      <c r="Y14" s="61"/>
      <c r="Z14" s="46"/>
    </row>
    <row r="15" spans="2:26" x14ac:dyDescent="0.25">
      <c r="B15" s="2"/>
      <c r="C15" s="3"/>
      <c r="D15" s="2"/>
      <c r="E15" s="2"/>
      <c r="F15" s="2"/>
      <c r="G15" s="24"/>
      <c r="L15" s="151"/>
      <c r="M15" s="151"/>
      <c r="N15" s="61" t="s">
        <v>6</v>
      </c>
      <c r="O15" s="46"/>
      <c r="P15" s="46"/>
      <c r="Q15" s="46"/>
      <c r="R15" s="46"/>
      <c r="S15" s="46"/>
      <c r="U15" s="46"/>
      <c r="V15" s="61"/>
      <c r="W15" s="61"/>
      <c r="X15" s="61"/>
      <c r="Y15" s="61"/>
      <c r="Z15" s="46"/>
    </row>
    <row r="16" spans="2:26" x14ac:dyDescent="0.25">
      <c r="B16" s="2"/>
      <c r="C16" s="3"/>
      <c r="D16" s="2"/>
      <c r="E16" s="2"/>
      <c r="F16" s="2"/>
      <c r="G16" s="24"/>
      <c r="L16" s="151"/>
      <c r="M16" s="151"/>
      <c r="N16" s="61" t="s">
        <v>7</v>
      </c>
      <c r="O16" s="46"/>
      <c r="P16" s="46"/>
      <c r="Q16" s="46"/>
      <c r="R16" s="46"/>
      <c r="S16" s="46"/>
    </row>
    <row r="17" spans="2:24" x14ac:dyDescent="0.25">
      <c r="B17" s="2"/>
      <c r="C17" s="3"/>
      <c r="D17" s="2"/>
      <c r="E17" s="2"/>
      <c r="F17" s="2"/>
      <c r="G17" s="24"/>
      <c r="L17" s="151"/>
      <c r="M17" s="151"/>
      <c r="N17" s="61" t="s">
        <v>8</v>
      </c>
      <c r="O17" s="46"/>
      <c r="P17" s="46"/>
      <c r="Q17" s="46"/>
      <c r="R17" s="46"/>
      <c r="S17" s="46"/>
    </row>
    <row r="18" spans="2:24" x14ac:dyDescent="0.25">
      <c r="B18" s="2"/>
      <c r="C18" s="3"/>
      <c r="D18" s="2"/>
      <c r="E18" s="2"/>
      <c r="F18" s="2"/>
      <c r="G18" s="24"/>
      <c r="L18" s="151"/>
      <c r="M18" s="151"/>
      <c r="N18" s="61" t="s">
        <v>24</v>
      </c>
      <c r="O18" s="46"/>
      <c r="P18" s="46"/>
      <c r="Q18" s="46"/>
      <c r="R18" s="46"/>
      <c r="S18" s="46"/>
      <c r="U18">
        <v>5927.01</v>
      </c>
      <c r="V18">
        <v>2900.9999999999995</v>
      </c>
      <c r="W18">
        <v>13.1</v>
      </c>
      <c r="X18">
        <v>84.5</v>
      </c>
    </row>
    <row r="19" spans="2:24" x14ac:dyDescent="0.25">
      <c r="B19" s="2"/>
      <c r="C19" s="3" t="s">
        <v>201</v>
      </c>
      <c r="D19" s="2">
        <f>SUM(D9:D18)</f>
        <v>6940</v>
      </c>
      <c r="E19" s="2"/>
      <c r="F19" s="2"/>
      <c r="G19" s="24"/>
      <c r="L19" s="151" t="s">
        <v>25</v>
      </c>
      <c r="M19" s="151"/>
      <c r="N19" s="7" t="s">
        <v>26</v>
      </c>
      <c r="O19" s="46"/>
      <c r="P19" s="46"/>
      <c r="Q19" s="46"/>
      <c r="R19" s="46"/>
      <c r="S19" s="46"/>
      <c r="U19">
        <v>7371</v>
      </c>
      <c r="V19">
        <v>2841</v>
      </c>
      <c r="W19">
        <v>21</v>
      </c>
      <c r="X19">
        <v>63</v>
      </c>
    </row>
    <row r="20" spans="2:24" ht="18.75" x14ac:dyDescent="0.25">
      <c r="B20" s="131" t="s">
        <v>12</v>
      </c>
      <c r="C20" s="132"/>
      <c r="D20" s="132"/>
      <c r="E20" s="132"/>
      <c r="F20" s="132"/>
      <c r="G20" s="133"/>
      <c r="L20" s="151"/>
      <c r="M20" s="151"/>
      <c r="N20" s="7" t="s">
        <v>27</v>
      </c>
      <c r="O20" s="46"/>
      <c r="P20" s="46"/>
      <c r="Q20" s="46"/>
      <c r="R20" s="46"/>
      <c r="S20" s="46"/>
    </row>
    <row r="21" spans="2:24" ht="60" x14ac:dyDescent="0.25">
      <c r="B21" s="33" t="s">
        <v>9</v>
      </c>
      <c r="C21" s="33" t="s">
        <v>0</v>
      </c>
      <c r="D21" s="33" t="s">
        <v>15</v>
      </c>
      <c r="E21" s="4" t="s">
        <v>20</v>
      </c>
      <c r="F21" s="4" t="s">
        <v>16</v>
      </c>
      <c r="G21" s="33" t="s">
        <v>11</v>
      </c>
      <c r="L21" s="151"/>
      <c r="M21" s="151"/>
      <c r="N21" s="7" t="s">
        <v>28</v>
      </c>
      <c r="O21" s="46"/>
      <c r="P21" s="46"/>
      <c r="Q21" s="46"/>
      <c r="R21" s="46"/>
      <c r="S21" s="46"/>
    </row>
    <row r="22" spans="2:24" x14ac:dyDescent="0.25">
      <c r="B22" s="2">
        <v>1</v>
      </c>
      <c r="C22" s="88">
        <v>45143</v>
      </c>
      <c r="D22" s="26">
        <v>2200</v>
      </c>
      <c r="E22" s="26"/>
      <c r="F22" s="26"/>
      <c r="G22" s="61">
        <v>7922</v>
      </c>
      <c r="L22" s="151"/>
      <c r="M22" s="151"/>
      <c r="N22" s="7" t="s">
        <v>29</v>
      </c>
      <c r="O22" s="46"/>
      <c r="P22" s="46"/>
      <c r="Q22" s="46"/>
      <c r="R22" s="46"/>
      <c r="S22" s="46"/>
    </row>
    <row r="23" spans="2:24" x14ac:dyDescent="0.25">
      <c r="B23" s="26">
        <f>+B22+1</f>
        <v>2</v>
      </c>
      <c r="C23" s="89">
        <v>45145</v>
      </c>
      <c r="D23" s="13">
        <v>1700</v>
      </c>
      <c r="E23" s="46"/>
      <c r="F23" s="46"/>
      <c r="G23" s="13">
        <v>7923</v>
      </c>
      <c r="L23" s="151"/>
      <c r="M23" s="151"/>
      <c r="N23" s="7" t="s">
        <v>30</v>
      </c>
      <c r="O23" s="46"/>
      <c r="P23" s="46"/>
      <c r="Q23" s="46"/>
      <c r="R23" s="46"/>
      <c r="S23" s="46"/>
    </row>
    <row r="24" spans="2:24" x14ac:dyDescent="0.25">
      <c r="B24" s="2">
        <v>3</v>
      </c>
      <c r="C24" s="3"/>
      <c r="D24" s="2"/>
      <c r="E24" s="2"/>
      <c r="F24" s="2"/>
      <c r="G24" s="2"/>
      <c r="L24" s="151"/>
      <c r="M24" s="151"/>
      <c r="N24" s="7" t="s">
        <v>31</v>
      </c>
      <c r="O24" s="46"/>
      <c r="P24" s="46"/>
      <c r="Q24" s="46"/>
      <c r="R24" s="46"/>
      <c r="S24" s="46"/>
    </row>
    <row r="25" spans="2:24" x14ac:dyDescent="0.25">
      <c r="B25" s="2">
        <v>3</v>
      </c>
      <c r="C25" s="3"/>
      <c r="D25" s="2"/>
      <c r="E25" s="2"/>
      <c r="F25" s="2"/>
      <c r="G25" s="2"/>
      <c r="L25" s="151"/>
      <c r="M25" s="151"/>
      <c r="N25" s="7" t="s">
        <v>32</v>
      </c>
      <c r="O25" s="46"/>
      <c r="P25" s="46"/>
      <c r="Q25" s="46"/>
      <c r="R25" s="46"/>
      <c r="S25" s="46"/>
    </row>
    <row r="26" spans="2:24" x14ac:dyDescent="0.25">
      <c r="B26" s="2"/>
      <c r="C26" s="3"/>
      <c r="D26" s="2"/>
      <c r="E26" s="2"/>
      <c r="F26" s="2"/>
      <c r="G26" s="2"/>
      <c r="L26" s="151"/>
      <c r="M26" s="151"/>
      <c r="N26" s="7" t="s">
        <v>33</v>
      </c>
      <c r="O26" s="61"/>
      <c r="P26" s="61"/>
      <c r="Q26" s="61"/>
      <c r="R26" s="61"/>
      <c r="S26" s="46"/>
    </row>
    <row r="27" spans="2:24" x14ac:dyDescent="0.25">
      <c r="B27" s="2"/>
      <c r="C27" s="3"/>
      <c r="D27" s="2"/>
      <c r="E27" s="2"/>
      <c r="F27" s="2"/>
      <c r="G27" s="2"/>
      <c r="L27" s="151"/>
      <c r="M27" s="151"/>
      <c r="N27" s="7" t="s">
        <v>34</v>
      </c>
      <c r="O27" s="46"/>
      <c r="P27" s="46"/>
      <c r="Q27" s="46"/>
      <c r="R27" s="46"/>
      <c r="S27" s="46"/>
    </row>
    <row r="28" spans="2:24" x14ac:dyDescent="0.25">
      <c r="B28" s="2"/>
      <c r="C28" s="3"/>
      <c r="D28" s="2"/>
      <c r="E28" s="2"/>
      <c r="F28" s="2"/>
      <c r="G28" s="2"/>
      <c r="L28" s="151"/>
      <c r="M28" s="151"/>
      <c r="N28" s="7" t="s">
        <v>35</v>
      </c>
      <c r="O28" s="46"/>
      <c r="P28" s="46"/>
      <c r="Q28" s="46"/>
      <c r="R28" s="46"/>
      <c r="S28" s="46"/>
    </row>
    <row r="29" spans="2:24" x14ac:dyDescent="0.25">
      <c r="B29" s="2"/>
      <c r="C29" s="3"/>
      <c r="D29" s="2"/>
      <c r="E29" s="2"/>
      <c r="F29" s="2"/>
      <c r="G29" s="2"/>
      <c r="L29" s="151"/>
      <c r="M29" s="151"/>
      <c r="N29" s="7" t="s">
        <v>36</v>
      </c>
      <c r="O29" s="46"/>
      <c r="P29" s="13"/>
      <c r="Q29" s="46"/>
      <c r="R29" s="46"/>
      <c r="S29" s="46"/>
    </row>
    <row r="30" spans="2:24" x14ac:dyDescent="0.25">
      <c r="B30" s="2"/>
      <c r="C30" s="3"/>
      <c r="D30" s="2"/>
      <c r="E30" s="2"/>
      <c r="F30" s="2"/>
      <c r="G30" s="2"/>
      <c r="L30" s="151"/>
      <c r="M30" s="151"/>
      <c r="N30" s="7" t="s">
        <v>37</v>
      </c>
      <c r="O30" s="13"/>
      <c r="P30" s="13"/>
      <c r="Q30" s="46"/>
      <c r="R30" s="46"/>
      <c r="S30" s="46"/>
    </row>
    <row r="31" spans="2:24" x14ac:dyDescent="0.25">
      <c r="B31" s="2"/>
      <c r="C31" s="3"/>
      <c r="D31" s="2"/>
      <c r="E31" s="2"/>
      <c r="F31" s="2"/>
      <c r="G31" s="2"/>
      <c r="L31" s="151"/>
      <c r="M31" s="151"/>
      <c r="N31" s="7" t="s">
        <v>38</v>
      </c>
      <c r="O31" s="46"/>
      <c r="P31" s="13"/>
      <c r="Q31" s="46"/>
      <c r="R31" s="46"/>
      <c r="S31" s="46"/>
    </row>
    <row r="32" spans="2:24" x14ac:dyDescent="0.25">
      <c r="B32" s="2"/>
      <c r="C32" s="3"/>
      <c r="D32" s="2"/>
      <c r="E32" s="2"/>
      <c r="F32" s="2"/>
      <c r="G32" s="24"/>
      <c r="L32" s="151"/>
      <c r="M32" s="151"/>
      <c r="N32" s="7" t="s">
        <v>39</v>
      </c>
      <c r="O32" s="46"/>
      <c r="P32" s="13"/>
      <c r="Q32" s="46"/>
      <c r="R32" s="46"/>
      <c r="S32" s="46"/>
    </row>
    <row r="33" spans="2:19" x14ac:dyDescent="0.25">
      <c r="B33" s="2"/>
      <c r="C33" s="3" t="s">
        <v>201</v>
      </c>
      <c r="D33" s="2">
        <f>SUM(D22:D32)</f>
        <v>3900</v>
      </c>
      <c r="E33" s="2"/>
      <c r="F33" s="2"/>
      <c r="G33" s="24"/>
      <c r="L33" s="151"/>
      <c r="M33" s="151"/>
      <c r="N33" s="7" t="s">
        <v>40</v>
      </c>
      <c r="O33" s="46"/>
      <c r="P33" s="13"/>
      <c r="Q33" s="46"/>
      <c r="R33" s="46"/>
      <c r="S33" s="46"/>
    </row>
    <row r="34" spans="2:19" ht="18.75" x14ac:dyDescent="0.25">
      <c r="B34" s="131" t="s">
        <v>13</v>
      </c>
      <c r="C34" s="132"/>
      <c r="D34" s="132"/>
      <c r="E34" s="132"/>
      <c r="F34" s="132"/>
      <c r="G34" s="133"/>
      <c r="L34" s="151"/>
      <c r="M34" s="151"/>
      <c r="N34" s="7" t="s">
        <v>41</v>
      </c>
      <c r="O34" s="46"/>
      <c r="P34" s="13"/>
      <c r="Q34" s="46"/>
      <c r="R34" s="46"/>
      <c r="S34" s="46"/>
    </row>
    <row r="35" spans="2:19" ht="60" x14ac:dyDescent="0.25">
      <c r="B35" s="33" t="s">
        <v>9</v>
      </c>
      <c r="C35" s="33" t="s">
        <v>0</v>
      </c>
      <c r="D35" s="33" t="s">
        <v>15</v>
      </c>
      <c r="E35" s="4" t="s">
        <v>20</v>
      </c>
      <c r="F35" s="4" t="s">
        <v>16</v>
      </c>
      <c r="G35" s="33" t="s">
        <v>11</v>
      </c>
      <c r="L35" s="151"/>
      <c r="M35" s="151"/>
      <c r="N35" s="7" t="s">
        <v>42</v>
      </c>
      <c r="O35" s="46"/>
      <c r="P35" s="13"/>
      <c r="Q35" s="46"/>
      <c r="R35" s="46"/>
      <c r="S35" s="46"/>
    </row>
    <row r="36" spans="2:19" x14ac:dyDescent="0.25">
      <c r="B36" s="26">
        <v>1</v>
      </c>
      <c r="C36" s="88">
        <v>45177</v>
      </c>
      <c r="D36" s="61">
        <v>200</v>
      </c>
      <c r="E36" s="61"/>
      <c r="F36" s="61"/>
      <c r="G36" s="13">
        <v>7930</v>
      </c>
      <c r="L36" s="151"/>
      <c r="M36" s="151"/>
      <c r="N36" s="7" t="s">
        <v>43</v>
      </c>
      <c r="O36" s="46"/>
      <c r="P36" s="13"/>
      <c r="Q36" s="46"/>
      <c r="R36" s="46"/>
      <c r="S36" s="46"/>
    </row>
    <row r="37" spans="2:19" x14ac:dyDescent="0.25">
      <c r="B37" s="26">
        <f>+B36+1</f>
        <v>2</v>
      </c>
      <c r="C37" s="27"/>
      <c r="D37" s="26"/>
      <c r="E37" s="26"/>
      <c r="F37" s="26"/>
      <c r="G37" s="2"/>
      <c r="L37" s="151"/>
      <c r="M37" s="151"/>
      <c r="N37" s="7" t="s">
        <v>44</v>
      </c>
      <c r="O37" s="46"/>
      <c r="P37" s="13"/>
      <c r="Q37" s="46"/>
      <c r="R37" s="46"/>
      <c r="S37" s="46"/>
    </row>
    <row r="38" spans="2:19" x14ac:dyDescent="0.25">
      <c r="B38" s="2"/>
      <c r="C38" s="3"/>
      <c r="D38" s="2"/>
      <c r="E38" s="2"/>
      <c r="F38" s="2"/>
      <c r="G38" s="2"/>
      <c r="L38" s="151"/>
      <c r="M38" s="151"/>
      <c r="N38" s="7" t="s">
        <v>45</v>
      </c>
      <c r="O38" s="13"/>
      <c r="P38" s="13"/>
      <c r="Q38" s="46"/>
      <c r="R38" s="46"/>
      <c r="S38" s="46"/>
    </row>
    <row r="39" spans="2:19" x14ac:dyDescent="0.25">
      <c r="B39" s="2"/>
      <c r="C39" s="3"/>
      <c r="D39" s="2"/>
      <c r="E39" s="2"/>
      <c r="F39" s="2"/>
      <c r="G39" s="2"/>
      <c r="L39" s="151"/>
      <c r="M39" s="151"/>
      <c r="N39" s="7" t="s">
        <v>46</v>
      </c>
      <c r="O39" s="46"/>
      <c r="P39" s="13"/>
      <c r="Q39" s="46"/>
      <c r="R39" s="46"/>
      <c r="S39" s="46"/>
    </row>
    <row r="40" spans="2:19" x14ac:dyDescent="0.25">
      <c r="B40" s="2"/>
      <c r="C40" s="3"/>
      <c r="D40" s="2"/>
      <c r="E40" s="2"/>
      <c r="F40" s="2"/>
      <c r="G40" s="2"/>
      <c r="L40" s="151"/>
      <c r="M40" s="151"/>
      <c r="N40" s="7" t="s">
        <v>47</v>
      </c>
      <c r="O40" s="46"/>
      <c r="P40" s="13"/>
      <c r="Q40" s="46"/>
      <c r="R40" s="46"/>
      <c r="S40" s="46"/>
    </row>
    <row r="41" spans="2:19" x14ac:dyDescent="0.25">
      <c r="B41" s="26"/>
      <c r="C41" s="27"/>
      <c r="D41" s="26"/>
      <c r="E41" s="26"/>
      <c r="F41" s="26"/>
      <c r="G41" s="2"/>
      <c r="L41" s="151"/>
      <c r="M41" s="151"/>
      <c r="N41" s="7" t="s">
        <v>48</v>
      </c>
      <c r="O41" s="46"/>
      <c r="P41" s="13"/>
      <c r="Q41" s="46"/>
      <c r="R41" s="46"/>
      <c r="S41" s="46"/>
    </row>
    <row r="42" spans="2:19" x14ac:dyDescent="0.25">
      <c r="B42" s="26"/>
      <c r="C42" s="27"/>
      <c r="D42" s="25"/>
      <c r="E42" s="26"/>
      <c r="F42" s="26"/>
      <c r="G42" s="2"/>
      <c r="L42" s="151"/>
      <c r="M42" s="151"/>
      <c r="N42" s="7" t="s">
        <v>49</v>
      </c>
      <c r="O42" s="46"/>
      <c r="P42" s="13"/>
      <c r="Q42" s="46"/>
      <c r="R42" s="46"/>
      <c r="S42" s="46"/>
    </row>
    <row r="43" spans="2:19" x14ac:dyDescent="0.25">
      <c r="B43" s="26"/>
      <c r="C43" s="27"/>
      <c r="D43" s="25"/>
      <c r="E43" s="26"/>
      <c r="F43" s="26"/>
      <c r="G43" s="2"/>
      <c r="L43" s="151"/>
      <c r="M43" s="151"/>
      <c r="N43" s="7" t="s">
        <v>50</v>
      </c>
      <c r="O43" s="46"/>
      <c r="P43" s="13"/>
      <c r="Q43" s="46"/>
      <c r="R43" s="46"/>
      <c r="S43" s="46"/>
    </row>
    <row r="44" spans="2:19" x14ac:dyDescent="0.25">
      <c r="B44" s="26"/>
      <c r="C44" s="27"/>
      <c r="D44" s="25"/>
      <c r="E44" s="26"/>
      <c r="F44" s="26"/>
      <c r="G44" s="24"/>
      <c r="L44" s="151"/>
      <c r="M44" s="151"/>
      <c r="N44" s="7" t="s">
        <v>51</v>
      </c>
      <c r="O44" s="46"/>
      <c r="P44" s="13"/>
      <c r="Q44" s="46"/>
      <c r="R44" s="46"/>
      <c r="S44" s="46"/>
    </row>
    <row r="45" spans="2:19" x14ac:dyDescent="0.25">
      <c r="B45" s="26"/>
      <c r="C45" s="27"/>
      <c r="D45" s="25"/>
      <c r="E45" s="26"/>
      <c r="F45" s="26"/>
      <c r="G45" s="24"/>
      <c r="L45" s="151"/>
      <c r="M45" s="151"/>
      <c r="N45" s="7" t="s">
        <v>52</v>
      </c>
      <c r="O45" s="46"/>
      <c r="P45" s="13"/>
      <c r="Q45" s="46"/>
      <c r="R45" s="46"/>
      <c r="S45" s="46"/>
    </row>
    <row r="46" spans="2:19" x14ac:dyDescent="0.25">
      <c r="B46" s="26"/>
      <c r="C46" s="3" t="s">
        <v>201</v>
      </c>
      <c r="D46" s="2">
        <f>SUM(D36:D45)</f>
        <v>200</v>
      </c>
      <c r="E46" s="26"/>
      <c r="F46" s="26"/>
      <c r="G46" s="24"/>
      <c r="L46" s="151"/>
      <c r="M46" s="151"/>
      <c r="N46" s="7" t="s">
        <v>53</v>
      </c>
      <c r="O46" s="46"/>
      <c r="P46" s="13"/>
      <c r="Q46" s="46"/>
      <c r="R46" s="46"/>
      <c r="S46" s="46"/>
    </row>
    <row r="47" spans="2:19" ht="18.75" x14ac:dyDescent="0.25">
      <c r="B47" s="131" t="s">
        <v>14</v>
      </c>
      <c r="C47" s="132"/>
      <c r="D47" s="132"/>
      <c r="E47" s="132"/>
      <c r="F47" s="132"/>
      <c r="G47" s="133"/>
      <c r="L47" s="151"/>
      <c r="M47" s="151"/>
      <c r="N47" s="7" t="s">
        <v>54</v>
      </c>
      <c r="O47" s="46"/>
      <c r="P47" s="46"/>
      <c r="Q47" s="46"/>
      <c r="R47" s="46"/>
      <c r="S47" s="46"/>
    </row>
    <row r="48" spans="2:19" ht="60" x14ac:dyDescent="0.25">
      <c r="B48" s="33" t="s">
        <v>9</v>
      </c>
      <c r="C48" s="33" t="s">
        <v>0</v>
      </c>
      <c r="D48" s="33" t="s">
        <v>15</v>
      </c>
      <c r="E48" s="4" t="s">
        <v>20</v>
      </c>
      <c r="F48" s="4" t="s">
        <v>16</v>
      </c>
      <c r="G48" s="33" t="s">
        <v>11</v>
      </c>
      <c r="L48" s="151"/>
      <c r="M48" s="151"/>
      <c r="N48" s="7" t="s">
        <v>55</v>
      </c>
      <c r="O48" s="46"/>
      <c r="P48" s="46"/>
      <c r="Q48" s="46"/>
      <c r="R48" s="46"/>
      <c r="S48" s="46"/>
    </row>
    <row r="49" spans="2:19" x14ac:dyDescent="0.25">
      <c r="B49" s="2">
        <v>1</v>
      </c>
      <c r="C49" s="83">
        <v>45177</v>
      </c>
      <c r="D49" s="13">
        <v>100</v>
      </c>
      <c r="E49" s="13"/>
      <c r="F49" s="13"/>
      <c r="G49" s="13"/>
      <c r="L49" s="151"/>
      <c r="M49" s="151"/>
      <c r="N49" s="7" t="s">
        <v>56</v>
      </c>
      <c r="O49" s="46"/>
      <c r="P49" s="46"/>
      <c r="Q49" s="46"/>
      <c r="R49" s="46"/>
      <c r="S49" s="46"/>
    </row>
    <row r="50" spans="2:19" x14ac:dyDescent="0.25">
      <c r="B50" s="2">
        <v>2</v>
      </c>
      <c r="C50" s="83"/>
      <c r="D50" s="13"/>
      <c r="E50" s="13"/>
      <c r="F50" s="13"/>
      <c r="G50" s="13"/>
      <c r="L50" s="151"/>
      <c r="M50" s="151"/>
      <c r="N50" s="7" t="s">
        <v>57</v>
      </c>
      <c r="O50" s="46"/>
      <c r="P50" s="46"/>
      <c r="Q50" s="46"/>
      <c r="R50" s="46"/>
      <c r="S50" s="46"/>
    </row>
    <row r="51" spans="2:19" x14ac:dyDescent="0.25">
      <c r="B51" s="2">
        <v>3</v>
      </c>
      <c r="C51" s="82"/>
      <c r="D51" s="14"/>
      <c r="E51" s="14"/>
      <c r="F51" s="14"/>
      <c r="G51" s="14"/>
      <c r="L51" s="151"/>
      <c r="M51" s="151"/>
      <c r="N51" s="7" t="s">
        <v>58</v>
      </c>
      <c r="O51" s="46"/>
      <c r="P51" s="46"/>
      <c r="Q51" s="46"/>
      <c r="R51" s="46"/>
      <c r="S51" s="46"/>
    </row>
    <row r="52" spans="2:19" x14ac:dyDescent="0.25">
      <c r="B52" s="2">
        <v>4</v>
      </c>
      <c r="C52" s="82"/>
      <c r="D52" s="2"/>
      <c r="E52" s="2"/>
      <c r="F52" s="2"/>
      <c r="G52" s="2"/>
      <c r="L52" s="151"/>
      <c r="M52" s="151"/>
      <c r="N52" s="7" t="s">
        <v>59</v>
      </c>
      <c r="O52" s="46"/>
      <c r="P52" s="46"/>
      <c r="Q52" s="46"/>
      <c r="R52" s="46"/>
      <c r="S52" s="46"/>
    </row>
    <row r="53" spans="2:19" x14ac:dyDescent="0.25">
      <c r="B53" s="2">
        <v>5</v>
      </c>
      <c r="C53" s="3"/>
      <c r="D53" s="2"/>
      <c r="E53" s="2"/>
      <c r="F53" s="2"/>
      <c r="G53" s="2"/>
      <c r="L53" s="151"/>
      <c r="M53" s="151"/>
      <c r="N53" s="7" t="s">
        <v>60</v>
      </c>
      <c r="O53" s="46"/>
      <c r="P53" s="46"/>
      <c r="Q53" s="46"/>
      <c r="R53" s="46"/>
      <c r="S53" s="46"/>
    </row>
    <row r="54" spans="2:19" x14ac:dyDescent="0.25">
      <c r="B54" s="2">
        <v>6</v>
      </c>
      <c r="C54" s="3"/>
      <c r="D54" s="2"/>
      <c r="E54" s="2"/>
      <c r="F54" s="2"/>
      <c r="G54" s="2"/>
      <c r="L54" s="151"/>
      <c r="M54" s="151"/>
      <c r="N54" s="7" t="s">
        <v>61</v>
      </c>
      <c r="O54" s="46"/>
      <c r="P54" s="46"/>
      <c r="Q54" s="46"/>
      <c r="R54" s="46"/>
      <c r="S54" s="46"/>
    </row>
    <row r="55" spans="2:19" x14ac:dyDescent="0.25">
      <c r="B55" s="2">
        <v>7</v>
      </c>
      <c r="C55" s="3"/>
      <c r="D55" s="2"/>
      <c r="E55" s="2"/>
      <c r="F55" s="2"/>
      <c r="G55" s="2"/>
      <c r="L55" s="151"/>
      <c r="M55" s="151"/>
      <c r="N55" s="7" t="s">
        <v>62</v>
      </c>
      <c r="O55" s="46"/>
      <c r="P55" s="46"/>
      <c r="Q55" s="46"/>
      <c r="R55" s="46"/>
      <c r="S55" s="46"/>
    </row>
    <row r="56" spans="2:19" x14ac:dyDescent="0.25">
      <c r="B56" s="2">
        <f>+B55+1</f>
        <v>8</v>
      </c>
      <c r="C56" s="3"/>
      <c r="D56" s="2"/>
      <c r="E56" s="2"/>
      <c r="F56" s="2"/>
      <c r="G56" s="24"/>
      <c r="L56" s="151"/>
      <c r="M56" s="151"/>
      <c r="N56" s="7" t="s">
        <v>63</v>
      </c>
      <c r="O56" s="46"/>
      <c r="P56" s="46"/>
      <c r="Q56" s="46"/>
      <c r="R56" s="46"/>
      <c r="S56" s="46"/>
    </row>
    <row r="57" spans="2:19" x14ac:dyDescent="0.25">
      <c r="B57" s="2"/>
      <c r="C57" s="3"/>
      <c r="D57" s="2"/>
      <c r="E57" s="2"/>
      <c r="F57" s="2"/>
      <c r="G57" s="24"/>
      <c r="L57" s="151"/>
      <c r="M57" s="151"/>
      <c r="N57" s="7" t="s">
        <v>64</v>
      </c>
      <c r="O57" s="46"/>
      <c r="P57" s="46"/>
      <c r="Q57" s="46"/>
      <c r="R57" s="46"/>
      <c r="S57" s="46"/>
    </row>
    <row r="58" spans="2:19" x14ac:dyDescent="0.25">
      <c r="B58" s="2"/>
      <c r="C58" s="3" t="s">
        <v>201</v>
      </c>
      <c r="D58" s="2">
        <f>SUM(D48:D57)</f>
        <v>100</v>
      </c>
      <c r="E58" s="2"/>
      <c r="F58" s="2"/>
      <c r="G58" s="24"/>
      <c r="L58" s="151"/>
      <c r="M58" s="151"/>
      <c r="N58" s="7" t="s">
        <v>65</v>
      </c>
      <c r="O58" s="46"/>
      <c r="P58" s="46"/>
      <c r="Q58" s="46"/>
      <c r="R58" s="46"/>
      <c r="S58" s="46"/>
    </row>
    <row r="59" spans="2:19" x14ac:dyDescent="0.25">
      <c r="B59" s="43"/>
      <c r="C59" s="44"/>
      <c r="D59" s="45"/>
      <c r="E59" s="45"/>
      <c r="F59" s="45"/>
      <c r="G59" s="24"/>
      <c r="L59" s="151"/>
      <c r="M59" s="151"/>
      <c r="N59" s="7" t="s">
        <v>66</v>
      </c>
      <c r="O59" s="46"/>
      <c r="P59" s="46"/>
      <c r="Q59" s="46"/>
      <c r="R59" s="46"/>
      <c r="S59" s="46"/>
    </row>
    <row r="60" spans="2:19" ht="18.75" x14ac:dyDescent="0.25">
      <c r="B60" s="131" t="s">
        <v>141</v>
      </c>
      <c r="C60" s="132"/>
      <c r="D60" s="132"/>
      <c r="E60" s="132"/>
      <c r="F60" s="132"/>
      <c r="G60" s="133"/>
      <c r="L60" s="151" t="s">
        <v>67</v>
      </c>
      <c r="M60" s="151"/>
      <c r="N60" s="7" t="s">
        <v>1</v>
      </c>
      <c r="O60" s="46"/>
      <c r="P60" s="46"/>
      <c r="Q60" s="46"/>
      <c r="R60" s="46"/>
      <c r="S60" s="46"/>
    </row>
    <row r="61" spans="2:19" ht="60" x14ac:dyDescent="0.25">
      <c r="B61" s="33" t="s">
        <v>9</v>
      </c>
      <c r="C61" s="33" t="s">
        <v>0</v>
      </c>
      <c r="D61" s="33" t="s">
        <v>15</v>
      </c>
      <c r="E61" s="4" t="s">
        <v>20</v>
      </c>
      <c r="F61" s="4" t="s">
        <v>16</v>
      </c>
      <c r="G61" s="33" t="s">
        <v>11</v>
      </c>
      <c r="L61" s="151"/>
      <c r="M61" s="151"/>
      <c r="N61" s="7" t="s">
        <v>2</v>
      </c>
      <c r="O61" s="46"/>
      <c r="P61" s="46"/>
      <c r="Q61" s="46"/>
      <c r="R61" s="46"/>
      <c r="S61" s="46"/>
    </row>
    <row r="62" spans="2:19" x14ac:dyDescent="0.25">
      <c r="B62" s="2">
        <v>1</v>
      </c>
      <c r="C62" s="3">
        <v>45177</v>
      </c>
      <c r="D62" s="2">
        <v>48</v>
      </c>
      <c r="E62" s="2"/>
      <c r="F62" s="2"/>
      <c r="G62" s="2">
        <v>7930</v>
      </c>
      <c r="L62" s="151"/>
      <c r="M62" s="151"/>
      <c r="N62" s="7" t="s">
        <v>3</v>
      </c>
      <c r="O62" s="46"/>
      <c r="P62" s="46"/>
      <c r="Q62" s="46"/>
      <c r="R62" s="46"/>
      <c r="S62" s="46"/>
    </row>
    <row r="63" spans="2:19" x14ac:dyDescent="0.25">
      <c r="B63" s="2"/>
      <c r="C63" s="3"/>
      <c r="D63" s="2"/>
      <c r="E63" s="2"/>
      <c r="F63" s="2"/>
      <c r="G63" s="2"/>
      <c r="L63" s="151"/>
      <c r="M63" s="151"/>
      <c r="N63" s="7" t="s">
        <v>4</v>
      </c>
      <c r="O63" s="46"/>
      <c r="P63" s="46"/>
      <c r="Q63" s="46"/>
      <c r="R63" s="46"/>
      <c r="S63" s="46"/>
    </row>
    <row r="64" spans="2:19" x14ac:dyDescent="0.25">
      <c r="B64" s="2"/>
      <c r="C64" s="3"/>
      <c r="D64" s="2"/>
      <c r="E64" s="2"/>
      <c r="F64" s="2"/>
      <c r="G64" s="2"/>
      <c r="L64" s="151"/>
      <c r="M64" s="151"/>
      <c r="N64" s="7" t="s">
        <v>5</v>
      </c>
      <c r="O64" s="46"/>
      <c r="P64" s="46"/>
      <c r="Q64" s="46"/>
      <c r="R64" s="46"/>
      <c r="S64" s="46"/>
    </row>
    <row r="65" spans="2:19" x14ac:dyDescent="0.25">
      <c r="B65" s="2"/>
      <c r="C65" s="3"/>
      <c r="D65" s="2"/>
      <c r="E65" s="2"/>
      <c r="F65" s="2"/>
      <c r="G65" s="2"/>
      <c r="L65" s="151"/>
      <c r="M65" s="151"/>
      <c r="N65" s="7" t="s">
        <v>6</v>
      </c>
      <c r="O65" s="13"/>
      <c r="P65" s="46"/>
      <c r="Q65" s="46"/>
      <c r="R65" s="46"/>
      <c r="S65" s="46"/>
    </row>
    <row r="66" spans="2:19" x14ac:dyDescent="0.25">
      <c r="B66" s="2"/>
      <c r="C66" s="3"/>
      <c r="D66" s="2"/>
      <c r="E66" s="2"/>
      <c r="F66" s="2"/>
      <c r="G66" s="2"/>
      <c r="L66" s="151"/>
      <c r="M66" s="151"/>
      <c r="N66" s="7" t="s">
        <v>7</v>
      </c>
      <c r="O66" s="13"/>
      <c r="P66" s="46"/>
      <c r="Q66" s="46"/>
      <c r="R66" s="46"/>
      <c r="S66" s="46"/>
    </row>
    <row r="67" spans="2:19" x14ac:dyDescent="0.25">
      <c r="B67" s="2"/>
      <c r="C67" s="3"/>
      <c r="D67" s="2"/>
      <c r="E67" s="2"/>
      <c r="F67" s="2"/>
      <c r="G67" s="2"/>
      <c r="L67" s="151"/>
      <c r="M67" s="151"/>
      <c r="N67" s="7" t="s">
        <v>8</v>
      </c>
      <c r="O67" s="46"/>
      <c r="P67" s="46"/>
      <c r="Q67" s="46"/>
      <c r="R67" s="46"/>
      <c r="S67" s="46"/>
    </row>
    <row r="68" spans="2:19" x14ac:dyDescent="0.25">
      <c r="B68" s="2"/>
      <c r="C68" s="3"/>
      <c r="D68" s="2"/>
      <c r="E68" s="2"/>
      <c r="F68" s="2"/>
      <c r="G68" s="2"/>
      <c r="L68" s="151"/>
      <c r="M68" s="151"/>
      <c r="N68" s="7" t="s">
        <v>24</v>
      </c>
      <c r="O68" s="46"/>
      <c r="P68" s="46"/>
      <c r="Q68" s="46"/>
      <c r="R68" s="46"/>
      <c r="S68" s="46"/>
    </row>
    <row r="69" spans="2:19" x14ac:dyDescent="0.25">
      <c r="B69" s="2"/>
      <c r="C69" s="3" t="s">
        <v>201</v>
      </c>
      <c r="D69" s="2">
        <f>+SUM(D62:D68)</f>
        <v>48</v>
      </c>
      <c r="E69" s="2"/>
      <c r="F69" s="2"/>
      <c r="G69" s="2"/>
      <c r="L69" s="151" t="s">
        <v>68</v>
      </c>
      <c r="M69" s="151"/>
      <c r="N69" s="7" t="s">
        <v>69</v>
      </c>
      <c r="O69" s="61"/>
      <c r="P69" s="13">
        <v>15</v>
      </c>
      <c r="Q69" s="46"/>
      <c r="R69" s="46"/>
      <c r="S69" s="13">
        <v>7930</v>
      </c>
    </row>
    <row r="70" spans="2:19" ht="18.75" x14ac:dyDescent="0.25">
      <c r="B70" s="131" t="s">
        <v>138</v>
      </c>
      <c r="C70" s="132"/>
      <c r="D70" s="132"/>
      <c r="E70" s="132"/>
      <c r="F70" s="132"/>
      <c r="G70" s="133"/>
      <c r="L70" s="151"/>
      <c r="M70" s="151"/>
      <c r="N70" s="7" t="s">
        <v>70</v>
      </c>
      <c r="O70" s="13"/>
      <c r="P70" s="13"/>
      <c r="Q70" s="46"/>
      <c r="R70" s="46"/>
      <c r="S70" s="13"/>
    </row>
    <row r="71" spans="2:19" ht="60" x14ac:dyDescent="0.25">
      <c r="B71" s="33" t="s">
        <v>9</v>
      </c>
      <c r="C71" s="33" t="s">
        <v>0</v>
      </c>
      <c r="D71" s="33" t="s">
        <v>15</v>
      </c>
      <c r="E71" s="4" t="s">
        <v>20</v>
      </c>
      <c r="F71" s="4" t="s">
        <v>16</v>
      </c>
      <c r="G71" s="33" t="s">
        <v>11</v>
      </c>
      <c r="L71" s="151"/>
      <c r="M71" s="151"/>
      <c r="N71" s="7" t="s">
        <v>71</v>
      </c>
      <c r="O71" s="13"/>
      <c r="P71" s="13">
        <v>4</v>
      </c>
      <c r="Q71" s="46"/>
      <c r="R71" s="46"/>
      <c r="S71" s="13">
        <v>7944</v>
      </c>
    </row>
    <row r="72" spans="2:19" x14ac:dyDescent="0.25">
      <c r="B72" s="2">
        <v>1</v>
      </c>
      <c r="C72" s="3"/>
      <c r="D72" s="2"/>
      <c r="E72" s="2"/>
      <c r="F72" s="2"/>
      <c r="G72" s="2"/>
      <c r="L72" s="151"/>
      <c r="M72" s="151"/>
      <c r="N72" s="7" t="s">
        <v>72</v>
      </c>
      <c r="O72" s="13"/>
      <c r="P72" s="13"/>
      <c r="Q72" s="46"/>
      <c r="R72" s="46"/>
      <c r="S72" s="13"/>
    </row>
    <row r="73" spans="2:19" x14ac:dyDescent="0.25">
      <c r="B73" s="2"/>
      <c r="C73" s="3"/>
      <c r="D73" s="2"/>
      <c r="E73" s="2"/>
      <c r="F73" s="2"/>
      <c r="G73" s="2"/>
      <c r="L73" s="151"/>
      <c r="M73" s="151"/>
      <c r="N73" s="7" t="s">
        <v>73</v>
      </c>
      <c r="O73" s="13"/>
      <c r="P73" s="13">
        <v>1</v>
      </c>
      <c r="Q73" s="46"/>
      <c r="R73" s="46"/>
      <c r="S73" s="13">
        <v>7944</v>
      </c>
    </row>
    <row r="74" spans="2:19" x14ac:dyDescent="0.25">
      <c r="B74" s="2"/>
      <c r="C74" s="3"/>
      <c r="D74" s="2"/>
      <c r="E74" s="2"/>
      <c r="F74" s="2"/>
      <c r="G74" s="2"/>
      <c r="L74" s="151"/>
      <c r="M74" s="151"/>
      <c r="N74" s="7" t="s">
        <v>74</v>
      </c>
      <c r="O74" s="13"/>
      <c r="P74" s="13">
        <v>1</v>
      </c>
      <c r="Q74" s="46"/>
      <c r="R74" s="46"/>
      <c r="S74" s="13">
        <v>7944</v>
      </c>
    </row>
    <row r="75" spans="2:19" x14ac:dyDescent="0.25">
      <c r="B75" s="2"/>
      <c r="C75" s="3"/>
      <c r="D75" s="2"/>
      <c r="E75" s="2"/>
      <c r="F75" s="2"/>
      <c r="G75" s="2"/>
      <c r="L75" s="151"/>
      <c r="M75" s="151"/>
      <c r="N75" s="7" t="s">
        <v>75</v>
      </c>
      <c r="O75" s="46"/>
      <c r="P75" s="13"/>
      <c r="Q75" s="46"/>
      <c r="R75" s="46"/>
      <c r="S75" s="13"/>
    </row>
    <row r="76" spans="2:19" x14ac:dyDescent="0.25">
      <c r="B76" s="2"/>
      <c r="C76" s="3"/>
      <c r="D76" s="2"/>
      <c r="E76" s="2"/>
      <c r="F76" s="2"/>
      <c r="G76" s="2"/>
      <c r="L76" s="151"/>
      <c r="M76" s="151"/>
      <c r="N76" s="7" t="s">
        <v>76</v>
      </c>
      <c r="O76" s="46"/>
      <c r="P76" s="13">
        <v>1</v>
      </c>
      <c r="Q76" s="46"/>
      <c r="R76" s="46"/>
      <c r="S76" s="13">
        <v>7944</v>
      </c>
    </row>
    <row r="77" spans="2:19" x14ac:dyDescent="0.25">
      <c r="B77" s="2"/>
      <c r="C77" s="3"/>
      <c r="D77" s="2"/>
      <c r="E77" s="2"/>
      <c r="F77" s="2"/>
      <c r="G77" s="2"/>
      <c r="L77" s="151"/>
      <c r="M77" s="151"/>
      <c r="N77" s="7" t="s">
        <v>77</v>
      </c>
      <c r="O77" s="46"/>
      <c r="P77" s="13"/>
      <c r="Q77" s="46"/>
      <c r="R77" s="46"/>
      <c r="S77" s="13"/>
    </row>
    <row r="78" spans="2:19" x14ac:dyDescent="0.25">
      <c r="B78" s="2"/>
      <c r="C78" s="3"/>
      <c r="D78" s="2"/>
      <c r="E78" s="2"/>
      <c r="F78" s="2"/>
      <c r="G78" s="2"/>
      <c r="L78" s="151"/>
      <c r="M78" s="151"/>
      <c r="N78" s="7" t="s">
        <v>78</v>
      </c>
      <c r="O78" s="46"/>
      <c r="P78" s="13">
        <v>1</v>
      </c>
      <c r="Q78" s="46"/>
      <c r="R78" s="46"/>
      <c r="S78" s="13">
        <v>7944</v>
      </c>
    </row>
    <row r="79" spans="2:19" x14ac:dyDescent="0.25">
      <c r="B79" s="2"/>
      <c r="C79" s="3" t="s">
        <v>201</v>
      </c>
      <c r="D79" s="2">
        <f>+SUM(D72:D78)</f>
        <v>0</v>
      </c>
      <c r="E79" s="2"/>
      <c r="F79" s="2"/>
      <c r="G79" s="2"/>
      <c r="L79" s="151"/>
      <c r="M79" s="151"/>
      <c r="N79" s="7" t="s">
        <v>43</v>
      </c>
      <c r="O79" s="46"/>
      <c r="P79" s="13"/>
      <c r="Q79" s="46"/>
      <c r="R79" s="46"/>
      <c r="S79" s="46"/>
    </row>
    <row r="80" spans="2:19" ht="18.75" x14ac:dyDescent="0.25">
      <c r="B80" s="131" t="s">
        <v>155</v>
      </c>
      <c r="C80" s="132"/>
      <c r="D80" s="132"/>
      <c r="E80" s="132"/>
      <c r="F80" s="132"/>
      <c r="G80" s="133"/>
      <c r="L80" s="151"/>
      <c r="M80" s="151"/>
      <c r="N80" s="7" t="s">
        <v>44</v>
      </c>
      <c r="O80" s="46"/>
      <c r="P80" s="13"/>
      <c r="Q80" s="46"/>
      <c r="R80" s="46"/>
      <c r="S80" s="46"/>
    </row>
    <row r="81" spans="2:19" ht="60" x14ac:dyDescent="0.25">
      <c r="B81" s="33" t="s">
        <v>9</v>
      </c>
      <c r="C81" s="33" t="s">
        <v>0</v>
      </c>
      <c r="D81" s="33" t="s">
        <v>15</v>
      </c>
      <c r="E81" s="4" t="s">
        <v>20</v>
      </c>
      <c r="F81" s="4" t="s">
        <v>16</v>
      </c>
      <c r="G81" s="33" t="s">
        <v>11</v>
      </c>
      <c r="L81" s="151"/>
      <c r="M81" s="151"/>
      <c r="N81" s="7" t="s">
        <v>45</v>
      </c>
      <c r="O81" s="46"/>
      <c r="P81" s="46"/>
      <c r="Q81" s="46"/>
      <c r="R81" s="46"/>
      <c r="S81" s="46"/>
    </row>
    <row r="82" spans="2:19" x14ac:dyDescent="0.25">
      <c r="B82" s="2">
        <v>1</v>
      </c>
      <c r="C82" s="3"/>
      <c r="D82" s="2"/>
      <c r="E82" s="2"/>
      <c r="F82" s="2"/>
      <c r="G82" s="2"/>
      <c r="L82" s="151"/>
      <c r="M82" s="151"/>
      <c r="N82" s="7" t="s">
        <v>46</v>
      </c>
      <c r="O82" s="46"/>
      <c r="P82" s="46"/>
      <c r="Q82" s="46"/>
      <c r="R82" s="46"/>
      <c r="S82" s="46"/>
    </row>
    <row r="83" spans="2:19" x14ac:dyDescent="0.25">
      <c r="B83" s="2"/>
      <c r="C83" s="3"/>
      <c r="D83" s="2"/>
      <c r="E83" s="2"/>
      <c r="F83" s="2"/>
      <c r="G83" s="2"/>
      <c r="L83" s="151"/>
      <c r="M83" s="151"/>
      <c r="N83" s="7" t="s">
        <v>79</v>
      </c>
      <c r="O83" s="46"/>
      <c r="P83" s="46"/>
      <c r="Q83" s="46"/>
      <c r="R83" s="46"/>
      <c r="S83" s="46"/>
    </row>
    <row r="84" spans="2:19" x14ac:dyDescent="0.25">
      <c r="B84" s="2"/>
      <c r="C84" s="3"/>
      <c r="D84" s="2"/>
      <c r="E84" s="2"/>
      <c r="F84" s="2"/>
      <c r="G84" s="2"/>
      <c r="L84" s="151"/>
      <c r="M84" s="151"/>
      <c r="N84" s="7" t="s">
        <v>48</v>
      </c>
      <c r="O84" s="46"/>
      <c r="P84" s="46"/>
      <c r="Q84" s="46"/>
      <c r="R84" s="46"/>
      <c r="S84" s="46"/>
    </row>
    <row r="85" spans="2:19" x14ac:dyDescent="0.25">
      <c r="B85" s="2"/>
      <c r="C85" s="3"/>
      <c r="D85" s="2"/>
      <c r="E85" s="2"/>
      <c r="F85" s="2"/>
      <c r="G85" s="2"/>
      <c r="L85" s="151"/>
      <c r="M85" s="151"/>
      <c r="N85" s="7" t="s">
        <v>49</v>
      </c>
      <c r="O85" s="46"/>
      <c r="P85" s="46"/>
      <c r="Q85" s="46"/>
      <c r="R85" s="46"/>
      <c r="S85" s="46"/>
    </row>
    <row r="86" spans="2:19" x14ac:dyDescent="0.25">
      <c r="B86" s="2"/>
      <c r="C86" s="3"/>
      <c r="D86" s="2"/>
      <c r="E86" s="2"/>
      <c r="F86" s="2"/>
      <c r="G86" s="2"/>
      <c r="L86" s="151"/>
      <c r="M86" s="151"/>
      <c r="N86" s="7" t="s">
        <v>50</v>
      </c>
      <c r="O86" s="46"/>
      <c r="P86" s="46"/>
      <c r="Q86" s="46"/>
      <c r="R86" s="46"/>
      <c r="S86" s="46"/>
    </row>
    <row r="87" spans="2:19" x14ac:dyDescent="0.25">
      <c r="B87" s="2"/>
      <c r="C87" s="3"/>
      <c r="D87" s="2"/>
      <c r="E87" s="2"/>
      <c r="F87" s="2"/>
      <c r="G87" s="2"/>
      <c r="L87" s="151"/>
      <c r="M87" s="151"/>
      <c r="N87" s="7" t="s">
        <v>80</v>
      </c>
      <c r="O87" s="46"/>
      <c r="P87" s="13"/>
      <c r="Q87" s="46"/>
      <c r="R87" s="46"/>
      <c r="S87" s="13"/>
    </row>
    <row r="88" spans="2:19" x14ac:dyDescent="0.25">
      <c r="B88" s="2"/>
      <c r="C88" s="3"/>
      <c r="D88" s="2"/>
      <c r="E88" s="2"/>
      <c r="F88" s="2"/>
      <c r="G88" s="2"/>
      <c r="L88" s="151"/>
      <c r="M88" s="151"/>
      <c r="N88" s="7" t="s">
        <v>81</v>
      </c>
      <c r="O88" s="46"/>
      <c r="P88" s="13"/>
      <c r="Q88" s="46"/>
      <c r="R88" s="46"/>
      <c r="S88" s="13"/>
    </row>
    <row r="89" spans="2:19" x14ac:dyDescent="0.25">
      <c r="L89" s="151"/>
      <c r="M89" s="151"/>
      <c r="N89" s="7" t="s">
        <v>82</v>
      </c>
      <c r="O89" s="46"/>
      <c r="P89" s="13"/>
      <c r="Q89" s="46"/>
      <c r="R89" s="46"/>
      <c r="S89" s="13"/>
    </row>
    <row r="90" spans="2:19" x14ac:dyDescent="0.25">
      <c r="L90" s="151"/>
      <c r="M90" s="151"/>
      <c r="N90" s="7" t="s">
        <v>83</v>
      </c>
      <c r="O90" s="46"/>
      <c r="P90" s="46"/>
      <c r="Q90" s="46"/>
      <c r="R90" s="46"/>
      <c r="S90" s="46"/>
    </row>
    <row r="91" spans="2:19" x14ac:dyDescent="0.25">
      <c r="L91" s="151"/>
      <c r="M91" s="151"/>
      <c r="N91" s="7" t="s">
        <v>84</v>
      </c>
      <c r="O91" s="46"/>
      <c r="P91" s="46"/>
      <c r="Q91" s="46"/>
      <c r="R91" s="46"/>
      <c r="S91" s="46"/>
    </row>
    <row r="92" spans="2:19" x14ac:dyDescent="0.25">
      <c r="L92" s="151"/>
      <c r="M92" s="151"/>
      <c r="N92" s="7" t="s">
        <v>85</v>
      </c>
      <c r="O92" s="46"/>
      <c r="P92" s="46"/>
      <c r="Q92" s="46"/>
      <c r="R92" s="46"/>
      <c r="S92" s="46"/>
    </row>
    <row r="93" spans="2:19" x14ac:dyDescent="0.25">
      <c r="L93" s="151"/>
      <c r="M93" s="151"/>
      <c r="N93" s="7" t="s">
        <v>86</v>
      </c>
      <c r="O93" s="46"/>
      <c r="P93" s="46"/>
      <c r="Q93" s="46"/>
      <c r="R93" s="46"/>
      <c r="S93" s="46"/>
    </row>
    <row r="94" spans="2:19" x14ac:dyDescent="0.25">
      <c r="L94" s="151"/>
      <c r="M94" s="151"/>
      <c r="N94" s="7" t="s">
        <v>87</v>
      </c>
      <c r="O94" s="46"/>
      <c r="P94" s="46"/>
      <c r="Q94" s="46"/>
      <c r="R94" s="46"/>
      <c r="S94" s="46"/>
    </row>
    <row r="95" spans="2:19" x14ac:dyDescent="0.25">
      <c r="L95" s="151"/>
      <c r="M95" s="151"/>
      <c r="N95" s="7" t="s">
        <v>88</v>
      </c>
      <c r="O95" s="46"/>
      <c r="P95" s="46"/>
      <c r="Q95" s="46"/>
      <c r="R95" s="46"/>
      <c r="S95" s="46"/>
    </row>
    <row r="96" spans="2:19" x14ac:dyDescent="0.25">
      <c r="L96" s="151"/>
      <c r="M96" s="151"/>
      <c r="N96" s="7" t="s">
        <v>89</v>
      </c>
      <c r="O96" s="46"/>
      <c r="P96" s="46"/>
      <c r="Q96" s="46"/>
      <c r="R96" s="46"/>
      <c r="S96" s="46"/>
    </row>
    <row r="97" spans="12:19" x14ac:dyDescent="0.25">
      <c r="L97" s="151"/>
      <c r="M97" s="151"/>
      <c r="N97" s="7" t="s">
        <v>90</v>
      </c>
      <c r="O97" s="46"/>
      <c r="P97" s="46"/>
      <c r="Q97" s="46"/>
      <c r="R97" s="46"/>
      <c r="S97" s="46"/>
    </row>
    <row r="98" spans="12:19" x14ac:dyDescent="0.25">
      <c r="L98" s="151"/>
      <c r="M98" s="151"/>
      <c r="N98" s="7" t="s">
        <v>91</v>
      </c>
      <c r="O98" s="46"/>
      <c r="P98" s="46"/>
      <c r="Q98" s="46"/>
      <c r="R98" s="46"/>
      <c r="S98" s="46"/>
    </row>
    <row r="99" spans="12:19" x14ac:dyDescent="0.25">
      <c r="L99" s="151"/>
      <c r="M99" s="151"/>
      <c r="N99" s="7" t="s">
        <v>92</v>
      </c>
      <c r="O99" s="46"/>
      <c r="P99" s="46"/>
      <c r="Q99" s="46"/>
      <c r="R99" s="46"/>
      <c r="S99" s="46"/>
    </row>
    <row r="100" spans="12:19" x14ac:dyDescent="0.25">
      <c r="L100" s="151"/>
      <c r="M100" s="151"/>
      <c r="N100" s="7" t="s">
        <v>93</v>
      </c>
      <c r="O100" s="46"/>
      <c r="P100" s="46"/>
      <c r="Q100" s="46"/>
      <c r="R100" s="46"/>
      <c r="S100" s="46"/>
    </row>
    <row r="101" spans="12:19" x14ac:dyDescent="0.25">
      <c r="L101" s="151"/>
      <c r="M101" s="151"/>
      <c r="N101" s="7" t="s">
        <v>94</v>
      </c>
      <c r="O101" s="46"/>
      <c r="P101" s="46"/>
      <c r="Q101" s="46"/>
      <c r="R101" s="46"/>
      <c r="S101" s="46"/>
    </row>
    <row r="102" spans="12:19" x14ac:dyDescent="0.25">
      <c r="L102" s="151"/>
      <c r="M102" s="151"/>
      <c r="N102" s="7" t="s">
        <v>95</v>
      </c>
      <c r="O102" s="46"/>
      <c r="P102" s="46"/>
      <c r="Q102" s="46"/>
      <c r="R102" s="46"/>
      <c r="S102" s="46"/>
    </row>
    <row r="103" spans="12:19" x14ac:dyDescent="0.25">
      <c r="L103" s="151" t="s">
        <v>96</v>
      </c>
      <c r="M103" s="151"/>
      <c r="N103" s="7" t="s">
        <v>1</v>
      </c>
      <c r="O103" s="46">
        <v>70</v>
      </c>
      <c r="P103" s="46"/>
      <c r="Q103" s="46"/>
      <c r="R103" s="46"/>
      <c r="S103" s="46">
        <v>7925</v>
      </c>
    </row>
    <row r="104" spans="12:19" x14ac:dyDescent="0.25">
      <c r="L104" s="151"/>
      <c r="M104" s="151"/>
      <c r="N104" s="7" t="s">
        <v>2</v>
      </c>
      <c r="O104" s="46"/>
      <c r="P104" s="46"/>
      <c r="Q104" s="46"/>
      <c r="R104" s="46"/>
      <c r="S104" s="46"/>
    </row>
    <row r="105" spans="12:19" x14ac:dyDescent="0.25">
      <c r="L105" s="151"/>
      <c r="M105" s="151"/>
      <c r="N105" s="7" t="s">
        <v>3</v>
      </c>
      <c r="O105" s="46"/>
      <c r="P105" s="46"/>
      <c r="Q105" s="46"/>
      <c r="R105" s="46"/>
      <c r="S105" s="46"/>
    </row>
    <row r="106" spans="12:19" x14ac:dyDescent="0.25">
      <c r="L106" s="151"/>
      <c r="M106" s="151"/>
      <c r="N106" s="7" t="s">
        <v>4</v>
      </c>
      <c r="O106" s="46"/>
      <c r="P106" s="46"/>
      <c r="Q106" s="46"/>
      <c r="R106" s="46"/>
      <c r="S106" s="46"/>
    </row>
    <row r="107" spans="12:19" x14ac:dyDescent="0.25">
      <c r="L107" s="151"/>
      <c r="M107" s="151"/>
      <c r="N107" s="7" t="s">
        <v>5</v>
      </c>
      <c r="O107" s="46"/>
      <c r="P107" s="46"/>
      <c r="Q107" s="46"/>
      <c r="R107" s="46"/>
      <c r="S107" s="46"/>
    </row>
    <row r="108" spans="12:19" x14ac:dyDescent="0.25">
      <c r="L108" s="151"/>
      <c r="M108" s="151"/>
      <c r="N108" s="7" t="s">
        <v>6</v>
      </c>
      <c r="O108" s="46"/>
      <c r="P108" s="46"/>
      <c r="Q108" s="46"/>
      <c r="R108" s="46"/>
      <c r="S108" s="46"/>
    </row>
    <row r="109" spans="12:19" x14ac:dyDescent="0.25">
      <c r="L109" s="151"/>
      <c r="M109" s="151"/>
      <c r="N109" s="7" t="s">
        <v>7</v>
      </c>
      <c r="O109" s="46"/>
      <c r="P109" s="46"/>
      <c r="Q109" s="46"/>
      <c r="R109" s="46"/>
      <c r="S109" s="46"/>
    </row>
    <row r="110" spans="12:19" x14ac:dyDescent="0.25">
      <c r="L110" s="151" t="s">
        <v>97</v>
      </c>
      <c r="M110" s="151" t="s">
        <v>1</v>
      </c>
      <c r="N110" s="7" t="s">
        <v>98</v>
      </c>
      <c r="O110" s="46"/>
      <c r="P110" s="46"/>
      <c r="Q110" s="46"/>
      <c r="R110" s="46"/>
      <c r="S110" s="46"/>
    </row>
    <row r="111" spans="12:19" x14ac:dyDescent="0.25">
      <c r="L111" s="151"/>
      <c r="M111" s="151"/>
      <c r="N111" s="7" t="s">
        <v>99</v>
      </c>
      <c r="O111" s="46"/>
      <c r="P111" s="46"/>
      <c r="Q111" s="46"/>
      <c r="R111" s="46"/>
      <c r="S111" s="46"/>
    </row>
    <row r="112" spans="12:19" x14ac:dyDescent="0.25">
      <c r="L112" s="151"/>
      <c r="M112" s="151" t="s">
        <v>2</v>
      </c>
      <c r="N112" s="7" t="s">
        <v>98</v>
      </c>
      <c r="O112" s="46"/>
      <c r="P112" s="46"/>
      <c r="Q112" s="46"/>
      <c r="R112" s="46"/>
      <c r="S112" s="46"/>
    </row>
    <row r="113" spans="12:19" x14ac:dyDescent="0.25">
      <c r="L113" s="151"/>
      <c r="M113" s="151"/>
      <c r="N113" s="7" t="s">
        <v>99</v>
      </c>
      <c r="O113" s="46"/>
      <c r="P113" s="46"/>
      <c r="Q113" s="46"/>
      <c r="R113" s="46"/>
      <c r="S113" s="46"/>
    </row>
    <row r="114" spans="12:19" x14ac:dyDescent="0.25">
      <c r="L114" s="151"/>
      <c r="M114" s="151" t="s">
        <v>3</v>
      </c>
      <c r="N114" s="7" t="s">
        <v>98</v>
      </c>
      <c r="O114" s="46"/>
      <c r="P114" s="46"/>
      <c r="Q114" s="46"/>
      <c r="R114" s="46"/>
      <c r="S114" s="46"/>
    </row>
    <row r="115" spans="12:19" x14ac:dyDescent="0.25">
      <c r="L115" s="151"/>
      <c r="M115" s="151"/>
      <c r="N115" s="7" t="s">
        <v>99</v>
      </c>
      <c r="O115" s="46"/>
      <c r="P115" s="46"/>
      <c r="Q115" s="46"/>
      <c r="R115" s="46"/>
      <c r="S115" s="46"/>
    </row>
    <row r="116" spans="12:19" x14ac:dyDescent="0.25">
      <c r="L116" s="151"/>
      <c r="M116" s="151" t="s">
        <v>4</v>
      </c>
      <c r="N116" s="7" t="s">
        <v>98</v>
      </c>
      <c r="O116" s="46"/>
      <c r="P116" s="46"/>
      <c r="Q116" s="46"/>
      <c r="R116" s="46"/>
      <c r="S116" s="46"/>
    </row>
    <row r="117" spans="12:19" x14ac:dyDescent="0.25">
      <c r="L117" s="151"/>
      <c r="M117" s="151"/>
      <c r="N117" s="7" t="s">
        <v>99</v>
      </c>
      <c r="O117" s="46"/>
      <c r="P117" s="46"/>
      <c r="Q117" s="46"/>
      <c r="R117" s="46"/>
      <c r="S117" s="46"/>
    </row>
    <row r="118" spans="12:19" x14ac:dyDescent="0.25">
      <c r="L118" s="151"/>
      <c r="M118" s="151" t="s">
        <v>5</v>
      </c>
      <c r="N118" s="7" t="s">
        <v>98</v>
      </c>
      <c r="O118" s="46"/>
      <c r="P118" s="46"/>
      <c r="Q118" s="46"/>
      <c r="R118" s="46"/>
      <c r="S118" s="46"/>
    </row>
    <row r="119" spans="12:19" x14ac:dyDescent="0.25">
      <c r="L119" s="151"/>
      <c r="M119" s="151"/>
      <c r="N119" s="7" t="s">
        <v>99</v>
      </c>
      <c r="O119" s="46"/>
      <c r="P119" s="46"/>
      <c r="Q119" s="46"/>
      <c r="R119" s="46"/>
      <c r="S119" s="46"/>
    </row>
    <row r="120" spans="12:19" x14ac:dyDescent="0.25">
      <c r="L120" s="151"/>
      <c r="M120" s="151" t="s">
        <v>6</v>
      </c>
      <c r="N120" s="7" t="s">
        <v>98</v>
      </c>
      <c r="O120" s="46"/>
      <c r="P120" s="46"/>
      <c r="Q120" s="46"/>
      <c r="R120" s="46"/>
      <c r="S120" s="46"/>
    </row>
    <row r="121" spans="12:19" x14ac:dyDescent="0.25">
      <c r="L121" s="151"/>
      <c r="M121" s="151"/>
      <c r="N121" s="7" t="s">
        <v>99</v>
      </c>
      <c r="O121" s="46"/>
      <c r="P121" s="46"/>
      <c r="Q121" s="46"/>
      <c r="R121" s="46"/>
      <c r="S121" s="46"/>
    </row>
    <row r="122" spans="12:19" x14ac:dyDescent="0.25">
      <c r="L122" s="151"/>
      <c r="M122" s="151" t="s">
        <v>7</v>
      </c>
      <c r="N122" s="7" t="s">
        <v>98</v>
      </c>
      <c r="O122" s="46"/>
      <c r="P122" s="46"/>
      <c r="Q122" s="46"/>
      <c r="R122" s="46"/>
      <c r="S122" s="46"/>
    </row>
    <row r="123" spans="12:19" x14ac:dyDescent="0.25">
      <c r="L123" s="151"/>
      <c r="M123" s="151"/>
      <c r="N123" s="7" t="s">
        <v>99</v>
      </c>
      <c r="O123" s="46"/>
      <c r="P123" s="46"/>
      <c r="Q123" s="46"/>
      <c r="R123" s="46"/>
      <c r="S123" s="46"/>
    </row>
    <row r="124" spans="12:19" x14ac:dyDescent="0.25">
      <c r="L124" s="151"/>
      <c r="M124" s="151" t="s">
        <v>8</v>
      </c>
      <c r="N124" s="7" t="s">
        <v>98</v>
      </c>
      <c r="O124" s="46"/>
      <c r="P124" s="46"/>
      <c r="Q124" s="46"/>
      <c r="R124" s="46"/>
      <c r="S124" s="46"/>
    </row>
    <row r="125" spans="12:19" x14ac:dyDescent="0.25">
      <c r="L125" s="151"/>
      <c r="M125" s="151"/>
      <c r="N125" s="7" t="s">
        <v>99</v>
      </c>
      <c r="O125" s="46"/>
      <c r="P125" s="46"/>
      <c r="Q125" s="46"/>
      <c r="R125" s="46"/>
      <c r="S125" s="46"/>
    </row>
    <row r="126" spans="12:19" x14ac:dyDescent="0.25">
      <c r="L126" s="151"/>
      <c r="M126" s="151" t="s">
        <v>24</v>
      </c>
      <c r="N126" s="7" t="s">
        <v>98</v>
      </c>
      <c r="O126" s="46"/>
      <c r="P126" s="46"/>
      <c r="Q126" s="46"/>
      <c r="R126" s="46"/>
      <c r="S126" s="46"/>
    </row>
    <row r="127" spans="12:19" x14ac:dyDescent="0.25">
      <c r="L127" s="151"/>
      <c r="M127" s="151"/>
      <c r="N127" s="7" t="s">
        <v>99</v>
      </c>
      <c r="O127" s="46"/>
      <c r="P127" s="46"/>
      <c r="Q127" s="46"/>
      <c r="R127" s="46"/>
      <c r="S127" s="46"/>
    </row>
    <row r="128" spans="12:19" x14ac:dyDescent="0.25">
      <c r="L128" s="151" t="s">
        <v>100</v>
      </c>
      <c r="M128" s="151"/>
      <c r="N128" s="7" t="s">
        <v>101</v>
      </c>
      <c r="O128" s="46"/>
      <c r="P128" s="46"/>
      <c r="Q128" s="46"/>
      <c r="R128" s="46"/>
      <c r="S128" s="46"/>
    </row>
    <row r="129" spans="12:19" x14ac:dyDescent="0.25">
      <c r="L129" s="151"/>
      <c r="M129" s="151"/>
      <c r="N129" s="7" t="s">
        <v>1</v>
      </c>
      <c r="O129" s="46"/>
      <c r="P129" s="46"/>
      <c r="Q129" s="46"/>
      <c r="R129" s="46"/>
      <c r="S129" s="46"/>
    </row>
    <row r="130" spans="12:19" x14ac:dyDescent="0.25">
      <c r="L130" s="151"/>
      <c r="M130" s="151"/>
      <c r="N130" s="7" t="s">
        <v>2</v>
      </c>
      <c r="O130" s="46"/>
      <c r="P130" s="46"/>
      <c r="Q130" s="46"/>
      <c r="R130" s="46"/>
      <c r="S130" s="46"/>
    </row>
    <row r="131" spans="12:19" x14ac:dyDescent="0.25">
      <c r="L131" s="151"/>
      <c r="M131" s="151"/>
      <c r="N131" s="7" t="s">
        <v>3</v>
      </c>
      <c r="O131" s="46"/>
      <c r="P131" s="46"/>
      <c r="Q131" s="46"/>
      <c r="R131" s="46"/>
      <c r="S131" s="46"/>
    </row>
    <row r="132" spans="12:19" x14ac:dyDescent="0.25">
      <c r="L132" s="151"/>
      <c r="M132" s="151"/>
      <c r="N132" s="7" t="s">
        <v>4</v>
      </c>
      <c r="O132" s="46"/>
      <c r="P132" s="46"/>
      <c r="Q132" s="46"/>
      <c r="R132" s="46"/>
      <c r="S132" s="46"/>
    </row>
    <row r="133" spans="12:19" x14ac:dyDescent="0.25">
      <c r="L133" s="151"/>
      <c r="M133" s="151"/>
      <c r="N133" s="7" t="s">
        <v>5</v>
      </c>
      <c r="O133" s="46"/>
      <c r="P133" s="46"/>
      <c r="Q133" s="46"/>
      <c r="R133" s="46"/>
      <c r="S133" s="46"/>
    </row>
    <row r="134" spans="12:19" x14ac:dyDescent="0.25">
      <c r="L134" s="151"/>
      <c r="M134" s="151"/>
      <c r="N134" s="7" t="s">
        <v>6</v>
      </c>
      <c r="O134" s="46"/>
      <c r="P134" s="46"/>
      <c r="Q134" s="46"/>
      <c r="R134" s="46"/>
      <c r="S134" s="46"/>
    </row>
    <row r="135" spans="12:19" x14ac:dyDescent="0.25">
      <c r="L135" s="151"/>
      <c r="M135" s="151"/>
      <c r="N135" s="7" t="s">
        <v>7</v>
      </c>
      <c r="O135" s="46"/>
      <c r="P135" s="46"/>
      <c r="Q135" s="46"/>
      <c r="R135" s="46"/>
      <c r="S135" s="46"/>
    </row>
    <row r="136" spans="12:19" x14ac:dyDescent="0.25">
      <c r="L136" s="151"/>
      <c r="M136" s="151"/>
      <c r="N136" s="7" t="s">
        <v>8</v>
      </c>
      <c r="O136" s="46"/>
      <c r="P136" s="46"/>
      <c r="Q136" s="46"/>
      <c r="R136" s="46"/>
      <c r="S136" s="46"/>
    </row>
    <row r="137" spans="12:19" x14ac:dyDescent="0.25">
      <c r="L137" s="151" t="s">
        <v>102</v>
      </c>
      <c r="M137" s="151"/>
      <c r="N137" s="7" t="s">
        <v>101</v>
      </c>
      <c r="O137" s="46"/>
      <c r="P137" s="46"/>
      <c r="Q137" s="46"/>
      <c r="R137" s="46"/>
      <c r="S137" s="46"/>
    </row>
    <row r="138" spans="12:19" x14ac:dyDescent="0.25">
      <c r="L138" s="151"/>
      <c r="M138" s="151"/>
      <c r="N138" s="7" t="s">
        <v>1</v>
      </c>
      <c r="O138" s="46"/>
      <c r="P138" s="46"/>
      <c r="Q138" s="46"/>
      <c r="R138" s="46"/>
      <c r="S138" s="46"/>
    </row>
    <row r="139" spans="12:19" x14ac:dyDescent="0.25">
      <c r="L139" s="151"/>
      <c r="M139" s="151"/>
      <c r="N139" s="7" t="s">
        <v>2</v>
      </c>
      <c r="O139" s="46"/>
      <c r="P139" s="46"/>
      <c r="Q139" s="46"/>
      <c r="R139" s="46"/>
      <c r="S139" s="46"/>
    </row>
    <row r="140" spans="12:19" x14ac:dyDescent="0.25">
      <c r="L140" s="151"/>
      <c r="M140" s="151"/>
      <c r="N140" s="7" t="s">
        <v>3</v>
      </c>
      <c r="O140" s="46"/>
      <c r="P140" s="46"/>
      <c r="Q140" s="46"/>
      <c r="R140" s="46"/>
      <c r="S140" s="46"/>
    </row>
    <row r="141" spans="12:19" x14ac:dyDescent="0.25">
      <c r="L141" s="151"/>
      <c r="M141" s="151"/>
      <c r="N141" s="7" t="s">
        <v>4</v>
      </c>
      <c r="O141" s="46"/>
      <c r="P141" s="46"/>
      <c r="Q141" s="46"/>
      <c r="R141" s="46"/>
      <c r="S141" s="46"/>
    </row>
    <row r="142" spans="12:19" x14ac:dyDescent="0.25">
      <c r="L142" s="151"/>
      <c r="M142" s="151"/>
      <c r="N142" s="7" t="s">
        <v>5</v>
      </c>
      <c r="O142" s="46"/>
      <c r="P142" s="46"/>
      <c r="Q142" s="46"/>
      <c r="R142" s="46"/>
      <c r="S142" s="46"/>
    </row>
    <row r="143" spans="12:19" x14ac:dyDescent="0.25">
      <c r="L143" s="151"/>
      <c r="M143" s="151"/>
      <c r="N143" s="7" t="s">
        <v>6</v>
      </c>
      <c r="O143" s="46"/>
      <c r="P143" s="46"/>
      <c r="Q143" s="46"/>
      <c r="R143" s="46"/>
      <c r="S143" s="46"/>
    </row>
    <row r="144" spans="12:19" x14ac:dyDescent="0.25">
      <c r="L144" s="151"/>
      <c r="M144" s="151"/>
      <c r="N144" s="7" t="s">
        <v>7</v>
      </c>
      <c r="O144" s="46"/>
      <c r="P144" s="46"/>
      <c r="Q144" s="46"/>
      <c r="R144" s="46"/>
      <c r="S144" s="46"/>
    </row>
    <row r="145" spans="12:19" x14ac:dyDescent="0.25">
      <c r="L145" s="151"/>
      <c r="M145" s="151"/>
      <c r="N145" s="7" t="s">
        <v>8</v>
      </c>
      <c r="O145" s="46"/>
      <c r="P145" s="46"/>
      <c r="Q145" s="46"/>
      <c r="R145" s="46"/>
      <c r="S145" s="46"/>
    </row>
    <row r="146" spans="12:19" x14ac:dyDescent="0.25">
      <c r="L146" s="154" t="s">
        <v>103</v>
      </c>
      <c r="M146" s="154"/>
      <c r="N146" s="8" t="s">
        <v>1</v>
      </c>
      <c r="O146" s="46"/>
      <c r="P146" s="46"/>
      <c r="Q146" s="46"/>
      <c r="R146" s="46"/>
      <c r="S146" s="46"/>
    </row>
    <row r="147" spans="12:19" x14ac:dyDescent="0.25">
      <c r="L147" s="154"/>
      <c r="M147" s="154"/>
      <c r="N147" s="8" t="s">
        <v>2</v>
      </c>
      <c r="O147" s="46"/>
      <c r="P147" s="46"/>
      <c r="Q147" s="46"/>
      <c r="R147" s="46"/>
      <c r="S147" s="46"/>
    </row>
    <row r="148" spans="12:19" x14ac:dyDescent="0.25">
      <c r="L148" s="154"/>
      <c r="M148" s="154"/>
      <c r="N148" s="8" t="s">
        <v>3</v>
      </c>
      <c r="O148" s="46"/>
      <c r="P148" s="46"/>
      <c r="Q148" s="46"/>
      <c r="R148" s="46"/>
      <c r="S148" s="46"/>
    </row>
    <row r="149" spans="12:19" x14ac:dyDescent="0.25">
      <c r="L149" s="154"/>
      <c r="M149" s="154"/>
      <c r="N149" s="8" t="s">
        <v>4</v>
      </c>
      <c r="O149" s="46"/>
      <c r="P149" s="46"/>
      <c r="Q149" s="46"/>
      <c r="R149" s="46"/>
      <c r="S149" s="46"/>
    </row>
    <row r="150" spans="12:19" x14ac:dyDescent="0.25">
      <c r="L150" s="154"/>
      <c r="M150" s="154"/>
      <c r="N150" s="8" t="s">
        <v>5</v>
      </c>
      <c r="O150" s="46"/>
      <c r="P150" s="46"/>
      <c r="Q150" s="46"/>
      <c r="R150" s="46"/>
      <c r="S150" s="46"/>
    </row>
    <row r="151" spans="12:19" x14ac:dyDescent="0.25">
      <c r="L151" s="154"/>
      <c r="M151" s="154"/>
      <c r="N151" s="8" t="s">
        <v>6</v>
      </c>
      <c r="O151" s="46"/>
      <c r="P151" s="46"/>
      <c r="Q151" s="46"/>
      <c r="R151" s="46"/>
      <c r="S151" s="46"/>
    </row>
    <row r="152" spans="12:19" x14ac:dyDescent="0.25">
      <c r="L152" s="154"/>
      <c r="M152" s="154"/>
      <c r="N152" s="8" t="s">
        <v>7</v>
      </c>
      <c r="O152" s="46"/>
      <c r="P152" s="46"/>
      <c r="Q152" s="46"/>
      <c r="R152" s="46"/>
      <c r="S152" s="46"/>
    </row>
    <row r="153" spans="12:19" x14ac:dyDescent="0.25">
      <c r="L153" s="154"/>
      <c r="M153" s="154"/>
      <c r="N153" s="8" t="s">
        <v>8</v>
      </c>
      <c r="O153" s="46"/>
      <c r="P153" s="46"/>
      <c r="Q153" s="46"/>
      <c r="R153" s="46"/>
      <c r="S153" s="46"/>
    </row>
    <row r="154" spans="12:19" x14ac:dyDescent="0.25">
      <c r="L154" s="154"/>
      <c r="M154" s="154"/>
      <c r="N154" s="8" t="s">
        <v>24</v>
      </c>
      <c r="O154" s="46"/>
      <c r="P154" s="46"/>
      <c r="Q154" s="46"/>
      <c r="R154" s="46"/>
      <c r="S154" s="46"/>
    </row>
    <row r="155" spans="12:19" x14ac:dyDescent="0.25">
      <c r="L155" s="154" t="s">
        <v>104</v>
      </c>
      <c r="M155" s="154"/>
      <c r="N155" s="8" t="s">
        <v>1</v>
      </c>
      <c r="O155" s="46"/>
      <c r="P155" s="46"/>
      <c r="Q155" s="46"/>
      <c r="R155" s="46"/>
      <c r="S155" s="46"/>
    </row>
    <row r="156" spans="12:19" x14ac:dyDescent="0.25">
      <c r="L156" s="154"/>
      <c r="M156" s="154"/>
      <c r="N156" s="8" t="s">
        <v>2</v>
      </c>
      <c r="O156" s="46"/>
      <c r="P156" s="46"/>
      <c r="Q156" s="46"/>
      <c r="R156" s="46"/>
      <c r="S156" s="46"/>
    </row>
    <row r="157" spans="12:19" x14ac:dyDescent="0.25">
      <c r="L157" s="154"/>
      <c r="M157" s="154"/>
      <c r="N157" s="8" t="s">
        <v>3</v>
      </c>
      <c r="O157" s="46"/>
      <c r="P157" s="46"/>
      <c r="Q157" s="46"/>
      <c r="R157" s="46"/>
      <c r="S157" s="46"/>
    </row>
    <row r="158" spans="12:19" x14ac:dyDescent="0.25">
      <c r="L158" s="154"/>
      <c r="M158" s="154"/>
      <c r="N158" s="8" t="s">
        <v>4</v>
      </c>
      <c r="O158" s="46"/>
      <c r="P158" s="46"/>
      <c r="Q158" s="46"/>
      <c r="R158" s="46"/>
      <c r="S158" s="46"/>
    </row>
    <row r="159" spans="12:19" x14ac:dyDescent="0.25">
      <c r="L159" s="154"/>
      <c r="M159" s="154"/>
      <c r="N159" s="8" t="s">
        <v>5</v>
      </c>
      <c r="O159" s="46"/>
      <c r="P159" s="46"/>
      <c r="Q159" s="46"/>
      <c r="R159" s="46"/>
      <c r="S159" s="46"/>
    </row>
    <row r="160" spans="12:19" x14ac:dyDescent="0.25">
      <c r="L160" s="154"/>
      <c r="M160" s="154"/>
      <c r="N160" s="8" t="s">
        <v>6</v>
      </c>
      <c r="O160" s="46"/>
      <c r="P160" s="46"/>
      <c r="Q160" s="46"/>
      <c r="R160" s="46"/>
      <c r="S160" s="46"/>
    </row>
    <row r="161" spans="12:19" x14ac:dyDescent="0.25">
      <c r="L161" s="154"/>
      <c r="M161" s="154"/>
      <c r="N161" s="8" t="s">
        <v>7</v>
      </c>
      <c r="O161" s="46"/>
      <c r="P161" s="46"/>
      <c r="Q161" s="46"/>
      <c r="R161" s="46"/>
      <c r="S161" s="46"/>
    </row>
    <row r="162" spans="12:19" x14ac:dyDescent="0.25">
      <c r="L162" s="154"/>
      <c r="M162" s="154"/>
      <c r="N162" s="8" t="s">
        <v>8</v>
      </c>
      <c r="O162" s="46"/>
      <c r="P162" s="46"/>
      <c r="Q162" s="46"/>
      <c r="R162" s="46"/>
      <c r="S162" s="46"/>
    </row>
    <row r="163" spans="12:19" x14ac:dyDescent="0.25">
      <c r="L163" s="154"/>
      <c r="M163" s="154"/>
      <c r="N163" s="8" t="s">
        <v>24</v>
      </c>
      <c r="O163" s="46"/>
      <c r="P163" s="46"/>
      <c r="Q163" s="46"/>
      <c r="R163" s="46"/>
      <c r="S163" s="46"/>
    </row>
    <row r="164" spans="12:19" x14ac:dyDescent="0.25">
      <c r="L164" s="154" t="s">
        <v>105</v>
      </c>
      <c r="M164" s="154"/>
      <c r="N164" s="8" t="s">
        <v>1</v>
      </c>
      <c r="O164" s="46"/>
      <c r="P164" s="46"/>
      <c r="Q164" s="46"/>
      <c r="R164" s="46"/>
      <c r="S164" s="46"/>
    </row>
    <row r="165" spans="12:19" x14ac:dyDescent="0.25">
      <c r="L165" s="154"/>
      <c r="M165" s="154"/>
      <c r="N165" s="8" t="s">
        <v>2</v>
      </c>
      <c r="O165" s="46"/>
      <c r="P165" s="46"/>
      <c r="Q165" s="46"/>
      <c r="R165" s="46"/>
      <c r="S165" s="46"/>
    </row>
    <row r="166" spans="12:19" x14ac:dyDescent="0.25">
      <c r="L166" s="154"/>
      <c r="M166" s="154"/>
      <c r="N166" s="8" t="s">
        <v>3</v>
      </c>
      <c r="O166" s="46"/>
      <c r="P166" s="46"/>
      <c r="Q166" s="46"/>
      <c r="R166" s="46"/>
      <c r="S166" s="46"/>
    </row>
    <row r="167" spans="12:19" x14ac:dyDescent="0.25">
      <c r="L167" s="154"/>
      <c r="M167" s="154"/>
      <c r="N167" s="8" t="s">
        <v>4</v>
      </c>
      <c r="O167" s="46"/>
      <c r="P167" s="46"/>
      <c r="Q167" s="46"/>
      <c r="R167" s="46"/>
      <c r="S167" s="46"/>
    </row>
    <row r="168" spans="12:19" x14ac:dyDescent="0.25">
      <c r="L168" s="154"/>
      <c r="M168" s="154"/>
      <c r="N168" s="8" t="s">
        <v>5</v>
      </c>
      <c r="O168" s="46"/>
      <c r="P168" s="46"/>
      <c r="Q168" s="46"/>
      <c r="R168" s="46"/>
      <c r="S168" s="46"/>
    </row>
    <row r="169" spans="12:19" x14ac:dyDescent="0.25">
      <c r="L169" s="154"/>
      <c r="M169" s="154"/>
      <c r="N169" s="8" t="s">
        <v>6</v>
      </c>
      <c r="O169" s="46"/>
      <c r="P169" s="46"/>
      <c r="Q169" s="46"/>
      <c r="R169" s="46"/>
      <c r="S169" s="46"/>
    </row>
    <row r="170" spans="12:19" x14ac:dyDescent="0.25">
      <c r="L170" s="154"/>
      <c r="M170" s="154"/>
      <c r="N170" s="8" t="s">
        <v>7</v>
      </c>
      <c r="O170" s="46"/>
      <c r="P170" s="46"/>
      <c r="Q170" s="46"/>
      <c r="R170" s="46"/>
      <c r="S170" s="46"/>
    </row>
    <row r="171" spans="12:19" x14ac:dyDescent="0.25">
      <c r="L171" s="154"/>
      <c r="M171" s="154"/>
      <c r="N171" s="8" t="s">
        <v>8</v>
      </c>
      <c r="O171" s="46"/>
      <c r="P171" s="46"/>
      <c r="Q171" s="46"/>
      <c r="R171" s="46"/>
      <c r="S171" s="46"/>
    </row>
    <row r="172" spans="12:19" ht="18.75" x14ac:dyDescent="0.25">
      <c r="L172" s="189" t="s">
        <v>106</v>
      </c>
      <c r="M172" s="190"/>
      <c r="N172" s="18"/>
      <c r="O172" s="46"/>
      <c r="P172" s="46"/>
      <c r="Q172" s="46"/>
      <c r="R172" s="46"/>
      <c r="S172" s="46"/>
    </row>
    <row r="173" spans="12:19" x14ac:dyDescent="0.25">
      <c r="L173" s="151" t="s">
        <v>107</v>
      </c>
      <c r="M173" s="151" t="s">
        <v>8</v>
      </c>
      <c r="N173" s="7" t="s">
        <v>98</v>
      </c>
      <c r="O173" s="46"/>
      <c r="P173" s="46"/>
      <c r="Q173" s="46"/>
      <c r="R173" s="46"/>
      <c r="S173" s="46"/>
    </row>
    <row r="174" spans="12:19" x14ac:dyDescent="0.25">
      <c r="L174" s="151"/>
      <c r="M174" s="151"/>
      <c r="N174" s="7" t="s">
        <v>99</v>
      </c>
      <c r="O174" s="46"/>
      <c r="P174" s="46"/>
      <c r="Q174" s="46"/>
      <c r="R174" s="46"/>
      <c r="S174" s="46"/>
    </row>
    <row r="175" spans="12:19" x14ac:dyDescent="0.25">
      <c r="L175" s="151"/>
      <c r="M175" s="151"/>
      <c r="N175" s="7" t="s">
        <v>108</v>
      </c>
      <c r="O175" s="46"/>
      <c r="P175" s="46"/>
      <c r="Q175" s="46"/>
      <c r="R175" s="46"/>
      <c r="S175" s="46"/>
    </row>
    <row r="176" spans="12:19" x14ac:dyDescent="0.25">
      <c r="L176" s="151"/>
      <c r="M176" s="151" t="s">
        <v>24</v>
      </c>
      <c r="N176" s="7" t="s">
        <v>98</v>
      </c>
      <c r="O176" s="46"/>
      <c r="P176" s="46"/>
      <c r="Q176" s="46"/>
      <c r="R176" s="46"/>
      <c r="S176" s="46"/>
    </row>
    <row r="177" spans="12:19" x14ac:dyDescent="0.25">
      <c r="L177" s="151"/>
      <c r="M177" s="151"/>
      <c r="N177" s="7" t="s">
        <v>99</v>
      </c>
      <c r="O177" s="46"/>
      <c r="P177" s="46"/>
      <c r="Q177" s="46"/>
      <c r="R177" s="46"/>
      <c r="S177" s="46"/>
    </row>
    <row r="178" spans="12:19" x14ac:dyDescent="0.25">
      <c r="L178" s="151"/>
      <c r="M178" s="151"/>
      <c r="N178" s="7" t="s">
        <v>108</v>
      </c>
      <c r="O178" s="46"/>
      <c r="P178" s="46"/>
      <c r="Q178" s="46"/>
      <c r="R178" s="46"/>
      <c r="S178" s="46"/>
    </row>
    <row r="179" spans="12:19" x14ac:dyDescent="0.25">
      <c r="L179" s="157" t="s">
        <v>109</v>
      </c>
      <c r="M179" s="157"/>
      <c r="N179" s="9" t="s">
        <v>110</v>
      </c>
      <c r="O179" s="46"/>
      <c r="P179" s="46"/>
      <c r="Q179" s="46"/>
      <c r="R179" s="46"/>
      <c r="S179" s="46"/>
    </row>
    <row r="180" spans="12:19" x14ac:dyDescent="0.25">
      <c r="L180" s="157"/>
      <c r="M180" s="157"/>
      <c r="N180" s="9" t="s">
        <v>111</v>
      </c>
      <c r="O180" s="46"/>
      <c r="P180" s="46"/>
      <c r="Q180" s="46"/>
      <c r="R180" s="46"/>
      <c r="S180" s="46"/>
    </row>
    <row r="181" spans="12:19" x14ac:dyDescent="0.25">
      <c r="L181" s="157"/>
      <c r="M181" s="157"/>
      <c r="N181" s="9" t="s">
        <v>112</v>
      </c>
      <c r="O181" s="46"/>
      <c r="P181" s="46"/>
      <c r="Q181" s="46"/>
      <c r="R181" s="46"/>
      <c r="S181" s="46"/>
    </row>
    <row r="182" spans="12:19" x14ac:dyDescent="0.25">
      <c r="L182" s="157"/>
      <c r="M182" s="157"/>
      <c r="N182" s="9" t="s">
        <v>113</v>
      </c>
      <c r="O182" s="46"/>
      <c r="P182" s="46"/>
      <c r="Q182" s="46"/>
      <c r="R182" s="46"/>
      <c r="S182" s="46"/>
    </row>
    <row r="183" spans="12:19" x14ac:dyDescent="0.25">
      <c r="L183" s="157"/>
      <c r="M183" s="157"/>
      <c r="N183" s="9" t="s">
        <v>114</v>
      </c>
      <c r="O183" s="46"/>
      <c r="P183" s="46"/>
      <c r="Q183" s="46"/>
      <c r="R183" s="46"/>
      <c r="S183" s="46"/>
    </row>
    <row r="184" spans="12:19" x14ac:dyDescent="0.25">
      <c r="L184" s="157"/>
      <c r="M184" s="157"/>
      <c r="N184" s="9" t="s">
        <v>115</v>
      </c>
      <c r="O184" s="46"/>
      <c r="P184" s="46"/>
      <c r="Q184" s="46"/>
      <c r="R184" s="46"/>
      <c r="S184" s="46"/>
    </row>
    <row r="185" spans="12:19" x14ac:dyDescent="0.25">
      <c r="L185" s="155" t="s">
        <v>116</v>
      </c>
      <c r="M185" s="155"/>
      <c r="N185" s="10" t="s">
        <v>110</v>
      </c>
      <c r="O185" s="46"/>
      <c r="P185" s="46"/>
      <c r="Q185" s="46"/>
      <c r="R185" s="46"/>
      <c r="S185" s="46"/>
    </row>
    <row r="186" spans="12:19" x14ac:dyDescent="0.25">
      <c r="L186" s="155"/>
      <c r="M186" s="155"/>
      <c r="N186" s="10" t="s">
        <v>111</v>
      </c>
      <c r="O186" s="46"/>
      <c r="P186" s="46"/>
      <c r="Q186" s="46"/>
      <c r="R186" s="46"/>
      <c r="S186" s="46"/>
    </row>
    <row r="187" spans="12:19" x14ac:dyDescent="0.25">
      <c r="L187" s="155"/>
      <c r="M187" s="155"/>
      <c r="N187" s="10" t="s">
        <v>112</v>
      </c>
      <c r="O187" s="46"/>
      <c r="P187" s="46"/>
      <c r="Q187" s="46"/>
      <c r="R187" s="46"/>
      <c r="S187" s="46"/>
    </row>
    <row r="188" spans="12:19" x14ac:dyDescent="0.25">
      <c r="L188" s="155" t="s">
        <v>117</v>
      </c>
      <c r="M188" s="155"/>
      <c r="N188" s="10" t="s">
        <v>118</v>
      </c>
      <c r="O188" s="46"/>
      <c r="P188" s="46"/>
      <c r="Q188" s="46"/>
      <c r="R188" s="46"/>
      <c r="S188" s="46"/>
    </row>
    <row r="189" spans="12:19" x14ac:dyDescent="0.25">
      <c r="L189" s="155"/>
      <c r="M189" s="155"/>
      <c r="N189" s="10" t="s">
        <v>111</v>
      </c>
      <c r="O189" s="46"/>
      <c r="P189" s="46"/>
      <c r="Q189" s="46"/>
      <c r="R189" s="46"/>
      <c r="S189" s="46"/>
    </row>
    <row r="190" spans="12:19" x14ac:dyDescent="0.25">
      <c r="L190" s="155"/>
      <c r="M190" s="155"/>
      <c r="N190" s="10" t="s">
        <v>112</v>
      </c>
      <c r="O190" s="46"/>
      <c r="P190" s="46"/>
      <c r="Q190" s="46"/>
      <c r="R190" s="46"/>
      <c r="S190" s="46"/>
    </row>
    <row r="191" spans="12:19" x14ac:dyDescent="0.25">
      <c r="L191" s="155"/>
      <c r="M191" s="155"/>
      <c r="N191" s="10" t="s">
        <v>114</v>
      </c>
      <c r="O191" s="46"/>
      <c r="P191" s="46"/>
      <c r="Q191" s="46"/>
      <c r="R191" s="46"/>
      <c r="S191" s="46"/>
    </row>
    <row r="192" spans="12:19" x14ac:dyDescent="0.25">
      <c r="L192" s="155"/>
      <c r="M192" s="155"/>
      <c r="N192" s="10" t="s">
        <v>115</v>
      </c>
      <c r="O192" s="46"/>
      <c r="P192" s="46"/>
      <c r="Q192" s="46"/>
      <c r="R192" s="46"/>
      <c r="S192" s="46"/>
    </row>
    <row r="193" spans="12:19" x14ac:dyDescent="0.25">
      <c r="L193" s="155" t="s">
        <v>119</v>
      </c>
      <c r="M193" s="155"/>
      <c r="N193" s="10" t="s">
        <v>8</v>
      </c>
      <c r="O193" s="46"/>
      <c r="P193" s="46"/>
      <c r="Q193" s="46"/>
      <c r="R193" s="46"/>
      <c r="S193" s="46"/>
    </row>
    <row r="194" spans="12:19" x14ac:dyDescent="0.25">
      <c r="L194" s="155" t="s">
        <v>120</v>
      </c>
      <c r="M194" s="155"/>
      <c r="N194" s="10" t="s">
        <v>121</v>
      </c>
      <c r="O194" s="46"/>
      <c r="P194" s="46"/>
      <c r="Q194" s="46"/>
      <c r="R194" s="46"/>
      <c r="S194" s="46"/>
    </row>
    <row r="195" spans="12:19" x14ac:dyDescent="0.25">
      <c r="L195" s="155"/>
      <c r="M195" s="155"/>
      <c r="N195" s="10" t="s">
        <v>122</v>
      </c>
      <c r="O195" s="46"/>
      <c r="P195" s="46"/>
      <c r="Q195" s="46"/>
      <c r="R195" s="46"/>
      <c r="S195" s="46"/>
    </row>
    <row r="196" spans="12:19" x14ac:dyDescent="0.25">
      <c r="L196" s="155"/>
      <c r="M196" s="155"/>
      <c r="N196" s="10" t="s">
        <v>123</v>
      </c>
      <c r="O196" s="46"/>
      <c r="P196" s="46"/>
      <c r="Q196" s="46"/>
      <c r="R196" s="46"/>
      <c r="S196" s="46"/>
    </row>
    <row r="197" spans="12:19" x14ac:dyDescent="0.25">
      <c r="L197" s="155"/>
      <c r="M197" s="155"/>
      <c r="N197" s="10" t="s">
        <v>8</v>
      </c>
      <c r="O197" s="46"/>
      <c r="P197" s="46"/>
      <c r="Q197" s="46"/>
      <c r="R197" s="46"/>
      <c r="S197" s="46"/>
    </row>
    <row r="198" spans="12:19" x14ac:dyDescent="0.25">
      <c r="L198" s="155"/>
      <c r="M198" s="155"/>
      <c r="N198" s="10" t="s">
        <v>24</v>
      </c>
      <c r="O198" s="46"/>
      <c r="P198" s="46"/>
      <c r="Q198" s="46"/>
      <c r="R198" s="46"/>
      <c r="S198" s="46"/>
    </row>
    <row r="199" spans="12:19" x14ac:dyDescent="0.25">
      <c r="L199" s="155" t="s">
        <v>124</v>
      </c>
      <c r="M199" s="155"/>
      <c r="N199" s="10" t="s">
        <v>125</v>
      </c>
      <c r="O199" s="46"/>
      <c r="P199" s="46"/>
      <c r="Q199" s="46"/>
      <c r="R199" s="46"/>
      <c r="S199" s="46"/>
    </row>
    <row r="200" spans="12:19" x14ac:dyDescent="0.25">
      <c r="L200" s="155"/>
      <c r="M200" s="155"/>
      <c r="N200" s="10" t="s">
        <v>24</v>
      </c>
      <c r="O200" s="46"/>
      <c r="P200" s="46"/>
      <c r="Q200" s="46"/>
      <c r="R200" s="46"/>
      <c r="S200" s="46"/>
    </row>
    <row r="201" spans="12:19" x14ac:dyDescent="0.25">
      <c r="L201" s="151" t="s">
        <v>126</v>
      </c>
      <c r="M201" s="151"/>
      <c r="N201" s="10" t="s">
        <v>125</v>
      </c>
      <c r="O201" s="46"/>
      <c r="P201" s="46"/>
      <c r="Q201" s="46"/>
      <c r="R201" s="46"/>
      <c r="S201" s="46"/>
    </row>
    <row r="202" spans="12:19" x14ac:dyDescent="0.25">
      <c r="L202" s="151"/>
      <c r="M202" s="151"/>
      <c r="N202" s="10" t="s">
        <v>24</v>
      </c>
      <c r="O202" s="46"/>
      <c r="P202" s="46"/>
      <c r="Q202" s="46"/>
      <c r="R202" s="46"/>
      <c r="S202" s="46"/>
    </row>
    <row r="203" spans="12:19" ht="30" x14ac:dyDescent="0.25">
      <c r="L203" s="151" t="s">
        <v>127</v>
      </c>
      <c r="M203" s="151"/>
      <c r="N203" s="11" t="s">
        <v>128</v>
      </c>
      <c r="O203" s="46"/>
      <c r="P203" s="46"/>
      <c r="Q203" s="46"/>
      <c r="R203" s="46"/>
      <c r="S203" s="46"/>
    </row>
    <row r="204" spans="12:19" x14ac:dyDescent="0.25">
      <c r="L204" s="151" t="s">
        <v>129</v>
      </c>
      <c r="M204" s="151"/>
      <c r="N204" s="9" t="s">
        <v>130</v>
      </c>
      <c r="O204" s="46"/>
      <c r="P204" s="46"/>
      <c r="Q204" s="46"/>
      <c r="R204" s="46"/>
      <c r="S204" s="46"/>
    </row>
  </sheetData>
  <mergeCells count="51">
    <mergeCell ref="L201:M202"/>
    <mergeCell ref="L203:M203"/>
    <mergeCell ref="L204:M204"/>
    <mergeCell ref="L185:M187"/>
    <mergeCell ref="L188:M192"/>
    <mergeCell ref="L193:M193"/>
    <mergeCell ref="L194:M198"/>
    <mergeCell ref="L199:M200"/>
    <mergeCell ref="L172:M172"/>
    <mergeCell ref="L173:L178"/>
    <mergeCell ref="M173:M175"/>
    <mergeCell ref="M176:M178"/>
    <mergeCell ref="L179:M184"/>
    <mergeCell ref="L128:M136"/>
    <mergeCell ref="L137:M145"/>
    <mergeCell ref="L146:M154"/>
    <mergeCell ref="L155:M163"/>
    <mergeCell ref="L164:M171"/>
    <mergeCell ref="L103:M109"/>
    <mergeCell ref="L110:L127"/>
    <mergeCell ref="M110:M111"/>
    <mergeCell ref="M112:M113"/>
    <mergeCell ref="M114:M115"/>
    <mergeCell ref="M116:M117"/>
    <mergeCell ref="M118:M119"/>
    <mergeCell ref="M120:M121"/>
    <mergeCell ref="M122:M123"/>
    <mergeCell ref="M124:M125"/>
    <mergeCell ref="M126:M127"/>
    <mergeCell ref="B20:G20"/>
    <mergeCell ref="N6:Q6"/>
    <mergeCell ref="L7:Q7"/>
    <mergeCell ref="L8:M8"/>
    <mergeCell ref="L9:M9"/>
    <mergeCell ref="L10:M18"/>
    <mergeCell ref="B34:G34"/>
    <mergeCell ref="L19:M59"/>
    <mergeCell ref="L60:M68"/>
    <mergeCell ref="L69:M102"/>
    <mergeCell ref="B4:C4"/>
    <mergeCell ref="B5:C5"/>
    <mergeCell ref="L4:M4"/>
    <mergeCell ref="L5:M5"/>
    <mergeCell ref="L6:M6"/>
    <mergeCell ref="B47:G47"/>
    <mergeCell ref="B60:G60"/>
    <mergeCell ref="B70:G70"/>
    <mergeCell ref="B80:G80"/>
    <mergeCell ref="B6:C6"/>
    <mergeCell ref="D6:G6"/>
    <mergeCell ref="B7:G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P91"/>
  <sheetViews>
    <sheetView topLeftCell="A43" workbookViewId="0">
      <selection activeCell="B3" sqref="B3:G91"/>
    </sheetView>
  </sheetViews>
  <sheetFormatPr defaultRowHeight="15" x14ac:dyDescent="0.25"/>
  <cols>
    <col min="12" max="12" width="12" customWidth="1"/>
  </cols>
  <sheetData>
    <row r="3" spans="2:16" ht="15.75" x14ac:dyDescent="0.25">
      <c r="B3" s="134" t="s">
        <v>17</v>
      </c>
      <c r="C3" s="134"/>
      <c r="D3" s="21" t="s">
        <v>135</v>
      </c>
      <c r="E3" s="5"/>
      <c r="F3" s="5"/>
      <c r="G3" s="48"/>
    </row>
    <row r="4" spans="2:16" ht="15.75" x14ac:dyDescent="0.25">
      <c r="B4" s="134" t="s">
        <v>19</v>
      </c>
      <c r="C4" s="134"/>
      <c r="D4" s="21" t="s">
        <v>392</v>
      </c>
      <c r="E4" s="5"/>
      <c r="F4" s="5"/>
      <c r="G4" s="48"/>
    </row>
    <row r="5" spans="2:16" ht="15.75" x14ac:dyDescent="0.25">
      <c r="B5" s="138" t="s">
        <v>18</v>
      </c>
      <c r="C5" s="138"/>
      <c r="D5" s="22" t="s">
        <v>307</v>
      </c>
      <c r="E5" s="19"/>
      <c r="F5" s="19"/>
      <c r="G5" s="49"/>
    </row>
    <row r="6" spans="2:16" ht="18.75" x14ac:dyDescent="0.25">
      <c r="B6" s="131" t="s">
        <v>10</v>
      </c>
      <c r="C6" s="132"/>
      <c r="D6" s="132"/>
      <c r="E6" s="132"/>
      <c r="F6" s="132"/>
      <c r="G6" s="133"/>
    </row>
    <row r="7" spans="2:16" ht="60" x14ac:dyDescent="0.25">
      <c r="B7" s="33" t="s">
        <v>9</v>
      </c>
      <c r="C7" s="33" t="s">
        <v>0</v>
      </c>
      <c r="D7" s="33" t="s">
        <v>15</v>
      </c>
      <c r="E7" s="4" t="s">
        <v>20</v>
      </c>
      <c r="F7" s="4" t="s">
        <v>16</v>
      </c>
      <c r="G7" s="33" t="s">
        <v>11</v>
      </c>
      <c r="K7" s="53" t="s">
        <v>205</v>
      </c>
      <c r="L7" s="33" t="s">
        <v>204</v>
      </c>
      <c r="M7" s="33" t="s">
        <v>15</v>
      </c>
      <c r="N7" s="4" t="s">
        <v>20</v>
      </c>
      <c r="O7" s="4" t="s">
        <v>16</v>
      </c>
      <c r="P7" s="33" t="s">
        <v>176</v>
      </c>
    </row>
    <row r="8" spans="2:16" x14ac:dyDescent="0.25">
      <c r="B8" s="2">
        <v>1</v>
      </c>
      <c r="C8" s="88"/>
      <c r="D8" s="61"/>
      <c r="E8" s="61"/>
      <c r="F8" s="61"/>
      <c r="G8" s="61"/>
      <c r="K8" s="13">
        <v>63</v>
      </c>
      <c r="L8" s="13"/>
      <c r="M8" s="61"/>
      <c r="N8" s="61"/>
      <c r="O8" s="61"/>
      <c r="P8" s="46"/>
    </row>
    <row r="9" spans="2:16" x14ac:dyDescent="0.25">
      <c r="B9" s="2">
        <f>1+B8</f>
        <v>2</v>
      </c>
      <c r="C9" s="89"/>
      <c r="D9" s="61"/>
      <c r="E9" s="46"/>
      <c r="F9" s="46"/>
      <c r="G9" s="61"/>
      <c r="K9" s="13">
        <v>75</v>
      </c>
      <c r="L9" s="13"/>
      <c r="M9" s="61"/>
      <c r="N9" s="61"/>
      <c r="O9" s="61"/>
      <c r="P9" s="46"/>
    </row>
    <row r="10" spans="2:16" x14ac:dyDescent="0.25">
      <c r="B10" s="2">
        <f>1+B9</f>
        <v>3</v>
      </c>
      <c r="C10" s="3"/>
      <c r="D10" s="2"/>
      <c r="E10" s="2"/>
      <c r="F10" s="2"/>
      <c r="G10" s="2"/>
      <c r="K10" s="13">
        <v>90</v>
      </c>
      <c r="L10" s="13"/>
      <c r="M10" s="61"/>
      <c r="N10" s="61"/>
      <c r="O10" s="61"/>
      <c r="P10" s="46"/>
    </row>
    <row r="11" spans="2:16" x14ac:dyDescent="0.25">
      <c r="B11" s="2">
        <f>1+B10</f>
        <v>4</v>
      </c>
      <c r="C11" s="3"/>
      <c r="D11" s="2"/>
      <c r="E11" s="2"/>
      <c r="F11" s="2"/>
      <c r="G11" s="2"/>
      <c r="K11" s="13">
        <v>110</v>
      </c>
      <c r="L11" s="13"/>
      <c r="M11" s="61"/>
      <c r="N11" s="61"/>
      <c r="O11" s="61"/>
      <c r="P11" s="46"/>
    </row>
    <row r="12" spans="2:16" x14ac:dyDescent="0.25">
      <c r="B12" s="2">
        <v>5</v>
      </c>
      <c r="C12" s="3"/>
      <c r="D12" s="2"/>
      <c r="E12" s="2"/>
      <c r="F12" s="2"/>
      <c r="G12" s="2"/>
      <c r="K12" s="13">
        <v>125</v>
      </c>
      <c r="L12" s="13"/>
      <c r="M12" s="61"/>
      <c r="N12" s="61"/>
      <c r="O12" s="61"/>
      <c r="P12" s="46"/>
    </row>
    <row r="13" spans="2:16" x14ac:dyDescent="0.25">
      <c r="B13" s="2">
        <v>6</v>
      </c>
      <c r="C13" s="3"/>
      <c r="D13" s="2"/>
      <c r="E13" s="2"/>
      <c r="F13" s="2"/>
      <c r="G13" s="2"/>
      <c r="K13" s="13">
        <v>140</v>
      </c>
      <c r="L13" s="13"/>
      <c r="M13" s="61"/>
      <c r="N13" s="61"/>
      <c r="O13" s="61"/>
      <c r="P13" s="46"/>
    </row>
    <row r="14" spans="2:16" x14ac:dyDescent="0.25">
      <c r="B14" s="2">
        <v>7</v>
      </c>
      <c r="C14" s="3"/>
      <c r="D14" s="2"/>
      <c r="E14" s="2"/>
      <c r="F14" s="2"/>
      <c r="G14" s="24"/>
      <c r="K14" s="13">
        <v>160</v>
      </c>
      <c r="L14" s="13"/>
      <c r="M14" s="61"/>
      <c r="N14" s="61"/>
      <c r="O14" s="61"/>
      <c r="P14" s="46"/>
    </row>
    <row r="15" spans="2:16" x14ac:dyDescent="0.25">
      <c r="B15" s="2"/>
      <c r="C15" s="3"/>
      <c r="D15" s="2"/>
      <c r="E15" s="2"/>
      <c r="F15" s="2"/>
      <c r="G15" s="24"/>
    </row>
    <row r="16" spans="2:16" x14ac:dyDescent="0.25">
      <c r="B16" s="2"/>
      <c r="C16" s="3"/>
      <c r="D16" s="2"/>
      <c r="E16" s="2"/>
      <c r="F16" s="2"/>
      <c r="G16" s="24"/>
    </row>
    <row r="17" spans="2:7" x14ac:dyDescent="0.25">
      <c r="B17" s="2"/>
      <c r="C17" s="3"/>
      <c r="D17" s="2"/>
      <c r="E17" s="2"/>
      <c r="F17" s="2"/>
      <c r="G17" s="24"/>
    </row>
    <row r="18" spans="2:7" x14ac:dyDescent="0.25">
      <c r="B18" s="2"/>
      <c r="C18" s="3" t="s">
        <v>201</v>
      </c>
      <c r="D18" s="2">
        <f>SUM(D8:D17)</f>
        <v>0</v>
      </c>
      <c r="E18" s="2"/>
      <c r="F18" s="2"/>
      <c r="G18" s="24"/>
    </row>
    <row r="19" spans="2:7" ht="18.75" x14ac:dyDescent="0.25">
      <c r="B19" s="131" t="s">
        <v>12</v>
      </c>
      <c r="C19" s="132"/>
      <c r="D19" s="132"/>
      <c r="E19" s="132"/>
      <c r="F19" s="132"/>
      <c r="G19" s="133"/>
    </row>
    <row r="20" spans="2:7" ht="60" x14ac:dyDescent="0.25">
      <c r="B20" s="33" t="s">
        <v>9</v>
      </c>
      <c r="C20" s="33" t="s">
        <v>0</v>
      </c>
      <c r="D20" s="33" t="s">
        <v>15</v>
      </c>
      <c r="E20" s="4" t="s">
        <v>20</v>
      </c>
      <c r="F20" s="4" t="s">
        <v>16</v>
      </c>
      <c r="G20" s="33" t="s">
        <v>11</v>
      </c>
    </row>
    <row r="21" spans="2:7" x14ac:dyDescent="0.25">
      <c r="B21" s="2">
        <v>1</v>
      </c>
      <c r="C21" s="88"/>
      <c r="D21" s="61"/>
      <c r="E21" s="61"/>
      <c r="F21" s="61"/>
      <c r="G21" s="61"/>
    </row>
    <row r="22" spans="2:7" x14ac:dyDescent="0.25">
      <c r="B22" s="2">
        <v>2</v>
      </c>
      <c r="C22" s="87"/>
      <c r="D22" s="61"/>
      <c r="E22" s="46"/>
      <c r="F22" s="46"/>
      <c r="G22" s="61"/>
    </row>
    <row r="23" spans="2:7" x14ac:dyDescent="0.25">
      <c r="B23" s="2">
        <v>3</v>
      </c>
      <c r="C23" s="3"/>
      <c r="D23" s="2"/>
      <c r="E23" s="2"/>
      <c r="F23" s="2"/>
      <c r="G23" s="2"/>
    </row>
    <row r="24" spans="2:7" x14ac:dyDescent="0.25">
      <c r="B24" s="2">
        <v>3</v>
      </c>
      <c r="C24" s="3"/>
      <c r="D24" s="2"/>
      <c r="E24" s="2"/>
      <c r="F24" s="2"/>
      <c r="G24" s="2"/>
    </row>
    <row r="25" spans="2:7" x14ac:dyDescent="0.25">
      <c r="B25" s="2"/>
      <c r="C25" s="3"/>
      <c r="D25" s="2"/>
      <c r="E25" s="2"/>
      <c r="F25" s="2"/>
      <c r="G25" s="2"/>
    </row>
    <row r="26" spans="2:7" x14ac:dyDescent="0.25">
      <c r="B26" s="2"/>
      <c r="C26" s="3"/>
      <c r="D26" s="2"/>
      <c r="E26" s="2"/>
      <c r="F26" s="2"/>
      <c r="G26" s="2"/>
    </row>
    <row r="27" spans="2:7" x14ac:dyDescent="0.25">
      <c r="B27" s="2"/>
      <c r="C27" s="3"/>
      <c r="D27" s="2"/>
      <c r="E27" s="2"/>
      <c r="F27" s="2"/>
      <c r="G27" s="2"/>
    </row>
    <row r="28" spans="2:7" x14ac:dyDescent="0.25">
      <c r="B28" s="2"/>
      <c r="C28" s="3"/>
      <c r="D28" s="2"/>
      <c r="E28" s="2"/>
      <c r="F28" s="2"/>
      <c r="G28" s="2"/>
    </row>
    <row r="29" spans="2:7" x14ac:dyDescent="0.25">
      <c r="B29" s="2"/>
      <c r="C29" s="3"/>
      <c r="D29" s="2"/>
      <c r="E29" s="2"/>
      <c r="F29" s="2"/>
      <c r="G29" s="2"/>
    </row>
    <row r="30" spans="2:7" x14ac:dyDescent="0.25">
      <c r="B30" s="2"/>
      <c r="C30" s="3"/>
      <c r="D30" s="2"/>
      <c r="E30" s="2"/>
      <c r="F30" s="2"/>
      <c r="G30" s="2"/>
    </row>
    <row r="31" spans="2:7" x14ac:dyDescent="0.25">
      <c r="B31" s="2"/>
      <c r="C31" s="3"/>
      <c r="D31" s="2"/>
      <c r="E31" s="2"/>
      <c r="F31" s="2"/>
      <c r="G31" s="24"/>
    </row>
    <row r="32" spans="2:7" x14ac:dyDescent="0.25">
      <c r="B32" s="2"/>
      <c r="C32" s="3" t="s">
        <v>201</v>
      </c>
      <c r="D32" s="2">
        <f>SUM(D21:D31)</f>
        <v>0</v>
      </c>
      <c r="E32" s="2"/>
      <c r="F32" s="2"/>
      <c r="G32" s="24"/>
    </row>
    <row r="33" spans="2:7" ht="18.75" x14ac:dyDescent="0.25">
      <c r="B33" s="131" t="s">
        <v>13</v>
      </c>
      <c r="C33" s="132"/>
      <c r="D33" s="132"/>
      <c r="E33" s="132"/>
      <c r="F33" s="132"/>
      <c r="G33" s="133"/>
    </row>
    <row r="34" spans="2:7" ht="60" x14ac:dyDescent="0.25">
      <c r="B34" s="33" t="s">
        <v>9</v>
      </c>
      <c r="C34" s="33" t="s">
        <v>0</v>
      </c>
      <c r="D34" s="33" t="s">
        <v>15</v>
      </c>
      <c r="E34" s="4" t="s">
        <v>20</v>
      </c>
      <c r="F34" s="4" t="s">
        <v>16</v>
      </c>
      <c r="G34" s="33" t="s">
        <v>11</v>
      </c>
    </row>
    <row r="35" spans="2:7" x14ac:dyDescent="0.25">
      <c r="B35" s="26">
        <v>1</v>
      </c>
      <c r="C35" s="27"/>
      <c r="D35" s="26"/>
      <c r="E35" s="26"/>
      <c r="F35" s="26"/>
      <c r="G35" s="2"/>
    </row>
    <row r="36" spans="2:7" x14ac:dyDescent="0.25">
      <c r="B36" s="26">
        <f>+B35+1</f>
        <v>2</v>
      </c>
      <c r="C36" s="27"/>
      <c r="D36" s="26"/>
      <c r="E36" s="26"/>
      <c r="F36" s="26"/>
      <c r="G36" s="2"/>
    </row>
    <row r="37" spans="2:7" x14ac:dyDescent="0.25">
      <c r="B37" s="2">
        <v>3</v>
      </c>
      <c r="C37" s="3"/>
      <c r="D37" s="2"/>
      <c r="E37" s="2"/>
      <c r="F37" s="2"/>
      <c r="G37" s="2"/>
    </row>
    <row r="38" spans="2:7" x14ac:dyDescent="0.25">
      <c r="B38" s="2"/>
      <c r="C38" s="3"/>
      <c r="D38" s="2"/>
      <c r="E38" s="2"/>
      <c r="F38" s="2"/>
      <c r="G38" s="2"/>
    </row>
    <row r="39" spans="2:7" x14ac:dyDescent="0.25">
      <c r="B39" s="2"/>
      <c r="C39" s="3"/>
      <c r="D39" s="2"/>
      <c r="E39" s="2"/>
      <c r="F39" s="2"/>
      <c r="G39" s="2"/>
    </row>
    <row r="40" spans="2:7" x14ac:dyDescent="0.25">
      <c r="B40" s="26"/>
      <c r="C40" s="27"/>
      <c r="D40" s="26"/>
      <c r="E40" s="26"/>
      <c r="F40" s="26"/>
      <c r="G40" s="2"/>
    </row>
    <row r="41" spans="2:7" x14ac:dyDescent="0.25">
      <c r="B41" s="26"/>
      <c r="C41" s="27"/>
      <c r="D41" s="25"/>
      <c r="E41" s="26"/>
      <c r="F41" s="26"/>
      <c r="G41" s="2"/>
    </row>
    <row r="42" spans="2:7" x14ac:dyDescent="0.25">
      <c r="B42" s="26"/>
      <c r="C42" s="27"/>
      <c r="D42" s="25"/>
      <c r="E42" s="26"/>
      <c r="F42" s="26"/>
      <c r="G42" s="2"/>
    </row>
    <row r="43" spans="2:7" x14ac:dyDescent="0.25">
      <c r="B43" s="26"/>
      <c r="C43" s="27"/>
      <c r="D43" s="25"/>
      <c r="E43" s="26"/>
      <c r="F43" s="26"/>
      <c r="G43" s="24"/>
    </row>
    <row r="44" spans="2:7" x14ac:dyDescent="0.25">
      <c r="B44" s="26"/>
      <c r="C44" s="27"/>
      <c r="D44" s="25"/>
      <c r="E44" s="26"/>
      <c r="F44" s="26"/>
      <c r="G44" s="24"/>
    </row>
    <row r="45" spans="2:7" x14ac:dyDescent="0.25">
      <c r="B45" s="26"/>
      <c r="C45" s="3" t="s">
        <v>201</v>
      </c>
      <c r="D45" s="2">
        <f>SUM(D35:D44)</f>
        <v>0</v>
      </c>
      <c r="E45" s="26"/>
      <c r="F45" s="26"/>
      <c r="G45" s="24"/>
    </row>
    <row r="46" spans="2:7" ht="18.75" x14ac:dyDescent="0.25">
      <c r="B46" s="131" t="s">
        <v>14</v>
      </c>
      <c r="C46" s="132"/>
      <c r="D46" s="132"/>
      <c r="E46" s="132"/>
      <c r="F46" s="132"/>
      <c r="G46" s="133"/>
    </row>
    <row r="47" spans="2:7" ht="60" x14ac:dyDescent="0.25">
      <c r="B47" s="33" t="s">
        <v>9</v>
      </c>
      <c r="C47" s="33" t="s">
        <v>0</v>
      </c>
      <c r="D47" s="33" t="s">
        <v>15</v>
      </c>
      <c r="E47" s="4" t="s">
        <v>20</v>
      </c>
      <c r="F47" s="4" t="s">
        <v>16</v>
      </c>
      <c r="G47" s="33" t="s">
        <v>11</v>
      </c>
    </row>
    <row r="48" spans="2:7" x14ac:dyDescent="0.25">
      <c r="B48" s="2">
        <v>1</v>
      </c>
      <c r="C48" s="87"/>
      <c r="D48" s="61"/>
      <c r="E48" s="46"/>
      <c r="F48" s="46"/>
      <c r="G48" s="61"/>
    </row>
    <row r="49" spans="2:7" x14ac:dyDescent="0.25">
      <c r="B49" s="2">
        <v>2</v>
      </c>
      <c r="C49" s="83"/>
      <c r="D49" s="13"/>
      <c r="E49" s="13"/>
      <c r="F49" s="13"/>
      <c r="G49" s="13"/>
    </row>
    <row r="50" spans="2:7" x14ac:dyDescent="0.25">
      <c r="B50" s="2">
        <v>3</v>
      </c>
      <c r="C50" s="82"/>
      <c r="D50" s="14"/>
      <c r="E50" s="14"/>
      <c r="F50" s="14"/>
      <c r="G50" s="14"/>
    </row>
    <row r="51" spans="2:7" x14ac:dyDescent="0.25">
      <c r="B51" s="2">
        <v>4</v>
      </c>
      <c r="C51" s="82"/>
      <c r="D51" s="2"/>
      <c r="E51" s="2"/>
      <c r="F51" s="2"/>
      <c r="G51" s="2"/>
    </row>
    <row r="52" spans="2:7" x14ac:dyDescent="0.25">
      <c r="B52" s="2">
        <v>5</v>
      </c>
      <c r="C52" s="3"/>
      <c r="D52" s="2"/>
      <c r="E52" s="2"/>
      <c r="F52" s="2"/>
      <c r="G52" s="2"/>
    </row>
    <row r="53" spans="2:7" x14ac:dyDescent="0.25">
      <c r="B53" s="2">
        <v>6</v>
      </c>
      <c r="C53" s="3"/>
      <c r="D53" s="2"/>
      <c r="E53" s="2"/>
      <c r="F53" s="2"/>
      <c r="G53" s="2"/>
    </row>
    <row r="54" spans="2:7" x14ac:dyDescent="0.25">
      <c r="B54" s="2">
        <v>7</v>
      </c>
      <c r="C54" s="3"/>
      <c r="D54" s="2"/>
      <c r="E54" s="2"/>
      <c r="F54" s="2"/>
      <c r="G54" s="2"/>
    </row>
    <row r="55" spans="2:7" x14ac:dyDescent="0.25">
      <c r="B55" s="2">
        <f>+B54+1</f>
        <v>8</v>
      </c>
      <c r="C55" s="3"/>
      <c r="D55" s="2"/>
      <c r="E55" s="2"/>
      <c r="F55" s="2"/>
      <c r="G55" s="24"/>
    </row>
    <row r="56" spans="2:7" x14ac:dyDescent="0.25">
      <c r="B56" s="2"/>
      <c r="C56" s="3"/>
      <c r="D56" s="2"/>
      <c r="E56" s="2"/>
      <c r="F56" s="2"/>
      <c r="G56" s="24"/>
    </row>
    <row r="57" spans="2:7" x14ac:dyDescent="0.25">
      <c r="B57" s="2"/>
      <c r="C57" s="3" t="s">
        <v>201</v>
      </c>
      <c r="D57" s="2">
        <f>SUM(D47:D56)</f>
        <v>0</v>
      </c>
      <c r="E57" s="2"/>
      <c r="F57" s="2"/>
      <c r="G57" s="24"/>
    </row>
    <row r="58" spans="2:7" x14ac:dyDescent="0.25">
      <c r="B58" s="43"/>
      <c r="C58" s="44"/>
      <c r="D58" s="45"/>
      <c r="E58" s="45"/>
      <c r="F58" s="45"/>
      <c r="G58" s="24"/>
    </row>
    <row r="59" spans="2:7" ht="18.75" x14ac:dyDescent="0.25">
      <c r="B59" s="131" t="s">
        <v>141</v>
      </c>
      <c r="C59" s="132"/>
      <c r="D59" s="132"/>
      <c r="E59" s="132"/>
      <c r="F59" s="132"/>
      <c r="G59" s="133"/>
    </row>
    <row r="60" spans="2:7" ht="60" x14ac:dyDescent="0.25">
      <c r="B60" s="33" t="s">
        <v>9</v>
      </c>
      <c r="C60" s="33" t="s">
        <v>0</v>
      </c>
      <c r="D60" s="33" t="s">
        <v>15</v>
      </c>
      <c r="E60" s="4" t="s">
        <v>20</v>
      </c>
      <c r="F60" s="4" t="s">
        <v>16</v>
      </c>
      <c r="G60" s="33" t="s">
        <v>11</v>
      </c>
    </row>
    <row r="61" spans="2:7" x14ac:dyDescent="0.25">
      <c r="B61" s="2">
        <v>1</v>
      </c>
      <c r="C61" s="87"/>
      <c r="D61" s="61"/>
      <c r="E61" s="46"/>
      <c r="F61" s="46"/>
      <c r="G61" s="61"/>
    </row>
    <row r="62" spans="2:7" x14ac:dyDescent="0.25">
      <c r="B62" s="2">
        <v>2</v>
      </c>
      <c r="C62" s="83"/>
      <c r="D62" s="13"/>
      <c r="E62" s="13"/>
      <c r="F62" s="13"/>
      <c r="G62" s="13"/>
    </row>
    <row r="63" spans="2:7" x14ac:dyDescent="0.25">
      <c r="B63" s="2">
        <v>3</v>
      </c>
      <c r="C63" s="82"/>
      <c r="D63" s="14"/>
      <c r="E63" s="14"/>
      <c r="F63" s="14"/>
      <c r="G63" s="14"/>
    </row>
    <row r="64" spans="2:7" x14ac:dyDescent="0.25">
      <c r="B64" s="2">
        <v>4</v>
      </c>
      <c r="C64" s="82"/>
      <c r="D64" s="2"/>
      <c r="E64" s="2"/>
      <c r="F64" s="2"/>
      <c r="G64" s="2"/>
    </row>
    <row r="65" spans="2:7" x14ac:dyDescent="0.25">
      <c r="B65" s="2">
        <v>5</v>
      </c>
      <c r="C65" s="3"/>
      <c r="D65" s="2"/>
      <c r="E65" s="2"/>
      <c r="F65" s="2"/>
      <c r="G65" s="2"/>
    </row>
    <row r="66" spans="2:7" x14ac:dyDescent="0.25">
      <c r="B66" s="2">
        <v>6</v>
      </c>
      <c r="C66" s="3"/>
      <c r="D66" s="2"/>
      <c r="E66" s="2"/>
      <c r="F66" s="2"/>
      <c r="G66" s="2"/>
    </row>
    <row r="67" spans="2:7" x14ac:dyDescent="0.25">
      <c r="B67" s="2">
        <v>7</v>
      </c>
      <c r="C67" s="3"/>
      <c r="D67" s="2"/>
      <c r="E67" s="2"/>
      <c r="F67" s="2"/>
      <c r="G67" s="2"/>
    </row>
    <row r="68" spans="2:7" x14ac:dyDescent="0.25">
      <c r="B68" s="2">
        <f>+B67+1</f>
        <v>8</v>
      </c>
      <c r="C68" s="3"/>
      <c r="D68" s="2"/>
      <c r="E68" s="2"/>
      <c r="F68" s="2"/>
      <c r="G68" s="24"/>
    </row>
    <row r="69" spans="2:7" x14ac:dyDescent="0.25">
      <c r="B69" s="2"/>
      <c r="C69" s="3"/>
      <c r="D69" s="2"/>
      <c r="E69" s="2"/>
      <c r="F69" s="2"/>
      <c r="G69" s="24"/>
    </row>
    <row r="70" spans="2:7" x14ac:dyDescent="0.25">
      <c r="B70" s="2"/>
      <c r="C70" s="3" t="s">
        <v>201</v>
      </c>
      <c r="D70" s="2">
        <f>SUM(D60:D69)</f>
        <v>0</v>
      </c>
      <c r="E70" s="2"/>
      <c r="F70" s="2"/>
      <c r="G70" s="24"/>
    </row>
    <row r="71" spans="2:7" x14ac:dyDescent="0.25">
      <c r="B71" s="43"/>
      <c r="C71" s="44"/>
      <c r="D71" s="45"/>
      <c r="E71" s="45"/>
      <c r="F71" s="45"/>
      <c r="G71" s="24"/>
    </row>
    <row r="72" spans="2:7" ht="18.75" x14ac:dyDescent="0.25">
      <c r="B72" s="131" t="s">
        <v>138</v>
      </c>
      <c r="C72" s="132"/>
      <c r="D72" s="132"/>
      <c r="E72" s="132"/>
      <c r="F72" s="132"/>
      <c r="G72" s="133"/>
    </row>
    <row r="73" spans="2:7" ht="60" x14ac:dyDescent="0.25">
      <c r="B73" s="33" t="s">
        <v>9</v>
      </c>
      <c r="C73" s="33" t="s">
        <v>0</v>
      </c>
      <c r="D73" s="33" t="s">
        <v>15</v>
      </c>
      <c r="E73" s="4" t="s">
        <v>20</v>
      </c>
      <c r="F73" s="4" t="s">
        <v>16</v>
      </c>
      <c r="G73" s="33" t="s">
        <v>11</v>
      </c>
    </row>
    <row r="74" spans="2:7" x14ac:dyDescent="0.25">
      <c r="B74" s="2">
        <v>1</v>
      </c>
      <c r="C74" s="3"/>
      <c r="D74" s="2"/>
      <c r="E74" s="2"/>
      <c r="F74" s="2"/>
      <c r="G74" s="2"/>
    </row>
    <row r="75" spans="2:7" x14ac:dyDescent="0.25">
      <c r="B75" s="2"/>
      <c r="C75" s="3"/>
      <c r="D75" s="2"/>
      <c r="E75" s="2"/>
      <c r="F75" s="2"/>
      <c r="G75" s="2"/>
    </row>
    <row r="76" spans="2:7" x14ac:dyDescent="0.25">
      <c r="B76" s="2"/>
      <c r="C76" s="3"/>
      <c r="D76" s="2"/>
      <c r="E76" s="2"/>
      <c r="F76" s="2"/>
      <c r="G76" s="2"/>
    </row>
    <row r="77" spans="2:7" x14ac:dyDescent="0.25">
      <c r="B77" s="2"/>
      <c r="C77" s="3"/>
      <c r="D77" s="2"/>
      <c r="E77" s="2"/>
      <c r="F77" s="2"/>
      <c r="G77" s="2"/>
    </row>
    <row r="78" spans="2:7" x14ac:dyDescent="0.25">
      <c r="B78" s="2"/>
      <c r="C78" s="3"/>
      <c r="D78" s="2"/>
      <c r="E78" s="2"/>
      <c r="F78" s="2"/>
      <c r="G78" s="2"/>
    </row>
    <row r="79" spans="2:7" x14ac:dyDescent="0.25">
      <c r="B79" s="2"/>
      <c r="C79" s="3"/>
      <c r="D79" s="2"/>
      <c r="E79" s="2"/>
      <c r="F79" s="2"/>
      <c r="G79" s="2"/>
    </row>
    <row r="80" spans="2:7" x14ac:dyDescent="0.25">
      <c r="B80" s="2"/>
      <c r="C80" s="3"/>
      <c r="D80" s="2"/>
      <c r="E80" s="2"/>
      <c r="F80" s="2"/>
      <c r="G80" s="2"/>
    </row>
    <row r="81" spans="2:7" x14ac:dyDescent="0.25">
      <c r="B81" s="2"/>
      <c r="C81" s="3" t="s">
        <v>201</v>
      </c>
      <c r="D81" s="2">
        <f>+SUM(D74:D80)</f>
        <v>0</v>
      </c>
      <c r="E81" s="2"/>
      <c r="F81" s="2"/>
      <c r="G81" s="2"/>
    </row>
    <row r="82" spans="2:7" ht="18.75" x14ac:dyDescent="0.25">
      <c r="B82" s="131" t="s">
        <v>155</v>
      </c>
      <c r="C82" s="132"/>
      <c r="D82" s="132"/>
      <c r="E82" s="132"/>
      <c r="F82" s="132"/>
      <c r="G82" s="133"/>
    </row>
    <row r="83" spans="2:7" ht="60" x14ac:dyDescent="0.25">
      <c r="B83" s="33" t="s">
        <v>9</v>
      </c>
      <c r="C83" s="33" t="s">
        <v>0</v>
      </c>
      <c r="D83" s="33" t="s">
        <v>15</v>
      </c>
      <c r="E83" s="4" t="s">
        <v>20</v>
      </c>
      <c r="F83" s="4" t="s">
        <v>16</v>
      </c>
      <c r="G83" s="33" t="s">
        <v>11</v>
      </c>
    </row>
    <row r="84" spans="2:7" x14ac:dyDescent="0.25">
      <c r="B84" s="2">
        <v>1</v>
      </c>
      <c r="C84" s="3"/>
      <c r="D84" s="2"/>
      <c r="E84" s="2"/>
      <c r="F84" s="2"/>
      <c r="G84" s="2"/>
    </row>
    <row r="85" spans="2:7" x14ac:dyDescent="0.25">
      <c r="B85" s="2"/>
      <c r="C85" s="3"/>
      <c r="D85" s="2"/>
      <c r="E85" s="2"/>
      <c r="F85" s="2"/>
      <c r="G85" s="2"/>
    </row>
    <row r="86" spans="2:7" x14ac:dyDescent="0.25">
      <c r="B86" s="2"/>
      <c r="C86" s="3"/>
      <c r="D86" s="2"/>
      <c r="E86" s="2"/>
      <c r="F86" s="2"/>
      <c r="G86" s="2"/>
    </row>
    <row r="87" spans="2:7" x14ac:dyDescent="0.25">
      <c r="B87" s="2"/>
      <c r="C87" s="3"/>
      <c r="D87" s="2"/>
      <c r="E87" s="2"/>
      <c r="F87" s="2"/>
      <c r="G87" s="2"/>
    </row>
    <row r="88" spans="2:7" x14ac:dyDescent="0.25">
      <c r="B88" s="2"/>
      <c r="C88" s="3"/>
      <c r="D88" s="2"/>
      <c r="E88" s="2"/>
      <c r="F88" s="2"/>
      <c r="G88" s="2"/>
    </row>
    <row r="89" spans="2:7" x14ac:dyDescent="0.25">
      <c r="B89" s="2"/>
      <c r="C89" s="3"/>
      <c r="D89" s="2"/>
      <c r="E89" s="2"/>
      <c r="F89" s="2"/>
      <c r="G89" s="2"/>
    </row>
    <row r="90" spans="2:7" x14ac:dyDescent="0.25">
      <c r="B90" s="2"/>
      <c r="C90" s="3"/>
      <c r="D90" s="2"/>
      <c r="E90" s="2"/>
      <c r="F90" s="2"/>
      <c r="G90" s="2"/>
    </row>
    <row r="91" spans="2:7" x14ac:dyDescent="0.25">
      <c r="B91" s="2"/>
      <c r="C91" s="3" t="s">
        <v>201</v>
      </c>
      <c r="D91" s="13">
        <f>+SUM(D84:D90)</f>
        <v>0</v>
      </c>
      <c r="E91" s="2"/>
      <c r="F91" s="2"/>
      <c r="G91" s="2"/>
    </row>
  </sheetData>
  <mergeCells count="10">
    <mergeCell ref="B46:G46"/>
    <mergeCell ref="B59:G59"/>
    <mergeCell ref="B72:G72"/>
    <mergeCell ref="B82:G82"/>
    <mergeCell ref="B3:C3"/>
    <mergeCell ref="B4:C4"/>
    <mergeCell ref="B5:C5"/>
    <mergeCell ref="B6:G6"/>
    <mergeCell ref="B19:G19"/>
    <mergeCell ref="B33:G3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Y214"/>
  <sheetViews>
    <sheetView workbookViewId="0">
      <selection activeCell="M113" sqref="M113:P113"/>
    </sheetView>
  </sheetViews>
  <sheetFormatPr defaultRowHeight="15" x14ac:dyDescent="0.25"/>
  <cols>
    <col min="3" max="3" width="10.42578125" bestFit="1" customWidth="1"/>
    <col min="11" max="11" width="12.28515625" bestFit="1" customWidth="1"/>
  </cols>
  <sheetData>
    <row r="3" spans="2:25" ht="15.75" x14ac:dyDescent="0.25">
      <c r="B3" s="134" t="s">
        <v>17</v>
      </c>
      <c r="C3" s="134"/>
      <c r="D3" s="21" t="s">
        <v>135</v>
      </c>
      <c r="E3" s="5"/>
      <c r="F3" s="5"/>
      <c r="G3" s="48"/>
    </row>
    <row r="4" spans="2:25" ht="15.75" x14ac:dyDescent="0.25">
      <c r="B4" s="134" t="s">
        <v>19</v>
      </c>
      <c r="C4" s="134"/>
      <c r="D4" s="21" t="s">
        <v>393</v>
      </c>
      <c r="E4" s="5"/>
      <c r="F4" s="5"/>
      <c r="G4" s="48"/>
    </row>
    <row r="5" spans="2:25" ht="15.75" x14ac:dyDescent="0.25">
      <c r="B5" s="138" t="s">
        <v>18</v>
      </c>
      <c r="C5" s="138"/>
      <c r="D5" s="22" t="s">
        <v>394</v>
      </c>
      <c r="E5" s="19"/>
      <c r="F5" s="19"/>
      <c r="G5" s="49"/>
    </row>
    <row r="6" spans="2:25" ht="18.75" x14ac:dyDescent="0.25">
      <c r="B6" s="131" t="s">
        <v>10</v>
      </c>
      <c r="C6" s="132"/>
      <c r="D6" s="132"/>
      <c r="E6" s="132"/>
      <c r="F6" s="132"/>
      <c r="G6" s="133"/>
    </row>
    <row r="7" spans="2:25" ht="60" x14ac:dyDescent="0.25">
      <c r="B7" s="33" t="s">
        <v>9</v>
      </c>
      <c r="C7" s="33" t="s">
        <v>0</v>
      </c>
      <c r="D7" s="33" t="s">
        <v>15</v>
      </c>
      <c r="E7" s="4" t="s">
        <v>20</v>
      </c>
      <c r="F7" s="4" t="s">
        <v>16</v>
      </c>
      <c r="G7" s="33" t="s">
        <v>11</v>
      </c>
      <c r="J7" s="53" t="s">
        <v>205</v>
      </c>
      <c r="K7" s="33" t="s">
        <v>204</v>
      </c>
      <c r="L7" s="33" t="s">
        <v>15</v>
      </c>
      <c r="M7" s="4" t="s">
        <v>20</v>
      </c>
      <c r="N7" s="4" t="s">
        <v>16</v>
      </c>
      <c r="O7" s="33" t="s">
        <v>176</v>
      </c>
    </row>
    <row r="8" spans="2:25" x14ac:dyDescent="0.25">
      <c r="B8" s="2">
        <v>1</v>
      </c>
      <c r="C8" s="88">
        <v>45191</v>
      </c>
      <c r="D8" s="61">
        <v>1800</v>
      </c>
      <c r="E8" s="61"/>
      <c r="F8" s="61"/>
      <c r="G8" s="61">
        <v>10219</v>
      </c>
      <c r="J8" s="61">
        <v>63</v>
      </c>
      <c r="K8" s="61">
        <v>12362</v>
      </c>
      <c r="L8" s="61">
        <f>+D18</f>
        <v>11440</v>
      </c>
      <c r="M8" s="61">
        <f>+'[5]chaundadhi &amp; daraouli'!$G$132</f>
        <v>0</v>
      </c>
      <c r="N8" s="61">
        <f>+L8-M8</f>
        <v>11440</v>
      </c>
      <c r="O8" s="46"/>
    </row>
    <row r="9" spans="2:25" x14ac:dyDescent="0.25">
      <c r="B9" s="2">
        <f>1+B8</f>
        <v>2</v>
      </c>
      <c r="C9" s="89">
        <v>45197</v>
      </c>
      <c r="D9" s="61">
        <v>1787</v>
      </c>
      <c r="E9" s="46"/>
      <c r="F9" s="46"/>
      <c r="G9" s="61">
        <v>10222</v>
      </c>
      <c r="J9" s="61">
        <v>75</v>
      </c>
      <c r="K9" s="61">
        <v>207</v>
      </c>
      <c r="L9" s="61">
        <f>+D32</f>
        <v>300</v>
      </c>
      <c r="M9" s="61">
        <f>+'[6]chaundadhi &amp; daraouli'!$H$111</f>
        <v>207</v>
      </c>
      <c r="N9" s="61">
        <f t="shared" ref="N9:N12" si="0">+L9-M9</f>
        <v>93</v>
      </c>
      <c r="O9" s="46"/>
    </row>
    <row r="10" spans="2:25" x14ac:dyDescent="0.25">
      <c r="B10" s="2">
        <f>1+B9</f>
        <v>3</v>
      </c>
      <c r="C10" s="3">
        <v>45202</v>
      </c>
      <c r="D10" s="2">
        <v>3053</v>
      </c>
      <c r="E10" s="2"/>
      <c r="F10" s="2"/>
      <c r="G10" s="2">
        <v>10225</v>
      </c>
      <c r="J10" s="61">
        <v>90</v>
      </c>
      <c r="K10" s="61">
        <v>596</v>
      </c>
      <c r="L10" s="61">
        <f>+D45</f>
        <v>600</v>
      </c>
      <c r="M10" s="61">
        <f>+'[5]chaundadhi &amp; daraouli'!$I$132</f>
        <v>0</v>
      </c>
      <c r="N10" s="61">
        <f t="shared" si="0"/>
        <v>600</v>
      </c>
      <c r="O10" s="46"/>
    </row>
    <row r="11" spans="2:25" x14ac:dyDescent="0.25">
      <c r="B11" s="2">
        <f>1+B10</f>
        <v>4</v>
      </c>
      <c r="C11" s="3">
        <v>45210</v>
      </c>
      <c r="D11" s="2">
        <v>2400</v>
      </c>
      <c r="E11" s="2"/>
      <c r="F11" s="2"/>
      <c r="G11" s="2">
        <v>10229</v>
      </c>
      <c r="J11" s="61">
        <v>110</v>
      </c>
      <c r="K11" s="61">
        <v>509</v>
      </c>
      <c r="L11" s="61">
        <f>+D57</f>
        <v>600</v>
      </c>
      <c r="M11" s="61">
        <f>+'[5]chaundadhi &amp; daraouli'!$J$132</f>
        <v>0</v>
      </c>
      <c r="N11" s="61">
        <f t="shared" si="0"/>
        <v>600</v>
      </c>
      <c r="O11" s="46"/>
      <c r="R11">
        <v>63</v>
      </c>
      <c r="S11">
        <v>75</v>
      </c>
      <c r="T11">
        <v>90</v>
      </c>
      <c r="U11">
        <v>110</v>
      </c>
      <c r="V11">
        <v>125</v>
      </c>
      <c r="W11">
        <v>140</v>
      </c>
      <c r="X11">
        <v>160</v>
      </c>
    </row>
    <row r="12" spans="2:25" x14ac:dyDescent="0.25">
      <c r="B12" s="2">
        <v>5</v>
      </c>
      <c r="C12" s="3">
        <v>45246</v>
      </c>
      <c r="D12" s="2">
        <v>2400</v>
      </c>
      <c r="E12" s="2"/>
      <c r="F12" s="2"/>
      <c r="G12" s="2">
        <v>10232</v>
      </c>
      <c r="J12" s="61">
        <v>125</v>
      </c>
      <c r="K12" s="61">
        <v>775</v>
      </c>
      <c r="L12" s="61">
        <f>+D70</f>
        <v>0</v>
      </c>
      <c r="M12" s="61"/>
      <c r="N12" s="61">
        <f t="shared" si="0"/>
        <v>0</v>
      </c>
      <c r="O12" s="46"/>
      <c r="R12">
        <v>10401</v>
      </c>
      <c r="S12">
        <v>207</v>
      </c>
      <c r="T12">
        <v>532</v>
      </c>
      <c r="U12">
        <v>510</v>
      </c>
      <c r="V12">
        <v>0</v>
      </c>
      <c r="W12">
        <v>0</v>
      </c>
      <c r="X12">
        <v>0</v>
      </c>
      <c r="Y12">
        <v>11650</v>
      </c>
    </row>
    <row r="13" spans="2:25" x14ac:dyDescent="0.25">
      <c r="B13" s="2">
        <v>6</v>
      </c>
      <c r="C13" s="3"/>
      <c r="D13" s="2"/>
      <c r="E13" s="2"/>
      <c r="F13" s="2"/>
      <c r="G13" s="2"/>
      <c r="J13" s="46"/>
      <c r="K13" s="61"/>
      <c r="L13" s="61"/>
      <c r="M13" s="61"/>
      <c r="N13" s="61"/>
      <c r="O13" s="46"/>
      <c r="R13">
        <v>17783</v>
      </c>
      <c r="S13">
        <v>484</v>
      </c>
      <c r="T13">
        <v>762</v>
      </c>
      <c r="U13">
        <v>509</v>
      </c>
      <c r="V13">
        <v>775</v>
      </c>
      <c r="W13">
        <v>685</v>
      </c>
      <c r="X13">
        <v>322</v>
      </c>
      <c r="Y13">
        <v>21320</v>
      </c>
    </row>
    <row r="14" spans="2:25" x14ac:dyDescent="0.25">
      <c r="B14" s="2">
        <v>7</v>
      </c>
      <c r="C14" s="3"/>
      <c r="D14" s="2"/>
      <c r="E14" s="2"/>
      <c r="F14" s="2"/>
      <c r="G14" s="24"/>
      <c r="J14" s="46"/>
      <c r="K14" s="61"/>
      <c r="L14" s="61"/>
      <c r="M14" s="61"/>
      <c r="N14" s="61"/>
      <c r="O14" s="46"/>
      <c r="Q14" t="s">
        <v>395</v>
      </c>
      <c r="R14">
        <v>5421</v>
      </c>
      <c r="S14">
        <v>277</v>
      </c>
      <c r="T14">
        <v>166</v>
      </c>
      <c r="U14">
        <v>0</v>
      </c>
      <c r="V14">
        <v>0</v>
      </c>
      <c r="W14">
        <v>685</v>
      </c>
      <c r="X14">
        <v>322</v>
      </c>
      <c r="Y14">
        <v>6871</v>
      </c>
    </row>
    <row r="15" spans="2:25" x14ac:dyDescent="0.25">
      <c r="B15" s="2"/>
      <c r="C15" s="3"/>
      <c r="D15" s="2"/>
      <c r="E15" s="2"/>
      <c r="F15" s="2"/>
      <c r="G15" s="24"/>
      <c r="Q15" t="s">
        <v>396</v>
      </c>
      <c r="R15">
        <v>12362</v>
      </c>
      <c r="S15">
        <v>207</v>
      </c>
      <c r="T15">
        <v>596</v>
      </c>
      <c r="U15">
        <v>509</v>
      </c>
      <c r="V15">
        <v>775</v>
      </c>
      <c r="W15">
        <v>0</v>
      </c>
      <c r="X15">
        <v>0</v>
      </c>
      <c r="Y15">
        <v>14449</v>
      </c>
    </row>
    <row r="16" spans="2:25" x14ac:dyDescent="0.25">
      <c r="B16" s="2"/>
      <c r="C16" s="3"/>
      <c r="D16" s="2"/>
      <c r="E16" s="2"/>
      <c r="F16" s="2"/>
      <c r="G16" s="24"/>
    </row>
    <row r="17" spans="2:16" x14ac:dyDescent="0.25">
      <c r="B17" s="2"/>
      <c r="C17" s="3"/>
      <c r="D17" s="2"/>
      <c r="E17" s="2"/>
      <c r="F17" s="2"/>
      <c r="G17" s="24"/>
    </row>
    <row r="18" spans="2:16" x14ac:dyDescent="0.25">
      <c r="B18" s="2"/>
      <c r="C18" s="3" t="s">
        <v>201</v>
      </c>
      <c r="D18" s="2">
        <f>SUM(D8:D17)</f>
        <v>11440</v>
      </c>
      <c r="E18" s="2"/>
      <c r="F18" s="2"/>
      <c r="G18" s="24"/>
      <c r="J18" s="185"/>
      <c r="K18" s="186"/>
      <c r="L18" s="46"/>
      <c r="M18" s="46"/>
      <c r="N18" s="46"/>
      <c r="O18" s="46"/>
      <c r="P18" s="46"/>
    </row>
    <row r="19" spans="2:16" ht="45" x14ac:dyDescent="0.25">
      <c r="B19" s="131" t="s">
        <v>12</v>
      </c>
      <c r="C19" s="132"/>
      <c r="D19" s="132"/>
      <c r="E19" s="132"/>
      <c r="F19" s="132"/>
      <c r="G19" s="133"/>
      <c r="J19" s="153" t="s">
        <v>21</v>
      </c>
      <c r="K19" s="153"/>
      <c r="L19" s="120" t="s">
        <v>22</v>
      </c>
      <c r="M19" s="12" t="s">
        <v>131</v>
      </c>
      <c r="N19" s="12" t="s">
        <v>132</v>
      </c>
      <c r="O19" s="12" t="s">
        <v>133</v>
      </c>
      <c r="P19" s="12" t="s">
        <v>11</v>
      </c>
    </row>
    <row r="20" spans="2:16" ht="60" x14ac:dyDescent="0.25">
      <c r="B20" s="33" t="s">
        <v>9</v>
      </c>
      <c r="C20" s="33" t="s">
        <v>0</v>
      </c>
      <c r="D20" s="33" t="s">
        <v>15</v>
      </c>
      <c r="E20" s="4" t="s">
        <v>20</v>
      </c>
      <c r="F20" s="4" t="s">
        <v>16</v>
      </c>
      <c r="G20" s="33" t="s">
        <v>11</v>
      </c>
      <c r="J20" s="151" t="s">
        <v>23</v>
      </c>
      <c r="K20" s="151"/>
      <c r="L20" s="7" t="s">
        <v>1</v>
      </c>
      <c r="M20" s="121"/>
      <c r="N20" s="46"/>
      <c r="O20" s="46"/>
      <c r="P20" s="46"/>
    </row>
    <row r="21" spans="2:16" x14ac:dyDescent="0.25">
      <c r="B21" s="2">
        <v>1</v>
      </c>
      <c r="C21" s="88">
        <v>45191</v>
      </c>
      <c r="D21" s="61">
        <v>300</v>
      </c>
      <c r="E21" s="61"/>
      <c r="F21" s="61"/>
      <c r="G21" s="61">
        <v>10219</v>
      </c>
      <c r="J21" s="151"/>
      <c r="K21" s="151"/>
      <c r="L21" s="7" t="s">
        <v>2</v>
      </c>
      <c r="M21" s="122"/>
      <c r="N21" s="46"/>
      <c r="O21" s="46"/>
      <c r="P21" s="46"/>
    </row>
    <row r="22" spans="2:16" x14ac:dyDescent="0.25">
      <c r="B22" s="2">
        <v>2</v>
      </c>
      <c r="C22" s="87"/>
      <c r="D22" s="61"/>
      <c r="E22" s="46"/>
      <c r="F22" s="46"/>
      <c r="G22" s="61"/>
      <c r="J22" s="151"/>
      <c r="K22" s="151"/>
      <c r="L22" s="7" t="s">
        <v>3</v>
      </c>
      <c r="M22" s="121"/>
      <c r="N22" s="46"/>
      <c r="O22" s="46"/>
      <c r="P22" s="46"/>
    </row>
    <row r="23" spans="2:16" x14ac:dyDescent="0.25">
      <c r="B23" s="2">
        <v>3</v>
      </c>
      <c r="C23" s="3"/>
      <c r="D23" s="2"/>
      <c r="E23" s="2"/>
      <c r="F23" s="2"/>
      <c r="G23" s="2"/>
      <c r="J23" s="151"/>
      <c r="K23" s="151"/>
      <c r="L23" s="7" t="s">
        <v>4</v>
      </c>
      <c r="M23" s="46"/>
      <c r="N23" s="46"/>
      <c r="O23" s="46"/>
      <c r="P23" s="46"/>
    </row>
    <row r="24" spans="2:16" x14ac:dyDescent="0.25">
      <c r="B24" s="2">
        <v>3</v>
      </c>
      <c r="C24" s="3"/>
      <c r="D24" s="2"/>
      <c r="E24" s="2"/>
      <c r="F24" s="2"/>
      <c r="G24" s="2"/>
      <c r="J24" s="151"/>
      <c r="K24" s="151"/>
      <c r="L24" s="7" t="s">
        <v>5</v>
      </c>
      <c r="M24" s="46"/>
      <c r="N24" s="46"/>
      <c r="O24" s="46"/>
      <c r="P24" s="46"/>
    </row>
    <row r="25" spans="2:16" x14ac:dyDescent="0.25">
      <c r="B25" s="2"/>
      <c r="C25" s="3"/>
      <c r="D25" s="2"/>
      <c r="E25" s="2"/>
      <c r="F25" s="2"/>
      <c r="G25" s="2"/>
      <c r="J25" s="151"/>
      <c r="K25" s="151"/>
      <c r="L25" s="7" t="s">
        <v>6</v>
      </c>
      <c r="M25" s="46"/>
      <c r="N25" s="46"/>
      <c r="O25" s="46"/>
      <c r="P25" s="46"/>
    </row>
    <row r="26" spans="2:16" x14ac:dyDescent="0.25">
      <c r="B26" s="2"/>
      <c r="C26" s="3"/>
      <c r="D26" s="2"/>
      <c r="E26" s="2"/>
      <c r="F26" s="2"/>
      <c r="G26" s="2"/>
      <c r="J26" s="151"/>
      <c r="K26" s="151"/>
      <c r="L26" s="7" t="s">
        <v>7</v>
      </c>
      <c r="M26" s="46"/>
      <c r="N26" s="46"/>
      <c r="O26" s="46"/>
      <c r="P26" s="46"/>
    </row>
    <row r="27" spans="2:16" x14ac:dyDescent="0.25">
      <c r="B27" s="2"/>
      <c r="C27" s="3"/>
      <c r="D27" s="2"/>
      <c r="E27" s="2"/>
      <c r="F27" s="2"/>
      <c r="G27" s="2"/>
      <c r="J27" s="151"/>
      <c r="K27" s="151"/>
      <c r="L27" s="7" t="s">
        <v>8</v>
      </c>
      <c r="M27" s="46"/>
      <c r="N27" s="46"/>
      <c r="O27" s="46"/>
      <c r="P27" s="46"/>
    </row>
    <row r="28" spans="2:16" x14ac:dyDescent="0.25">
      <c r="B28" s="2"/>
      <c r="C28" s="3"/>
      <c r="D28" s="2"/>
      <c r="E28" s="2"/>
      <c r="F28" s="2"/>
      <c r="G28" s="2"/>
      <c r="J28" s="151"/>
      <c r="K28" s="151"/>
      <c r="L28" s="7" t="s">
        <v>24</v>
      </c>
      <c r="M28" s="46"/>
      <c r="N28" s="46"/>
      <c r="O28" s="46"/>
      <c r="P28" s="46"/>
    </row>
    <row r="29" spans="2:16" x14ac:dyDescent="0.25">
      <c r="B29" s="2"/>
      <c r="C29" s="3"/>
      <c r="D29" s="2"/>
      <c r="E29" s="2"/>
      <c r="F29" s="2"/>
      <c r="G29" s="2"/>
      <c r="J29" s="151" t="s">
        <v>25</v>
      </c>
      <c r="K29" s="151"/>
      <c r="L29" s="7" t="s">
        <v>26</v>
      </c>
      <c r="M29" s="46"/>
      <c r="N29" s="46"/>
      <c r="O29" s="46"/>
      <c r="P29" s="46"/>
    </row>
    <row r="30" spans="2:16" x14ac:dyDescent="0.25">
      <c r="B30" s="2"/>
      <c r="C30" s="3"/>
      <c r="D30" s="2"/>
      <c r="E30" s="2"/>
      <c r="F30" s="2"/>
      <c r="G30" s="2"/>
      <c r="J30" s="151"/>
      <c r="K30" s="151"/>
      <c r="L30" s="7" t="s">
        <v>27</v>
      </c>
      <c r="M30" s="46"/>
      <c r="N30" s="46"/>
      <c r="O30" s="46"/>
      <c r="P30" s="46"/>
    </row>
    <row r="31" spans="2:16" x14ac:dyDescent="0.25">
      <c r="B31" s="2"/>
      <c r="C31" s="3"/>
      <c r="D31" s="2"/>
      <c r="E31" s="2"/>
      <c r="F31" s="2"/>
      <c r="G31" s="24"/>
      <c r="J31" s="151"/>
      <c r="K31" s="151"/>
      <c r="L31" s="7" t="s">
        <v>28</v>
      </c>
      <c r="M31" s="46"/>
      <c r="N31" s="46"/>
      <c r="O31" s="46"/>
      <c r="P31" s="46"/>
    </row>
    <row r="32" spans="2:16" x14ac:dyDescent="0.25">
      <c r="B32" s="2"/>
      <c r="C32" s="3" t="s">
        <v>201</v>
      </c>
      <c r="D32" s="2">
        <f>SUM(D21:D31)</f>
        <v>300</v>
      </c>
      <c r="E32" s="2"/>
      <c r="F32" s="2"/>
      <c r="G32" s="24"/>
      <c r="J32" s="151"/>
      <c r="K32" s="151"/>
      <c r="L32" s="7" t="s">
        <v>29</v>
      </c>
      <c r="M32" s="46"/>
      <c r="N32" s="46"/>
      <c r="O32" s="46"/>
      <c r="P32" s="46"/>
    </row>
    <row r="33" spans="2:16" ht="18.75" x14ac:dyDescent="0.25">
      <c r="B33" s="131" t="s">
        <v>13</v>
      </c>
      <c r="C33" s="132"/>
      <c r="D33" s="132"/>
      <c r="E33" s="132"/>
      <c r="F33" s="132"/>
      <c r="G33" s="133"/>
      <c r="J33" s="151"/>
      <c r="K33" s="151"/>
      <c r="L33" s="7" t="s">
        <v>30</v>
      </c>
      <c r="M33" s="46"/>
      <c r="N33" s="46"/>
      <c r="O33" s="46"/>
      <c r="P33" s="46"/>
    </row>
    <row r="34" spans="2:16" ht="60" x14ac:dyDescent="0.25">
      <c r="B34" s="33" t="s">
        <v>9</v>
      </c>
      <c r="C34" s="33" t="s">
        <v>0</v>
      </c>
      <c r="D34" s="33" t="s">
        <v>15</v>
      </c>
      <c r="E34" s="4" t="s">
        <v>20</v>
      </c>
      <c r="F34" s="4" t="s">
        <v>16</v>
      </c>
      <c r="G34" s="33" t="s">
        <v>11</v>
      </c>
      <c r="J34" s="151"/>
      <c r="K34" s="151"/>
      <c r="L34" s="7" t="s">
        <v>31</v>
      </c>
      <c r="M34" s="46"/>
      <c r="N34" s="46"/>
      <c r="O34" s="46"/>
      <c r="P34" s="46"/>
    </row>
    <row r="35" spans="2:16" x14ac:dyDescent="0.25">
      <c r="B35" s="26">
        <v>1</v>
      </c>
      <c r="C35" s="88">
        <v>45191</v>
      </c>
      <c r="D35" s="61">
        <v>600</v>
      </c>
      <c r="E35" s="61"/>
      <c r="F35" s="61"/>
      <c r="G35" s="61">
        <v>10219</v>
      </c>
      <c r="J35" s="151"/>
      <c r="K35" s="151"/>
      <c r="L35" s="7" t="s">
        <v>32</v>
      </c>
      <c r="M35" s="46"/>
      <c r="N35" s="46"/>
      <c r="O35" s="46"/>
      <c r="P35" s="46"/>
    </row>
    <row r="36" spans="2:16" x14ac:dyDescent="0.25">
      <c r="B36" s="26">
        <f>+B35+1</f>
        <v>2</v>
      </c>
      <c r="C36" s="27"/>
      <c r="D36" s="26"/>
      <c r="E36" s="26"/>
      <c r="F36" s="26"/>
      <c r="G36" s="2"/>
      <c r="J36" s="151"/>
      <c r="K36" s="151"/>
      <c r="L36" s="7" t="s">
        <v>33</v>
      </c>
      <c r="M36" s="121"/>
      <c r="N36" s="121"/>
      <c r="O36" s="121"/>
      <c r="P36" s="121"/>
    </row>
    <row r="37" spans="2:16" x14ac:dyDescent="0.25">
      <c r="B37" s="2">
        <v>3</v>
      </c>
      <c r="C37" s="3"/>
      <c r="D37" s="2"/>
      <c r="E37" s="2"/>
      <c r="F37" s="2"/>
      <c r="G37" s="2"/>
      <c r="J37" s="151"/>
      <c r="K37" s="151"/>
      <c r="L37" s="7" t="s">
        <v>34</v>
      </c>
      <c r="M37" s="46"/>
      <c r="N37" s="46"/>
      <c r="O37" s="46"/>
      <c r="P37" s="46"/>
    </row>
    <row r="38" spans="2:16" x14ac:dyDescent="0.25">
      <c r="B38" s="2"/>
      <c r="C38" s="3"/>
      <c r="D38" s="2"/>
      <c r="E38" s="2"/>
      <c r="F38" s="2"/>
      <c r="G38" s="2"/>
      <c r="J38" s="151"/>
      <c r="K38" s="151"/>
      <c r="L38" s="7" t="s">
        <v>35</v>
      </c>
      <c r="M38" s="46"/>
      <c r="N38" s="46"/>
      <c r="O38" s="46"/>
      <c r="P38" s="46"/>
    </row>
    <row r="39" spans="2:16" x14ac:dyDescent="0.25">
      <c r="B39" s="2"/>
      <c r="C39" s="3"/>
      <c r="D39" s="2"/>
      <c r="E39" s="2"/>
      <c r="F39" s="2"/>
      <c r="G39" s="2"/>
      <c r="J39" s="151"/>
      <c r="K39" s="151"/>
      <c r="L39" s="7" t="s">
        <v>36</v>
      </c>
      <c r="M39" s="46"/>
      <c r="N39" s="46"/>
      <c r="O39" s="46"/>
      <c r="P39" s="46"/>
    </row>
    <row r="40" spans="2:16" x14ac:dyDescent="0.25">
      <c r="B40" s="26"/>
      <c r="C40" s="27"/>
      <c r="D40" s="26"/>
      <c r="E40" s="26"/>
      <c r="F40" s="26"/>
      <c r="G40" s="2"/>
      <c r="J40" s="151"/>
      <c r="K40" s="151"/>
      <c r="L40" s="7" t="s">
        <v>37</v>
      </c>
      <c r="M40" s="122"/>
      <c r="N40" s="46"/>
      <c r="O40" s="46"/>
      <c r="P40" s="46"/>
    </row>
    <row r="41" spans="2:16" x14ac:dyDescent="0.25">
      <c r="B41" s="26"/>
      <c r="C41" s="27"/>
      <c r="D41" s="25"/>
      <c r="E41" s="26"/>
      <c r="F41" s="26"/>
      <c r="G41" s="2"/>
      <c r="J41" s="151"/>
      <c r="K41" s="151"/>
      <c r="L41" s="7" t="s">
        <v>38</v>
      </c>
      <c r="M41" s="46"/>
      <c r="N41" s="46"/>
      <c r="O41" s="46"/>
      <c r="P41" s="46"/>
    </row>
    <row r="42" spans="2:16" x14ac:dyDescent="0.25">
      <c r="B42" s="26"/>
      <c r="C42" s="27"/>
      <c r="D42" s="25"/>
      <c r="E42" s="26"/>
      <c r="F42" s="26"/>
      <c r="G42" s="2"/>
      <c r="J42" s="151"/>
      <c r="K42" s="151"/>
      <c r="L42" s="7" t="s">
        <v>39</v>
      </c>
      <c r="M42" s="46"/>
      <c r="N42" s="46"/>
      <c r="O42" s="46"/>
      <c r="P42" s="46"/>
    </row>
    <row r="43" spans="2:16" x14ac:dyDescent="0.25">
      <c r="B43" s="26"/>
      <c r="C43" s="27"/>
      <c r="D43" s="25"/>
      <c r="E43" s="26"/>
      <c r="F43" s="26"/>
      <c r="G43" s="24"/>
      <c r="J43" s="151"/>
      <c r="K43" s="151"/>
      <c r="L43" s="7" t="s">
        <v>40</v>
      </c>
      <c r="M43" s="46"/>
      <c r="N43" s="46"/>
      <c r="O43" s="46"/>
      <c r="P43" s="46"/>
    </row>
    <row r="44" spans="2:16" x14ac:dyDescent="0.25">
      <c r="B44" s="26"/>
      <c r="C44" s="27"/>
      <c r="D44" s="25"/>
      <c r="E44" s="26"/>
      <c r="F44" s="26"/>
      <c r="G44" s="24"/>
      <c r="J44" s="151"/>
      <c r="K44" s="151"/>
      <c r="L44" s="7" t="s">
        <v>41</v>
      </c>
      <c r="M44" s="46"/>
      <c r="N44" s="46"/>
      <c r="O44" s="46"/>
      <c r="P44" s="46"/>
    </row>
    <row r="45" spans="2:16" x14ac:dyDescent="0.25">
      <c r="B45" s="26"/>
      <c r="C45" s="3" t="s">
        <v>201</v>
      </c>
      <c r="D45" s="2">
        <f>SUM(D35:D44)</f>
        <v>600</v>
      </c>
      <c r="E45" s="26"/>
      <c r="F45" s="26"/>
      <c r="G45" s="24"/>
      <c r="J45" s="151"/>
      <c r="K45" s="151"/>
      <c r="L45" s="7" t="s">
        <v>42</v>
      </c>
      <c r="M45" s="46"/>
      <c r="N45" s="46"/>
      <c r="O45" s="46"/>
      <c r="P45" s="46"/>
    </row>
    <row r="46" spans="2:16" ht="18.75" x14ac:dyDescent="0.25">
      <c r="B46" s="131" t="s">
        <v>14</v>
      </c>
      <c r="C46" s="132"/>
      <c r="D46" s="132"/>
      <c r="E46" s="132"/>
      <c r="F46" s="132"/>
      <c r="G46" s="133"/>
      <c r="J46" s="151"/>
      <c r="K46" s="151"/>
      <c r="L46" s="7" t="s">
        <v>43</v>
      </c>
      <c r="M46" s="46"/>
      <c r="N46" s="46"/>
      <c r="O46" s="46"/>
      <c r="P46" s="46"/>
    </row>
    <row r="47" spans="2:16" ht="60" x14ac:dyDescent="0.25">
      <c r="B47" s="33" t="s">
        <v>9</v>
      </c>
      <c r="C47" s="33" t="s">
        <v>0</v>
      </c>
      <c r="D47" s="33" t="s">
        <v>15</v>
      </c>
      <c r="E47" s="4" t="s">
        <v>20</v>
      </c>
      <c r="F47" s="4" t="s">
        <v>16</v>
      </c>
      <c r="G47" s="33" t="s">
        <v>11</v>
      </c>
      <c r="J47" s="151"/>
      <c r="K47" s="151"/>
      <c r="L47" s="7" t="s">
        <v>44</v>
      </c>
      <c r="M47" s="46"/>
      <c r="N47" s="46"/>
      <c r="O47" s="46"/>
      <c r="P47" s="46"/>
    </row>
    <row r="48" spans="2:16" x14ac:dyDescent="0.25">
      <c r="B48" s="2">
        <v>1</v>
      </c>
      <c r="C48" s="88">
        <v>45191</v>
      </c>
      <c r="D48" s="61">
        <v>500</v>
      </c>
      <c r="E48" s="61"/>
      <c r="F48" s="61"/>
      <c r="G48" s="61">
        <v>10219</v>
      </c>
      <c r="J48" s="151"/>
      <c r="K48" s="151"/>
      <c r="L48" s="7" t="s">
        <v>45</v>
      </c>
      <c r="M48" s="122"/>
      <c r="N48" s="46"/>
      <c r="O48" s="46"/>
      <c r="P48" s="46"/>
    </row>
    <row r="49" spans="2:16" x14ac:dyDescent="0.25">
      <c r="B49" s="2">
        <v>2</v>
      </c>
      <c r="C49" s="83">
        <v>45202</v>
      </c>
      <c r="D49" s="13">
        <v>100</v>
      </c>
      <c r="E49" s="13"/>
      <c r="F49" s="13"/>
      <c r="G49" s="2">
        <v>10225</v>
      </c>
      <c r="J49" s="151"/>
      <c r="K49" s="151"/>
      <c r="L49" s="7" t="s">
        <v>46</v>
      </c>
      <c r="M49" s="46"/>
      <c r="N49" s="46"/>
      <c r="O49" s="46"/>
      <c r="P49" s="46"/>
    </row>
    <row r="50" spans="2:16" x14ac:dyDescent="0.25">
      <c r="B50" s="2">
        <v>3</v>
      </c>
      <c r="C50" s="82"/>
      <c r="D50" s="14"/>
      <c r="E50" s="14"/>
      <c r="F50" s="14"/>
      <c r="G50" s="14"/>
      <c r="J50" s="151"/>
      <c r="K50" s="151"/>
      <c r="L50" s="7" t="s">
        <v>47</v>
      </c>
      <c r="M50" s="46"/>
      <c r="N50" s="46"/>
      <c r="O50" s="46"/>
      <c r="P50" s="46"/>
    </row>
    <row r="51" spans="2:16" x14ac:dyDescent="0.25">
      <c r="B51" s="2">
        <v>4</v>
      </c>
      <c r="C51" s="82"/>
      <c r="D51" s="2"/>
      <c r="E51" s="2"/>
      <c r="F51" s="2"/>
      <c r="G51" s="2"/>
      <c r="J51" s="151"/>
      <c r="K51" s="151"/>
      <c r="L51" s="7" t="s">
        <v>48</v>
      </c>
      <c r="M51" s="46"/>
      <c r="N51" s="46"/>
      <c r="O51" s="46"/>
      <c r="P51" s="46"/>
    </row>
    <row r="52" spans="2:16" x14ac:dyDescent="0.25">
      <c r="B52" s="2">
        <v>5</v>
      </c>
      <c r="C52" s="3"/>
      <c r="D52" s="2"/>
      <c r="E52" s="2"/>
      <c r="F52" s="2"/>
      <c r="G52" s="2"/>
      <c r="J52" s="151"/>
      <c r="K52" s="151"/>
      <c r="L52" s="7" t="s">
        <v>49</v>
      </c>
      <c r="M52" s="46"/>
      <c r="N52" s="46"/>
      <c r="O52" s="46"/>
      <c r="P52" s="46"/>
    </row>
    <row r="53" spans="2:16" x14ac:dyDescent="0.25">
      <c r="B53" s="2">
        <v>6</v>
      </c>
      <c r="C53" s="3"/>
      <c r="D53" s="2"/>
      <c r="E53" s="2"/>
      <c r="F53" s="2"/>
      <c r="G53" s="2"/>
      <c r="J53" s="151"/>
      <c r="K53" s="151"/>
      <c r="L53" s="7" t="s">
        <v>50</v>
      </c>
      <c r="M53" s="46"/>
      <c r="N53" s="46"/>
      <c r="O53" s="46"/>
      <c r="P53" s="46"/>
    </row>
    <row r="54" spans="2:16" x14ac:dyDescent="0.25">
      <c r="B54" s="2">
        <v>7</v>
      </c>
      <c r="C54" s="3"/>
      <c r="D54" s="2"/>
      <c r="E54" s="2"/>
      <c r="F54" s="2"/>
      <c r="G54" s="2"/>
      <c r="J54" s="151"/>
      <c r="K54" s="151"/>
      <c r="L54" s="7" t="s">
        <v>51</v>
      </c>
      <c r="M54" s="46"/>
      <c r="N54" s="46"/>
      <c r="O54" s="46"/>
      <c r="P54" s="46"/>
    </row>
    <row r="55" spans="2:16" x14ac:dyDescent="0.25">
      <c r="B55" s="2">
        <f>+B54+1</f>
        <v>8</v>
      </c>
      <c r="C55" s="3"/>
      <c r="D55" s="2"/>
      <c r="E55" s="2"/>
      <c r="F55" s="2"/>
      <c r="G55" s="24"/>
      <c r="J55" s="151"/>
      <c r="K55" s="151"/>
      <c r="L55" s="7" t="s">
        <v>52</v>
      </c>
      <c r="M55" s="46"/>
      <c r="N55" s="46"/>
      <c r="O55" s="46"/>
      <c r="P55" s="46"/>
    </row>
    <row r="56" spans="2:16" x14ac:dyDescent="0.25">
      <c r="B56" s="2"/>
      <c r="C56" s="3"/>
      <c r="D56" s="2"/>
      <c r="E56" s="2"/>
      <c r="F56" s="2"/>
      <c r="G56" s="24"/>
      <c r="J56" s="151"/>
      <c r="K56" s="151"/>
      <c r="L56" s="7" t="s">
        <v>53</v>
      </c>
      <c r="M56" s="46"/>
      <c r="N56" s="46"/>
      <c r="O56" s="46"/>
      <c r="P56" s="46"/>
    </row>
    <row r="57" spans="2:16" x14ac:dyDescent="0.25">
      <c r="B57" s="2"/>
      <c r="C57" s="3" t="s">
        <v>201</v>
      </c>
      <c r="D57" s="2">
        <f>SUM(D47:D56)</f>
        <v>600</v>
      </c>
      <c r="E57" s="2"/>
      <c r="F57" s="2"/>
      <c r="G57" s="24"/>
      <c r="J57" s="151"/>
      <c r="K57" s="151"/>
      <c r="L57" s="7" t="s">
        <v>54</v>
      </c>
      <c r="M57" s="46"/>
      <c r="N57" s="46"/>
      <c r="O57" s="46"/>
      <c r="P57" s="46"/>
    </row>
    <row r="58" spans="2:16" x14ac:dyDescent="0.25">
      <c r="B58" s="43"/>
      <c r="C58" s="44"/>
      <c r="D58" s="45"/>
      <c r="E58" s="45"/>
      <c r="F58" s="45"/>
      <c r="G58" s="24"/>
      <c r="J58" s="151"/>
      <c r="K58" s="151"/>
      <c r="L58" s="7" t="s">
        <v>55</v>
      </c>
      <c r="M58" s="46"/>
      <c r="N58" s="46"/>
      <c r="O58" s="46"/>
      <c r="P58" s="46"/>
    </row>
    <row r="59" spans="2:16" ht="18.75" x14ac:dyDescent="0.25">
      <c r="B59" s="131" t="s">
        <v>141</v>
      </c>
      <c r="C59" s="132"/>
      <c r="D59" s="132"/>
      <c r="E59" s="132"/>
      <c r="F59" s="132"/>
      <c r="G59" s="133"/>
      <c r="J59" s="151"/>
      <c r="K59" s="151"/>
      <c r="L59" s="7" t="s">
        <v>56</v>
      </c>
      <c r="M59" s="46"/>
      <c r="N59" s="46"/>
      <c r="O59" s="46"/>
      <c r="P59" s="46"/>
    </row>
    <row r="60" spans="2:16" ht="60" x14ac:dyDescent="0.25">
      <c r="B60" s="33" t="s">
        <v>9</v>
      </c>
      <c r="C60" s="33" t="s">
        <v>0</v>
      </c>
      <c r="D60" s="33" t="s">
        <v>15</v>
      </c>
      <c r="E60" s="4" t="s">
        <v>20</v>
      </c>
      <c r="F60" s="4" t="s">
        <v>16</v>
      </c>
      <c r="G60" s="33" t="s">
        <v>11</v>
      </c>
      <c r="J60" s="151"/>
      <c r="K60" s="151"/>
      <c r="L60" s="7" t="s">
        <v>57</v>
      </c>
      <c r="M60" s="46"/>
      <c r="N60" s="46"/>
      <c r="O60" s="46"/>
      <c r="P60" s="46"/>
    </row>
    <row r="61" spans="2:16" x14ac:dyDescent="0.25">
      <c r="B61" s="2">
        <v>1</v>
      </c>
      <c r="C61" s="87"/>
      <c r="D61" s="61"/>
      <c r="E61" s="46"/>
      <c r="F61" s="46"/>
      <c r="G61" s="61"/>
      <c r="J61" s="151"/>
      <c r="K61" s="151"/>
      <c r="L61" s="7" t="s">
        <v>58</v>
      </c>
      <c r="M61" s="46"/>
      <c r="N61" s="46"/>
      <c r="O61" s="46"/>
      <c r="P61" s="46"/>
    </row>
    <row r="62" spans="2:16" x14ac:dyDescent="0.25">
      <c r="B62" s="2">
        <v>2</v>
      </c>
      <c r="C62" s="83"/>
      <c r="D62" s="13"/>
      <c r="E62" s="13"/>
      <c r="F62" s="13"/>
      <c r="G62" s="13"/>
      <c r="J62" s="151"/>
      <c r="K62" s="151"/>
      <c r="L62" s="7" t="s">
        <v>59</v>
      </c>
      <c r="M62" s="46"/>
      <c r="N62" s="46"/>
      <c r="O62" s="46"/>
      <c r="P62" s="46"/>
    </row>
    <row r="63" spans="2:16" x14ac:dyDescent="0.25">
      <c r="B63" s="2">
        <v>3</v>
      </c>
      <c r="C63" s="82"/>
      <c r="D63" s="14"/>
      <c r="E63" s="14"/>
      <c r="F63" s="14"/>
      <c r="G63" s="14"/>
      <c r="J63" s="151"/>
      <c r="K63" s="151"/>
      <c r="L63" s="7" t="s">
        <v>60</v>
      </c>
      <c r="M63" s="46"/>
      <c r="N63" s="46"/>
      <c r="O63" s="46"/>
      <c r="P63" s="46"/>
    </row>
    <row r="64" spans="2:16" x14ac:dyDescent="0.25">
      <c r="B64" s="2">
        <v>4</v>
      </c>
      <c r="C64" s="82"/>
      <c r="D64" s="2"/>
      <c r="E64" s="2"/>
      <c r="F64" s="2"/>
      <c r="G64" s="2"/>
      <c r="J64" s="151"/>
      <c r="K64" s="151"/>
      <c r="L64" s="7" t="s">
        <v>61</v>
      </c>
      <c r="M64" s="46"/>
      <c r="N64" s="46"/>
      <c r="O64" s="46"/>
      <c r="P64" s="46"/>
    </row>
    <row r="65" spans="2:16" x14ac:dyDescent="0.25">
      <c r="B65" s="2">
        <v>5</v>
      </c>
      <c r="C65" s="3"/>
      <c r="D65" s="2"/>
      <c r="E65" s="2"/>
      <c r="F65" s="2"/>
      <c r="G65" s="2"/>
      <c r="J65" s="151"/>
      <c r="K65" s="151"/>
      <c r="L65" s="7" t="s">
        <v>62</v>
      </c>
      <c r="M65" s="46"/>
      <c r="N65" s="46"/>
      <c r="O65" s="46"/>
      <c r="P65" s="46"/>
    </row>
    <row r="66" spans="2:16" x14ac:dyDescent="0.25">
      <c r="B66" s="2">
        <v>6</v>
      </c>
      <c r="C66" s="3"/>
      <c r="D66" s="2"/>
      <c r="E66" s="2"/>
      <c r="F66" s="2"/>
      <c r="G66" s="2"/>
      <c r="J66" s="151"/>
      <c r="K66" s="151"/>
      <c r="L66" s="7" t="s">
        <v>63</v>
      </c>
      <c r="M66" s="46"/>
      <c r="N66" s="46"/>
      <c r="O66" s="46"/>
      <c r="P66" s="46"/>
    </row>
    <row r="67" spans="2:16" x14ac:dyDescent="0.25">
      <c r="B67" s="2">
        <v>7</v>
      </c>
      <c r="C67" s="3"/>
      <c r="D67" s="2"/>
      <c r="E67" s="2"/>
      <c r="F67" s="2"/>
      <c r="G67" s="2"/>
      <c r="J67" s="151"/>
      <c r="K67" s="151"/>
      <c r="L67" s="7" t="s">
        <v>64</v>
      </c>
      <c r="M67" s="46"/>
      <c r="N67" s="46"/>
      <c r="O67" s="46"/>
      <c r="P67" s="46"/>
    </row>
    <row r="68" spans="2:16" x14ac:dyDescent="0.25">
      <c r="B68" s="2">
        <f>+B67+1</f>
        <v>8</v>
      </c>
      <c r="C68" s="3"/>
      <c r="D68" s="2"/>
      <c r="E68" s="2"/>
      <c r="F68" s="2"/>
      <c r="G68" s="24"/>
      <c r="J68" s="151"/>
      <c r="K68" s="151"/>
      <c r="L68" s="7" t="s">
        <v>65</v>
      </c>
      <c r="M68" s="46"/>
      <c r="N68" s="46"/>
      <c r="O68" s="46"/>
      <c r="P68" s="46"/>
    </row>
    <row r="69" spans="2:16" x14ac:dyDescent="0.25">
      <c r="B69" s="2"/>
      <c r="C69" s="3"/>
      <c r="D69" s="2"/>
      <c r="E69" s="2"/>
      <c r="F69" s="2"/>
      <c r="G69" s="24"/>
      <c r="J69" s="151"/>
      <c r="K69" s="151"/>
      <c r="L69" s="7" t="s">
        <v>66</v>
      </c>
      <c r="M69" s="46"/>
      <c r="N69" s="46"/>
      <c r="O69" s="46"/>
      <c r="P69" s="46"/>
    </row>
    <row r="70" spans="2:16" x14ac:dyDescent="0.25">
      <c r="B70" s="2"/>
      <c r="C70" s="3" t="s">
        <v>201</v>
      </c>
      <c r="D70" s="2">
        <f>SUM(D60:D69)</f>
        <v>0</v>
      </c>
      <c r="E70" s="2"/>
      <c r="F70" s="2"/>
      <c r="G70" s="24"/>
      <c r="J70" s="151" t="s">
        <v>67</v>
      </c>
      <c r="K70" s="151"/>
      <c r="L70" s="7" t="s">
        <v>1</v>
      </c>
      <c r="M70" s="46"/>
      <c r="N70" s="46"/>
      <c r="O70" s="46"/>
      <c r="P70" s="46"/>
    </row>
    <row r="71" spans="2:16" x14ac:dyDescent="0.25">
      <c r="B71" s="43"/>
      <c r="C71" s="44"/>
      <c r="D71" s="45"/>
      <c r="E71" s="45"/>
      <c r="F71" s="45"/>
      <c r="G71" s="24"/>
      <c r="J71" s="151"/>
      <c r="K71" s="151"/>
      <c r="L71" s="7" t="s">
        <v>2</v>
      </c>
      <c r="M71" s="46"/>
      <c r="N71" s="46"/>
      <c r="O71" s="46"/>
      <c r="P71" s="46"/>
    </row>
    <row r="72" spans="2:16" ht="18.75" x14ac:dyDescent="0.25">
      <c r="B72" s="131" t="s">
        <v>138</v>
      </c>
      <c r="C72" s="132"/>
      <c r="D72" s="132"/>
      <c r="E72" s="132"/>
      <c r="F72" s="132"/>
      <c r="G72" s="133"/>
      <c r="J72" s="151"/>
      <c r="K72" s="151"/>
      <c r="L72" s="7" t="s">
        <v>3</v>
      </c>
      <c r="M72" s="46"/>
      <c r="N72" s="46"/>
      <c r="O72" s="46"/>
      <c r="P72" s="46"/>
    </row>
    <row r="73" spans="2:16" ht="60" x14ac:dyDescent="0.25">
      <c r="B73" s="33" t="s">
        <v>9</v>
      </c>
      <c r="C73" s="33" t="s">
        <v>0</v>
      </c>
      <c r="D73" s="33" t="s">
        <v>15</v>
      </c>
      <c r="E73" s="4" t="s">
        <v>20</v>
      </c>
      <c r="F73" s="4" t="s">
        <v>16</v>
      </c>
      <c r="G73" s="33" t="s">
        <v>11</v>
      </c>
      <c r="J73" s="151"/>
      <c r="K73" s="151"/>
      <c r="L73" s="7" t="s">
        <v>4</v>
      </c>
      <c r="M73" s="46"/>
      <c r="N73" s="46"/>
      <c r="O73" s="46"/>
      <c r="P73" s="46"/>
    </row>
    <row r="74" spans="2:16" x14ac:dyDescent="0.25">
      <c r="B74" s="2">
        <v>1</v>
      </c>
      <c r="C74" s="3"/>
      <c r="D74" s="2"/>
      <c r="E74" s="2"/>
      <c r="F74" s="2"/>
      <c r="G74" s="2"/>
      <c r="J74" s="151"/>
      <c r="K74" s="151"/>
      <c r="L74" s="7" t="s">
        <v>5</v>
      </c>
      <c r="M74" s="46"/>
      <c r="N74" s="46"/>
      <c r="O74" s="46"/>
      <c r="P74" s="46"/>
    </row>
    <row r="75" spans="2:16" x14ac:dyDescent="0.25">
      <c r="B75" s="2"/>
      <c r="C75" s="3"/>
      <c r="D75" s="2"/>
      <c r="E75" s="2"/>
      <c r="F75" s="2"/>
      <c r="G75" s="2"/>
      <c r="J75" s="151"/>
      <c r="K75" s="151"/>
      <c r="L75" s="7" t="s">
        <v>6</v>
      </c>
      <c r="M75" s="122"/>
      <c r="N75" s="46"/>
      <c r="O75" s="46"/>
      <c r="P75" s="46"/>
    </row>
    <row r="76" spans="2:16" x14ac:dyDescent="0.25">
      <c r="B76" s="2"/>
      <c r="C76" s="3"/>
      <c r="D76" s="2"/>
      <c r="E76" s="2"/>
      <c r="F76" s="2"/>
      <c r="G76" s="2"/>
      <c r="J76" s="151"/>
      <c r="K76" s="151"/>
      <c r="L76" s="7" t="s">
        <v>7</v>
      </c>
      <c r="M76" s="122"/>
      <c r="N76" s="46"/>
      <c r="O76" s="46"/>
      <c r="P76" s="46"/>
    </row>
    <row r="77" spans="2:16" x14ac:dyDescent="0.25">
      <c r="B77" s="2"/>
      <c r="C77" s="3"/>
      <c r="D77" s="2"/>
      <c r="E77" s="2"/>
      <c r="F77" s="2"/>
      <c r="G77" s="2"/>
      <c r="J77" s="151"/>
      <c r="K77" s="151"/>
      <c r="L77" s="7" t="s">
        <v>8</v>
      </c>
      <c r="M77" s="46"/>
      <c r="N77" s="46"/>
      <c r="O77" s="46"/>
      <c r="P77" s="46"/>
    </row>
    <row r="78" spans="2:16" x14ac:dyDescent="0.25">
      <c r="B78" s="2"/>
      <c r="C78" s="3"/>
      <c r="D78" s="2"/>
      <c r="E78" s="2"/>
      <c r="F78" s="2"/>
      <c r="G78" s="2"/>
      <c r="J78" s="151"/>
      <c r="K78" s="151"/>
      <c r="L78" s="7" t="s">
        <v>24</v>
      </c>
      <c r="M78" s="46"/>
      <c r="N78" s="46"/>
      <c r="O78" s="46"/>
      <c r="P78" s="46"/>
    </row>
    <row r="79" spans="2:16" x14ac:dyDescent="0.25">
      <c r="B79" s="2"/>
      <c r="C79" s="3"/>
      <c r="D79" s="2"/>
      <c r="E79" s="2"/>
      <c r="F79" s="2"/>
      <c r="G79" s="2"/>
      <c r="J79" s="151" t="s">
        <v>68</v>
      </c>
      <c r="K79" s="151"/>
      <c r="L79" s="7" t="s">
        <v>69</v>
      </c>
      <c r="M79" s="121"/>
      <c r="N79" s="121"/>
      <c r="O79" s="46"/>
      <c r="P79" s="46"/>
    </row>
    <row r="80" spans="2:16" x14ac:dyDescent="0.25">
      <c r="B80" s="2"/>
      <c r="C80" s="3"/>
      <c r="D80" s="2"/>
      <c r="E80" s="2"/>
      <c r="F80" s="2"/>
      <c r="G80" s="2"/>
      <c r="J80" s="151"/>
      <c r="K80" s="151"/>
      <c r="L80" s="7" t="s">
        <v>70</v>
      </c>
      <c r="M80" s="122"/>
      <c r="N80" s="121"/>
      <c r="O80" s="46"/>
      <c r="P80" s="46"/>
    </row>
    <row r="81" spans="2:16" x14ac:dyDescent="0.25">
      <c r="B81" s="2"/>
      <c r="C81" s="3" t="s">
        <v>201</v>
      </c>
      <c r="D81" s="2">
        <f>+SUM(D74:D80)</f>
        <v>0</v>
      </c>
      <c r="E81" s="2"/>
      <c r="F81" s="2"/>
      <c r="G81" s="2"/>
      <c r="J81" s="151"/>
      <c r="K81" s="151"/>
      <c r="L81" s="7" t="s">
        <v>71</v>
      </c>
      <c r="M81" s="122"/>
      <c r="N81" s="121"/>
      <c r="O81" s="46"/>
      <c r="P81" s="46"/>
    </row>
    <row r="82" spans="2:16" ht="18.75" x14ac:dyDescent="0.25">
      <c r="B82" s="131" t="s">
        <v>155</v>
      </c>
      <c r="C82" s="132"/>
      <c r="D82" s="132"/>
      <c r="E82" s="132"/>
      <c r="F82" s="132"/>
      <c r="G82" s="133"/>
      <c r="J82" s="151"/>
      <c r="K82" s="151"/>
      <c r="L82" s="7" t="s">
        <v>72</v>
      </c>
      <c r="M82" s="122"/>
      <c r="N82" s="121"/>
      <c r="O82" s="46"/>
      <c r="P82" s="46"/>
    </row>
    <row r="83" spans="2:16" ht="60" x14ac:dyDescent="0.25">
      <c r="B83" s="33" t="s">
        <v>9</v>
      </c>
      <c r="C83" s="33" t="s">
        <v>0</v>
      </c>
      <c r="D83" s="33" t="s">
        <v>15</v>
      </c>
      <c r="E83" s="4" t="s">
        <v>20</v>
      </c>
      <c r="F83" s="4" t="s">
        <v>16</v>
      </c>
      <c r="G83" s="33" t="s">
        <v>11</v>
      </c>
      <c r="J83" s="151"/>
      <c r="K83" s="151"/>
      <c r="L83" s="7" t="s">
        <v>73</v>
      </c>
      <c r="M83" s="122"/>
      <c r="N83" s="121"/>
      <c r="O83" s="46"/>
      <c r="P83" s="46"/>
    </row>
    <row r="84" spans="2:16" x14ac:dyDescent="0.25">
      <c r="B84" s="2">
        <v>1</v>
      </c>
      <c r="C84" s="3"/>
      <c r="D84" s="2"/>
      <c r="E84" s="2"/>
      <c r="F84" s="2"/>
      <c r="G84" s="2"/>
      <c r="J84" s="151"/>
      <c r="K84" s="151"/>
      <c r="L84" s="7" t="s">
        <v>74</v>
      </c>
      <c r="M84" s="122"/>
      <c r="N84" s="46"/>
      <c r="O84" s="46"/>
      <c r="P84" s="46"/>
    </row>
    <row r="85" spans="2:16" x14ac:dyDescent="0.25">
      <c r="B85" s="2"/>
      <c r="C85" s="3"/>
      <c r="D85" s="2"/>
      <c r="E85" s="2"/>
      <c r="F85" s="2"/>
      <c r="G85" s="2"/>
      <c r="J85" s="151"/>
      <c r="K85" s="151"/>
      <c r="L85" s="7" t="s">
        <v>75</v>
      </c>
      <c r="M85" s="46"/>
      <c r="N85" s="46"/>
      <c r="O85" s="46"/>
      <c r="P85" s="46"/>
    </row>
    <row r="86" spans="2:16" x14ac:dyDescent="0.25">
      <c r="B86" s="2"/>
      <c r="C86" s="3"/>
      <c r="D86" s="2"/>
      <c r="E86" s="2"/>
      <c r="F86" s="2"/>
      <c r="G86" s="2"/>
      <c r="J86" s="151"/>
      <c r="K86" s="151"/>
      <c r="L86" s="7" t="s">
        <v>76</v>
      </c>
      <c r="M86" s="46"/>
      <c r="N86" s="46"/>
      <c r="O86" s="46"/>
      <c r="P86" s="46"/>
    </row>
    <row r="87" spans="2:16" x14ac:dyDescent="0.25">
      <c r="B87" s="2"/>
      <c r="C87" s="3"/>
      <c r="D87" s="2"/>
      <c r="E87" s="2"/>
      <c r="F87" s="2"/>
      <c r="G87" s="2"/>
      <c r="J87" s="151"/>
      <c r="K87" s="151"/>
      <c r="L87" s="7" t="s">
        <v>77</v>
      </c>
      <c r="M87" s="46"/>
      <c r="N87" s="46"/>
      <c r="O87" s="46"/>
      <c r="P87" s="46"/>
    </row>
    <row r="88" spans="2:16" x14ac:dyDescent="0.25">
      <c r="B88" s="2"/>
      <c r="C88" s="3"/>
      <c r="D88" s="2"/>
      <c r="E88" s="2"/>
      <c r="F88" s="2"/>
      <c r="G88" s="2"/>
      <c r="J88" s="151"/>
      <c r="K88" s="151"/>
      <c r="L88" s="7" t="s">
        <v>78</v>
      </c>
      <c r="M88" s="46"/>
      <c r="N88" s="46"/>
      <c r="O88" s="46"/>
      <c r="P88" s="46"/>
    </row>
    <row r="89" spans="2:16" x14ac:dyDescent="0.25">
      <c r="B89" s="2"/>
      <c r="C89" s="3"/>
      <c r="D89" s="2"/>
      <c r="E89" s="2"/>
      <c r="F89" s="2"/>
      <c r="G89" s="2"/>
      <c r="J89" s="151"/>
      <c r="K89" s="151"/>
      <c r="L89" s="7" t="s">
        <v>43</v>
      </c>
      <c r="M89" s="46"/>
      <c r="N89" s="46"/>
      <c r="O89" s="46"/>
      <c r="P89" s="46"/>
    </row>
    <row r="90" spans="2:16" x14ac:dyDescent="0.25">
      <c r="B90" s="2"/>
      <c r="C90" s="3"/>
      <c r="D90" s="2"/>
      <c r="E90" s="2"/>
      <c r="F90" s="2"/>
      <c r="G90" s="2"/>
      <c r="J90" s="151"/>
      <c r="K90" s="151"/>
      <c r="L90" s="7" t="s">
        <v>44</v>
      </c>
      <c r="M90" s="46"/>
      <c r="N90" s="46"/>
      <c r="O90" s="46"/>
      <c r="P90" s="46"/>
    </row>
    <row r="91" spans="2:16" x14ac:dyDescent="0.25">
      <c r="B91" s="2"/>
      <c r="C91" s="3" t="s">
        <v>201</v>
      </c>
      <c r="D91" s="13">
        <f>+SUM(D84:D90)</f>
        <v>0</v>
      </c>
      <c r="E91" s="2"/>
      <c r="F91" s="2"/>
      <c r="G91" s="2"/>
      <c r="J91" s="151"/>
      <c r="K91" s="151"/>
      <c r="L91" s="7" t="s">
        <v>45</v>
      </c>
      <c r="M91" s="46"/>
      <c r="N91" s="46"/>
      <c r="O91" s="46"/>
      <c r="P91" s="46"/>
    </row>
    <row r="92" spans="2:16" x14ac:dyDescent="0.25">
      <c r="J92" s="151"/>
      <c r="K92" s="151"/>
      <c r="L92" s="7" t="s">
        <v>46</v>
      </c>
      <c r="M92" s="46"/>
      <c r="N92" s="46"/>
      <c r="O92" s="46"/>
      <c r="P92" s="46"/>
    </row>
    <row r="93" spans="2:16" x14ac:dyDescent="0.25">
      <c r="J93" s="151"/>
      <c r="K93" s="151"/>
      <c r="L93" s="7" t="s">
        <v>79</v>
      </c>
      <c r="M93" s="46"/>
      <c r="N93" s="46"/>
      <c r="O93" s="46"/>
      <c r="P93" s="46"/>
    </row>
    <row r="94" spans="2:16" x14ac:dyDescent="0.25">
      <c r="J94" s="151"/>
      <c r="K94" s="151"/>
      <c r="L94" s="7" t="s">
        <v>48</v>
      </c>
      <c r="M94" s="46"/>
      <c r="N94" s="46"/>
      <c r="O94" s="46"/>
      <c r="P94" s="46"/>
    </row>
    <row r="95" spans="2:16" x14ac:dyDescent="0.25">
      <c r="J95" s="151"/>
      <c r="K95" s="151"/>
      <c r="L95" s="7" t="s">
        <v>49</v>
      </c>
      <c r="M95" s="46"/>
      <c r="N95" s="46"/>
      <c r="O95" s="46"/>
      <c r="P95" s="46"/>
    </row>
    <row r="96" spans="2:16" x14ac:dyDescent="0.25">
      <c r="J96" s="151"/>
      <c r="K96" s="151"/>
      <c r="L96" s="7" t="s">
        <v>50</v>
      </c>
      <c r="M96" s="46"/>
      <c r="N96" s="46"/>
      <c r="O96" s="46"/>
      <c r="P96" s="46"/>
    </row>
    <row r="97" spans="10:16" x14ac:dyDescent="0.25">
      <c r="J97" s="151"/>
      <c r="K97" s="151"/>
      <c r="L97" s="7" t="s">
        <v>80</v>
      </c>
      <c r="M97" s="46"/>
      <c r="N97" s="46"/>
      <c r="O97" s="46"/>
      <c r="P97" s="46"/>
    </row>
    <row r="98" spans="10:16" x14ac:dyDescent="0.25">
      <c r="J98" s="151"/>
      <c r="K98" s="151"/>
      <c r="L98" s="7" t="s">
        <v>81</v>
      </c>
      <c r="M98" s="46"/>
      <c r="N98" s="46"/>
      <c r="O98" s="46"/>
      <c r="P98" s="46"/>
    </row>
    <row r="99" spans="10:16" x14ac:dyDescent="0.25">
      <c r="J99" s="151"/>
      <c r="K99" s="151"/>
      <c r="L99" s="7" t="s">
        <v>82</v>
      </c>
      <c r="M99" s="46"/>
      <c r="N99" s="46"/>
      <c r="O99" s="46"/>
      <c r="P99" s="46"/>
    </row>
    <row r="100" spans="10:16" x14ac:dyDescent="0.25">
      <c r="J100" s="151"/>
      <c r="K100" s="151"/>
      <c r="L100" s="7" t="s">
        <v>83</v>
      </c>
      <c r="M100" s="46"/>
      <c r="N100" s="46"/>
      <c r="O100" s="46"/>
      <c r="P100" s="46"/>
    </row>
    <row r="101" spans="10:16" x14ac:dyDescent="0.25">
      <c r="J101" s="151"/>
      <c r="K101" s="151"/>
      <c r="L101" s="7" t="s">
        <v>84</v>
      </c>
      <c r="M101" s="46"/>
      <c r="N101" s="46"/>
      <c r="O101" s="46"/>
      <c r="P101" s="46"/>
    </row>
    <row r="102" spans="10:16" x14ac:dyDescent="0.25">
      <c r="J102" s="151"/>
      <c r="K102" s="151"/>
      <c r="L102" s="7" t="s">
        <v>85</v>
      </c>
      <c r="M102" s="46"/>
      <c r="N102" s="46"/>
      <c r="O102" s="46"/>
      <c r="P102" s="46"/>
    </row>
    <row r="103" spans="10:16" x14ac:dyDescent="0.25">
      <c r="J103" s="151"/>
      <c r="K103" s="151"/>
      <c r="L103" s="7" t="s">
        <v>86</v>
      </c>
      <c r="M103" s="46"/>
      <c r="N103" s="46"/>
      <c r="O103" s="46"/>
      <c r="P103" s="46"/>
    </row>
    <row r="104" spans="10:16" x14ac:dyDescent="0.25">
      <c r="J104" s="151"/>
      <c r="K104" s="151"/>
      <c r="L104" s="7" t="s">
        <v>87</v>
      </c>
      <c r="M104" s="46"/>
      <c r="N104" s="46"/>
      <c r="O104" s="46"/>
      <c r="P104" s="46"/>
    </row>
    <row r="105" spans="10:16" x14ac:dyDescent="0.25">
      <c r="J105" s="151"/>
      <c r="K105" s="151"/>
      <c r="L105" s="7" t="s">
        <v>88</v>
      </c>
      <c r="M105" s="46"/>
      <c r="N105" s="46"/>
      <c r="O105" s="46"/>
      <c r="P105" s="46"/>
    </row>
    <row r="106" spans="10:16" x14ac:dyDescent="0.25">
      <c r="J106" s="151"/>
      <c r="K106" s="151"/>
      <c r="L106" s="7" t="s">
        <v>89</v>
      </c>
      <c r="M106" s="46"/>
      <c r="N106" s="46"/>
      <c r="O106" s="46"/>
      <c r="P106" s="46"/>
    </row>
    <row r="107" spans="10:16" x14ac:dyDescent="0.25">
      <c r="J107" s="151"/>
      <c r="K107" s="151"/>
      <c r="L107" s="7" t="s">
        <v>90</v>
      </c>
      <c r="M107" s="46"/>
      <c r="N107" s="46"/>
      <c r="O107" s="46"/>
      <c r="P107" s="46"/>
    </row>
    <row r="108" spans="10:16" x14ac:dyDescent="0.25">
      <c r="J108" s="151"/>
      <c r="K108" s="151"/>
      <c r="L108" s="7" t="s">
        <v>91</v>
      </c>
      <c r="M108" s="46"/>
      <c r="N108" s="46"/>
      <c r="O108" s="46"/>
      <c r="P108" s="46"/>
    </row>
    <row r="109" spans="10:16" x14ac:dyDescent="0.25">
      <c r="J109" s="151"/>
      <c r="K109" s="151"/>
      <c r="L109" s="7" t="s">
        <v>92</v>
      </c>
      <c r="M109" s="46"/>
      <c r="N109" s="46"/>
      <c r="O109" s="46"/>
      <c r="P109" s="46"/>
    </row>
    <row r="110" spans="10:16" x14ac:dyDescent="0.25">
      <c r="J110" s="151"/>
      <c r="K110" s="151"/>
      <c r="L110" s="7" t="s">
        <v>93</v>
      </c>
      <c r="M110" s="46"/>
      <c r="N110" s="46"/>
      <c r="O110" s="46"/>
      <c r="P110" s="46"/>
    </row>
    <row r="111" spans="10:16" x14ac:dyDescent="0.25">
      <c r="J111" s="151"/>
      <c r="K111" s="151"/>
      <c r="L111" s="7" t="s">
        <v>94</v>
      </c>
      <c r="M111" s="46"/>
      <c r="N111" s="46"/>
      <c r="O111" s="46"/>
      <c r="P111" s="46"/>
    </row>
    <row r="112" spans="10:16" x14ac:dyDescent="0.25">
      <c r="J112" s="151"/>
      <c r="K112" s="151"/>
      <c r="L112" s="7" t="s">
        <v>95</v>
      </c>
      <c r="M112" s="46"/>
      <c r="N112" s="46"/>
      <c r="O112" s="46"/>
      <c r="P112" s="46"/>
    </row>
    <row r="113" spans="10:16" x14ac:dyDescent="0.25">
      <c r="J113" s="151" t="s">
        <v>96</v>
      </c>
      <c r="K113" s="151"/>
      <c r="L113" s="7" t="s">
        <v>1</v>
      </c>
      <c r="M113" s="46"/>
      <c r="N113" s="46"/>
      <c r="O113" s="46"/>
      <c r="P113" s="46"/>
    </row>
    <row r="114" spans="10:16" x14ac:dyDescent="0.25">
      <c r="J114" s="151"/>
      <c r="K114" s="151"/>
      <c r="L114" s="7" t="s">
        <v>2</v>
      </c>
      <c r="M114" s="46"/>
      <c r="N114" s="46"/>
      <c r="O114" s="46"/>
      <c r="P114" s="46"/>
    </row>
    <row r="115" spans="10:16" x14ac:dyDescent="0.25">
      <c r="J115" s="151"/>
      <c r="K115" s="151"/>
      <c r="L115" s="7" t="s">
        <v>3</v>
      </c>
      <c r="M115" s="46"/>
      <c r="N115" s="46"/>
      <c r="O115" s="46"/>
      <c r="P115" s="46"/>
    </row>
    <row r="116" spans="10:16" x14ac:dyDescent="0.25">
      <c r="J116" s="151"/>
      <c r="K116" s="151"/>
      <c r="L116" s="7" t="s">
        <v>4</v>
      </c>
      <c r="M116" s="46"/>
      <c r="N116" s="46"/>
      <c r="O116" s="46"/>
      <c r="P116" s="46"/>
    </row>
    <row r="117" spans="10:16" x14ac:dyDescent="0.25">
      <c r="J117" s="151"/>
      <c r="K117" s="151"/>
      <c r="L117" s="7" t="s">
        <v>5</v>
      </c>
      <c r="M117" s="46"/>
      <c r="N117" s="46"/>
      <c r="O117" s="46"/>
      <c r="P117" s="46"/>
    </row>
    <row r="118" spans="10:16" x14ac:dyDescent="0.25">
      <c r="J118" s="151"/>
      <c r="K118" s="151"/>
      <c r="L118" s="7" t="s">
        <v>6</v>
      </c>
      <c r="M118" s="46"/>
      <c r="N118" s="46"/>
      <c r="O118" s="46"/>
      <c r="P118" s="46"/>
    </row>
    <row r="119" spans="10:16" x14ac:dyDescent="0.25">
      <c r="J119" s="151"/>
      <c r="K119" s="151"/>
      <c r="L119" s="7" t="s">
        <v>7</v>
      </c>
      <c r="M119" s="46"/>
      <c r="N119" s="46"/>
      <c r="O119" s="46"/>
      <c r="P119" s="46"/>
    </row>
    <row r="120" spans="10:16" x14ac:dyDescent="0.25">
      <c r="J120" s="151" t="s">
        <v>97</v>
      </c>
      <c r="K120" s="151" t="s">
        <v>1</v>
      </c>
      <c r="L120" s="7" t="s">
        <v>98</v>
      </c>
      <c r="M120" s="46"/>
      <c r="N120" s="46"/>
      <c r="O120" s="46"/>
      <c r="P120" s="46"/>
    </row>
    <row r="121" spans="10:16" x14ac:dyDescent="0.25">
      <c r="J121" s="151"/>
      <c r="K121" s="151"/>
      <c r="L121" s="7" t="s">
        <v>99</v>
      </c>
      <c r="M121" s="46"/>
      <c r="N121" s="46"/>
      <c r="O121" s="46"/>
      <c r="P121" s="46"/>
    </row>
    <row r="122" spans="10:16" x14ac:dyDescent="0.25">
      <c r="J122" s="151"/>
      <c r="K122" s="151" t="s">
        <v>2</v>
      </c>
      <c r="L122" s="7" t="s">
        <v>98</v>
      </c>
      <c r="M122" s="46"/>
      <c r="N122" s="46"/>
      <c r="O122" s="46"/>
      <c r="P122" s="46"/>
    </row>
    <row r="123" spans="10:16" x14ac:dyDescent="0.25">
      <c r="J123" s="151"/>
      <c r="K123" s="151"/>
      <c r="L123" s="7" t="s">
        <v>99</v>
      </c>
      <c r="M123" s="46"/>
      <c r="N123" s="46"/>
      <c r="O123" s="46"/>
      <c r="P123" s="46"/>
    </row>
    <row r="124" spans="10:16" x14ac:dyDescent="0.25">
      <c r="J124" s="151"/>
      <c r="K124" s="151" t="s">
        <v>3</v>
      </c>
      <c r="L124" s="7" t="s">
        <v>98</v>
      </c>
      <c r="M124" s="46"/>
      <c r="N124" s="46"/>
      <c r="O124" s="46"/>
      <c r="P124" s="46"/>
    </row>
    <row r="125" spans="10:16" x14ac:dyDescent="0.25">
      <c r="J125" s="151"/>
      <c r="K125" s="151"/>
      <c r="L125" s="7" t="s">
        <v>99</v>
      </c>
      <c r="M125" s="46"/>
      <c r="N125" s="46"/>
      <c r="O125" s="46"/>
      <c r="P125" s="46"/>
    </row>
    <row r="126" spans="10:16" x14ac:dyDescent="0.25">
      <c r="J126" s="151"/>
      <c r="K126" s="151" t="s">
        <v>4</v>
      </c>
      <c r="L126" s="7" t="s">
        <v>98</v>
      </c>
      <c r="M126" s="46"/>
      <c r="N126" s="46"/>
      <c r="O126" s="46"/>
      <c r="P126" s="46"/>
    </row>
    <row r="127" spans="10:16" x14ac:dyDescent="0.25">
      <c r="J127" s="151"/>
      <c r="K127" s="151"/>
      <c r="L127" s="7" t="s">
        <v>99</v>
      </c>
      <c r="M127" s="46"/>
      <c r="N127" s="46"/>
      <c r="O127" s="46"/>
      <c r="P127" s="46"/>
    </row>
    <row r="128" spans="10:16" x14ac:dyDescent="0.25">
      <c r="J128" s="151"/>
      <c r="K128" s="151" t="s">
        <v>5</v>
      </c>
      <c r="L128" s="7" t="s">
        <v>98</v>
      </c>
      <c r="M128" s="46"/>
      <c r="N128" s="46"/>
      <c r="O128" s="46"/>
      <c r="P128" s="46"/>
    </row>
    <row r="129" spans="10:16" x14ac:dyDescent="0.25">
      <c r="J129" s="151"/>
      <c r="K129" s="151"/>
      <c r="L129" s="7" t="s">
        <v>99</v>
      </c>
      <c r="M129" s="46"/>
      <c r="N129" s="46"/>
      <c r="O129" s="46"/>
      <c r="P129" s="46"/>
    </row>
    <row r="130" spans="10:16" x14ac:dyDescent="0.25">
      <c r="J130" s="151"/>
      <c r="K130" s="151" t="s">
        <v>6</v>
      </c>
      <c r="L130" s="7" t="s">
        <v>98</v>
      </c>
      <c r="M130" s="46"/>
      <c r="N130" s="46"/>
      <c r="O130" s="46"/>
      <c r="P130" s="46"/>
    </row>
    <row r="131" spans="10:16" x14ac:dyDescent="0.25">
      <c r="J131" s="151"/>
      <c r="K131" s="151"/>
      <c r="L131" s="7" t="s">
        <v>99</v>
      </c>
      <c r="M131" s="46"/>
      <c r="N131" s="46"/>
      <c r="O131" s="46"/>
      <c r="P131" s="46"/>
    </row>
    <row r="132" spans="10:16" x14ac:dyDescent="0.25">
      <c r="J132" s="151"/>
      <c r="K132" s="151" t="s">
        <v>7</v>
      </c>
      <c r="L132" s="7" t="s">
        <v>98</v>
      </c>
      <c r="M132" s="46"/>
      <c r="N132" s="46"/>
      <c r="O132" s="46"/>
      <c r="P132" s="46"/>
    </row>
    <row r="133" spans="10:16" x14ac:dyDescent="0.25">
      <c r="J133" s="151"/>
      <c r="K133" s="151"/>
      <c r="L133" s="7" t="s">
        <v>99</v>
      </c>
      <c r="M133" s="46"/>
      <c r="N133" s="46"/>
      <c r="O133" s="46"/>
      <c r="P133" s="46"/>
    </row>
    <row r="134" spans="10:16" x14ac:dyDescent="0.25">
      <c r="J134" s="151"/>
      <c r="K134" s="151" t="s">
        <v>8</v>
      </c>
      <c r="L134" s="7" t="s">
        <v>98</v>
      </c>
      <c r="M134" s="46"/>
      <c r="N134" s="46"/>
      <c r="O134" s="46"/>
      <c r="P134" s="46"/>
    </row>
    <row r="135" spans="10:16" x14ac:dyDescent="0.25">
      <c r="J135" s="151"/>
      <c r="K135" s="151"/>
      <c r="L135" s="7" t="s">
        <v>99</v>
      </c>
      <c r="M135" s="46"/>
      <c r="N135" s="46"/>
      <c r="O135" s="46"/>
      <c r="P135" s="46"/>
    </row>
    <row r="136" spans="10:16" x14ac:dyDescent="0.25">
      <c r="J136" s="151"/>
      <c r="K136" s="151" t="s">
        <v>24</v>
      </c>
      <c r="L136" s="7" t="s">
        <v>98</v>
      </c>
      <c r="M136" s="46"/>
      <c r="N136" s="46"/>
      <c r="O136" s="46"/>
      <c r="P136" s="46"/>
    </row>
    <row r="137" spans="10:16" x14ac:dyDescent="0.25">
      <c r="J137" s="151"/>
      <c r="K137" s="151"/>
      <c r="L137" s="7" t="s">
        <v>99</v>
      </c>
      <c r="M137" s="46"/>
      <c r="N137" s="46"/>
      <c r="O137" s="46"/>
      <c r="P137" s="46"/>
    </row>
    <row r="138" spans="10:16" x14ac:dyDescent="0.25">
      <c r="J138" s="151" t="s">
        <v>100</v>
      </c>
      <c r="K138" s="151"/>
      <c r="L138" s="7" t="s">
        <v>101</v>
      </c>
      <c r="M138" s="46"/>
      <c r="N138" s="46"/>
      <c r="O138" s="46"/>
      <c r="P138" s="46"/>
    </row>
    <row r="139" spans="10:16" x14ac:dyDescent="0.25">
      <c r="J139" s="151"/>
      <c r="K139" s="151"/>
      <c r="L139" s="7" t="s">
        <v>1</v>
      </c>
      <c r="M139" s="46"/>
      <c r="N139" s="46"/>
      <c r="O139" s="46"/>
      <c r="P139" s="46"/>
    </row>
    <row r="140" spans="10:16" x14ac:dyDescent="0.25">
      <c r="J140" s="151"/>
      <c r="K140" s="151"/>
      <c r="L140" s="7" t="s">
        <v>2</v>
      </c>
      <c r="M140" s="46"/>
      <c r="N140" s="46"/>
      <c r="O140" s="46"/>
      <c r="P140" s="46"/>
    </row>
    <row r="141" spans="10:16" x14ac:dyDescent="0.25">
      <c r="J141" s="151"/>
      <c r="K141" s="151"/>
      <c r="L141" s="7" t="s">
        <v>3</v>
      </c>
      <c r="M141" s="46"/>
      <c r="N141" s="46"/>
      <c r="O141" s="46"/>
      <c r="P141" s="46"/>
    </row>
    <row r="142" spans="10:16" x14ac:dyDescent="0.25">
      <c r="J142" s="151"/>
      <c r="K142" s="151"/>
      <c r="L142" s="7" t="s">
        <v>4</v>
      </c>
      <c r="M142" s="46"/>
      <c r="N142" s="46"/>
      <c r="O142" s="46"/>
      <c r="P142" s="46"/>
    </row>
    <row r="143" spans="10:16" x14ac:dyDescent="0.25">
      <c r="J143" s="151"/>
      <c r="K143" s="151"/>
      <c r="L143" s="7" t="s">
        <v>5</v>
      </c>
      <c r="M143" s="46"/>
      <c r="N143" s="46"/>
      <c r="O143" s="46"/>
      <c r="P143" s="46"/>
    </row>
    <row r="144" spans="10:16" x14ac:dyDescent="0.25">
      <c r="J144" s="151"/>
      <c r="K144" s="151"/>
      <c r="L144" s="7" t="s">
        <v>6</v>
      </c>
      <c r="M144" s="46"/>
      <c r="N144" s="46"/>
      <c r="O144" s="46"/>
      <c r="P144" s="46"/>
    </row>
    <row r="145" spans="10:16" x14ac:dyDescent="0.25">
      <c r="J145" s="151"/>
      <c r="K145" s="151"/>
      <c r="L145" s="7" t="s">
        <v>7</v>
      </c>
      <c r="M145" s="46"/>
      <c r="N145" s="46"/>
      <c r="O145" s="46"/>
      <c r="P145" s="46"/>
    </row>
    <row r="146" spans="10:16" x14ac:dyDescent="0.25">
      <c r="J146" s="151"/>
      <c r="K146" s="151"/>
      <c r="L146" s="7" t="s">
        <v>8</v>
      </c>
      <c r="M146" s="46"/>
      <c r="N146" s="46"/>
      <c r="O146" s="46"/>
      <c r="P146" s="46"/>
    </row>
    <row r="147" spans="10:16" x14ac:dyDescent="0.25">
      <c r="J147" s="151" t="s">
        <v>102</v>
      </c>
      <c r="K147" s="151"/>
      <c r="L147" s="7" t="s">
        <v>101</v>
      </c>
      <c r="M147" s="46"/>
      <c r="N147" s="46"/>
      <c r="O147" s="46"/>
      <c r="P147" s="46"/>
    </row>
    <row r="148" spans="10:16" x14ac:dyDescent="0.25">
      <c r="J148" s="151"/>
      <c r="K148" s="151"/>
      <c r="L148" s="7" t="s">
        <v>1</v>
      </c>
      <c r="M148" s="46"/>
      <c r="N148" s="46"/>
      <c r="O148" s="46"/>
      <c r="P148" s="46"/>
    </row>
    <row r="149" spans="10:16" x14ac:dyDescent="0.25">
      <c r="J149" s="151"/>
      <c r="K149" s="151"/>
      <c r="L149" s="7" t="s">
        <v>2</v>
      </c>
      <c r="M149" s="46"/>
      <c r="N149" s="46"/>
      <c r="O149" s="46"/>
      <c r="P149" s="46"/>
    </row>
    <row r="150" spans="10:16" x14ac:dyDescent="0.25">
      <c r="J150" s="151"/>
      <c r="K150" s="151"/>
      <c r="L150" s="7" t="s">
        <v>3</v>
      </c>
      <c r="M150" s="46"/>
      <c r="N150" s="46"/>
      <c r="O150" s="46"/>
      <c r="P150" s="46"/>
    </row>
    <row r="151" spans="10:16" x14ac:dyDescent="0.25">
      <c r="J151" s="151"/>
      <c r="K151" s="151"/>
      <c r="L151" s="7" t="s">
        <v>4</v>
      </c>
      <c r="M151" s="46"/>
      <c r="N151" s="46"/>
      <c r="O151" s="46"/>
      <c r="P151" s="46"/>
    </row>
    <row r="152" spans="10:16" x14ac:dyDescent="0.25">
      <c r="J152" s="151"/>
      <c r="K152" s="151"/>
      <c r="L152" s="7" t="s">
        <v>5</v>
      </c>
      <c r="M152" s="46"/>
      <c r="N152" s="46"/>
      <c r="O152" s="46"/>
      <c r="P152" s="46"/>
    </row>
    <row r="153" spans="10:16" x14ac:dyDescent="0.25">
      <c r="J153" s="151"/>
      <c r="K153" s="151"/>
      <c r="L153" s="7" t="s">
        <v>6</v>
      </c>
      <c r="M153" s="46"/>
      <c r="N153" s="46"/>
      <c r="O153" s="46"/>
      <c r="P153" s="46"/>
    </row>
    <row r="154" spans="10:16" x14ac:dyDescent="0.25">
      <c r="J154" s="151"/>
      <c r="K154" s="151"/>
      <c r="L154" s="7" t="s">
        <v>7</v>
      </c>
      <c r="M154" s="46"/>
      <c r="N154" s="46"/>
      <c r="O154" s="46"/>
      <c r="P154" s="46"/>
    </row>
    <row r="155" spans="10:16" x14ac:dyDescent="0.25">
      <c r="J155" s="151"/>
      <c r="K155" s="151"/>
      <c r="L155" s="7" t="s">
        <v>8</v>
      </c>
      <c r="M155" s="46"/>
      <c r="N155" s="46"/>
      <c r="O155" s="46"/>
      <c r="P155" s="46"/>
    </row>
    <row r="156" spans="10:16" x14ac:dyDescent="0.25">
      <c r="J156" s="154" t="s">
        <v>103</v>
      </c>
      <c r="K156" s="154"/>
      <c r="L156" s="8" t="s">
        <v>1</v>
      </c>
      <c r="M156" s="46"/>
      <c r="N156" s="46"/>
      <c r="O156" s="46"/>
      <c r="P156" s="46"/>
    </row>
    <row r="157" spans="10:16" x14ac:dyDescent="0.25">
      <c r="J157" s="154"/>
      <c r="K157" s="154"/>
      <c r="L157" s="8" t="s">
        <v>2</v>
      </c>
      <c r="M157" s="46"/>
      <c r="N157" s="46"/>
      <c r="O157" s="46"/>
      <c r="P157" s="46"/>
    </row>
    <row r="158" spans="10:16" x14ac:dyDescent="0.25">
      <c r="J158" s="154"/>
      <c r="K158" s="154"/>
      <c r="L158" s="8" t="s">
        <v>3</v>
      </c>
      <c r="M158" s="46"/>
      <c r="N158" s="46"/>
      <c r="O158" s="46"/>
      <c r="P158" s="46"/>
    </row>
    <row r="159" spans="10:16" x14ac:dyDescent="0.25">
      <c r="J159" s="154"/>
      <c r="K159" s="154"/>
      <c r="L159" s="8" t="s">
        <v>4</v>
      </c>
      <c r="M159" s="46"/>
      <c r="N159" s="46"/>
      <c r="O159" s="46"/>
      <c r="P159" s="46"/>
    </row>
    <row r="160" spans="10:16" x14ac:dyDescent="0.25">
      <c r="J160" s="154"/>
      <c r="K160" s="154"/>
      <c r="L160" s="8" t="s">
        <v>5</v>
      </c>
      <c r="M160" s="46"/>
      <c r="N160" s="46"/>
      <c r="O160" s="46"/>
      <c r="P160" s="46"/>
    </row>
    <row r="161" spans="10:16" x14ac:dyDescent="0.25">
      <c r="J161" s="154"/>
      <c r="K161" s="154"/>
      <c r="L161" s="8" t="s">
        <v>6</v>
      </c>
      <c r="M161" s="46"/>
      <c r="N161" s="46"/>
      <c r="O161" s="46"/>
      <c r="P161" s="46"/>
    </row>
    <row r="162" spans="10:16" x14ac:dyDescent="0.25">
      <c r="J162" s="154"/>
      <c r="K162" s="154"/>
      <c r="L162" s="8" t="s">
        <v>7</v>
      </c>
      <c r="M162" s="46"/>
      <c r="N162" s="46"/>
      <c r="O162" s="46"/>
      <c r="P162" s="46"/>
    </row>
    <row r="163" spans="10:16" x14ac:dyDescent="0.25">
      <c r="J163" s="154"/>
      <c r="K163" s="154"/>
      <c r="L163" s="8" t="s">
        <v>8</v>
      </c>
      <c r="M163" s="46"/>
      <c r="N163" s="46"/>
      <c r="O163" s="46"/>
      <c r="P163" s="46"/>
    </row>
    <row r="164" spans="10:16" x14ac:dyDescent="0.25">
      <c r="J164" s="154"/>
      <c r="K164" s="154"/>
      <c r="L164" s="8" t="s">
        <v>24</v>
      </c>
      <c r="M164" s="46"/>
      <c r="N164" s="46"/>
      <c r="O164" s="46"/>
      <c r="P164" s="46"/>
    </row>
    <row r="165" spans="10:16" x14ac:dyDescent="0.25">
      <c r="J165" s="154" t="s">
        <v>104</v>
      </c>
      <c r="K165" s="154"/>
      <c r="L165" s="8" t="s">
        <v>1</v>
      </c>
      <c r="M165" s="46"/>
      <c r="N165" s="46"/>
      <c r="O165" s="46"/>
      <c r="P165" s="46"/>
    </row>
    <row r="166" spans="10:16" x14ac:dyDescent="0.25">
      <c r="J166" s="154"/>
      <c r="K166" s="154"/>
      <c r="L166" s="8" t="s">
        <v>2</v>
      </c>
      <c r="M166" s="46"/>
      <c r="N166" s="46"/>
      <c r="O166" s="46"/>
      <c r="P166" s="46"/>
    </row>
    <row r="167" spans="10:16" x14ac:dyDescent="0.25">
      <c r="J167" s="154"/>
      <c r="K167" s="154"/>
      <c r="L167" s="8" t="s">
        <v>3</v>
      </c>
      <c r="M167" s="46"/>
      <c r="N167" s="46"/>
      <c r="O167" s="46"/>
      <c r="P167" s="46"/>
    </row>
    <row r="168" spans="10:16" x14ac:dyDescent="0.25">
      <c r="J168" s="154"/>
      <c r="K168" s="154"/>
      <c r="L168" s="8" t="s">
        <v>4</v>
      </c>
      <c r="M168" s="46"/>
      <c r="N168" s="46"/>
      <c r="O168" s="46"/>
      <c r="P168" s="46"/>
    </row>
    <row r="169" spans="10:16" x14ac:dyDescent="0.25">
      <c r="J169" s="154"/>
      <c r="K169" s="154"/>
      <c r="L169" s="8" t="s">
        <v>5</v>
      </c>
      <c r="M169" s="46"/>
      <c r="N169" s="46"/>
      <c r="O169" s="46"/>
      <c r="P169" s="46"/>
    </row>
    <row r="170" spans="10:16" x14ac:dyDescent="0.25">
      <c r="J170" s="154"/>
      <c r="K170" s="154"/>
      <c r="L170" s="8" t="s">
        <v>6</v>
      </c>
      <c r="M170" s="46"/>
      <c r="N170" s="46"/>
      <c r="O170" s="46"/>
      <c r="P170" s="46"/>
    </row>
    <row r="171" spans="10:16" x14ac:dyDescent="0.25">
      <c r="J171" s="154"/>
      <c r="K171" s="154"/>
      <c r="L171" s="8" t="s">
        <v>7</v>
      </c>
      <c r="M171" s="46"/>
      <c r="N171" s="46"/>
      <c r="O171" s="46"/>
      <c r="P171" s="46"/>
    </row>
    <row r="172" spans="10:16" x14ac:dyDescent="0.25">
      <c r="J172" s="154"/>
      <c r="K172" s="154"/>
      <c r="L172" s="8" t="s">
        <v>8</v>
      </c>
      <c r="M172" s="46"/>
      <c r="N172" s="46"/>
      <c r="O172" s="46"/>
      <c r="P172" s="46"/>
    </row>
    <row r="173" spans="10:16" x14ac:dyDescent="0.25">
      <c r="J173" s="154"/>
      <c r="K173" s="154"/>
      <c r="L173" s="8" t="s">
        <v>24</v>
      </c>
      <c r="M173" s="46"/>
      <c r="N173" s="46"/>
      <c r="O173" s="46"/>
      <c r="P173" s="46"/>
    </row>
    <row r="174" spans="10:16" x14ac:dyDescent="0.25">
      <c r="J174" s="154" t="s">
        <v>105</v>
      </c>
      <c r="K174" s="154"/>
      <c r="L174" s="8" t="s">
        <v>1</v>
      </c>
      <c r="M174" s="46"/>
      <c r="N174" s="46"/>
      <c r="O174" s="46"/>
      <c r="P174" s="46"/>
    </row>
    <row r="175" spans="10:16" x14ac:dyDescent="0.25">
      <c r="J175" s="154"/>
      <c r="K175" s="154"/>
      <c r="L175" s="8" t="s">
        <v>2</v>
      </c>
      <c r="M175" s="46"/>
      <c r="N175" s="46"/>
      <c r="O175" s="46"/>
      <c r="P175" s="46"/>
    </row>
    <row r="176" spans="10:16" x14ac:dyDescent="0.25">
      <c r="J176" s="154"/>
      <c r="K176" s="154"/>
      <c r="L176" s="8" t="s">
        <v>3</v>
      </c>
      <c r="M176" s="46"/>
      <c r="N176" s="46"/>
      <c r="O176" s="46"/>
      <c r="P176" s="46"/>
    </row>
    <row r="177" spans="10:16" x14ac:dyDescent="0.25">
      <c r="J177" s="154"/>
      <c r="K177" s="154"/>
      <c r="L177" s="8" t="s">
        <v>4</v>
      </c>
      <c r="M177" s="46"/>
      <c r="N177" s="46"/>
      <c r="O177" s="46"/>
      <c r="P177" s="46"/>
    </row>
    <row r="178" spans="10:16" x14ac:dyDescent="0.25">
      <c r="J178" s="154"/>
      <c r="K178" s="154"/>
      <c r="L178" s="8" t="s">
        <v>5</v>
      </c>
      <c r="M178" s="46"/>
      <c r="N178" s="46"/>
      <c r="O178" s="46"/>
      <c r="P178" s="46"/>
    </row>
    <row r="179" spans="10:16" x14ac:dyDescent="0.25">
      <c r="J179" s="154"/>
      <c r="K179" s="154"/>
      <c r="L179" s="8" t="s">
        <v>6</v>
      </c>
      <c r="M179" s="46"/>
      <c r="N179" s="46"/>
      <c r="O179" s="46"/>
      <c r="P179" s="46"/>
    </row>
    <row r="180" spans="10:16" x14ac:dyDescent="0.25">
      <c r="J180" s="154"/>
      <c r="K180" s="154"/>
      <c r="L180" s="8" t="s">
        <v>7</v>
      </c>
      <c r="M180" s="46"/>
      <c r="N180" s="46"/>
      <c r="O180" s="46"/>
      <c r="P180" s="46"/>
    </row>
    <row r="181" spans="10:16" x14ac:dyDescent="0.25">
      <c r="J181" s="154"/>
      <c r="K181" s="154"/>
      <c r="L181" s="8" t="s">
        <v>8</v>
      </c>
      <c r="M181" s="46"/>
      <c r="N181" s="46"/>
      <c r="O181" s="46"/>
      <c r="P181" s="46"/>
    </row>
    <row r="182" spans="10:16" ht="18.75" x14ac:dyDescent="0.25">
      <c r="J182" s="189" t="s">
        <v>106</v>
      </c>
      <c r="K182" s="190"/>
      <c r="L182" s="18"/>
      <c r="M182" s="46"/>
      <c r="N182" s="46"/>
      <c r="O182" s="46"/>
      <c r="P182" s="46"/>
    </row>
    <row r="183" spans="10:16" x14ac:dyDescent="0.25">
      <c r="J183" s="151" t="s">
        <v>107</v>
      </c>
      <c r="K183" s="151" t="s">
        <v>8</v>
      </c>
      <c r="L183" s="7" t="s">
        <v>98</v>
      </c>
      <c r="M183" s="46"/>
      <c r="N183" s="46"/>
      <c r="O183" s="46"/>
      <c r="P183" s="46"/>
    </row>
    <row r="184" spans="10:16" x14ac:dyDescent="0.25">
      <c r="J184" s="151"/>
      <c r="K184" s="151"/>
      <c r="L184" s="7" t="s">
        <v>99</v>
      </c>
      <c r="M184" s="46"/>
      <c r="N184" s="46"/>
      <c r="O184" s="46"/>
      <c r="P184" s="46"/>
    </row>
    <row r="185" spans="10:16" x14ac:dyDescent="0.25">
      <c r="J185" s="151"/>
      <c r="K185" s="151"/>
      <c r="L185" s="7" t="s">
        <v>108</v>
      </c>
      <c r="M185" s="46"/>
      <c r="N185" s="46"/>
      <c r="O185" s="46"/>
      <c r="P185" s="46"/>
    </row>
    <row r="186" spans="10:16" x14ac:dyDescent="0.25">
      <c r="J186" s="151"/>
      <c r="K186" s="151" t="s">
        <v>24</v>
      </c>
      <c r="L186" s="7" t="s">
        <v>98</v>
      </c>
      <c r="M186" s="46"/>
      <c r="N186" s="46"/>
      <c r="O186" s="46"/>
      <c r="P186" s="46"/>
    </row>
    <row r="187" spans="10:16" x14ac:dyDescent="0.25">
      <c r="J187" s="151"/>
      <c r="K187" s="151"/>
      <c r="L187" s="7" t="s">
        <v>99</v>
      </c>
      <c r="M187" s="46"/>
      <c r="N187" s="46"/>
      <c r="O187" s="46"/>
      <c r="P187" s="46"/>
    </row>
    <row r="188" spans="10:16" x14ac:dyDescent="0.25">
      <c r="J188" s="151"/>
      <c r="K188" s="151"/>
      <c r="L188" s="7" t="s">
        <v>108</v>
      </c>
      <c r="M188" s="46"/>
      <c r="N188" s="46"/>
      <c r="O188" s="46"/>
      <c r="P188" s="46"/>
    </row>
    <row r="189" spans="10:16" x14ac:dyDescent="0.25">
      <c r="J189" s="157" t="s">
        <v>109</v>
      </c>
      <c r="K189" s="157"/>
      <c r="L189" s="9" t="s">
        <v>110</v>
      </c>
      <c r="M189" s="46"/>
      <c r="N189" s="46"/>
      <c r="O189" s="46"/>
      <c r="P189" s="46"/>
    </row>
    <row r="190" spans="10:16" x14ac:dyDescent="0.25">
      <c r="J190" s="157"/>
      <c r="K190" s="157"/>
      <c r="L190" s="9" t="s">
        <v>111</v>
      </c>
      <c r="M190" s="46"/>
      <c r="N190" s="46"/>
      <c r="O190" s="46"/>
      <c r="P190" s="46"/>
    </row>
    <row r="191" spans="10:16" x14ac:dyDescent="0.25">
      <c r="J191" s="157"/>
      <c r="K191" s="157"/>
      <c r="L191" s="9" t="s">
        <v>112</v>
      </c>
      <c r="M191" s="46"/>
      <c r="N191" s="46"/>
      <c r="O191" s="46"/>
      <c r="P191" s="46"/>
    </row>
    <row r="192" spans="10:16" x14ac:dyDescent="0.25">
      <c r="J192" s="157"/>
      <c r="K192" s="157"/>
      <c r="L192" s="9" t="s">
        <v>113</v>
      </c>
      <c r="M192" s="46"/>
      <c r="N192" s="46"/>
      <c r="O192" s="46"/>
      <c r="P192" s="46"/>
    </row>
    <row r="193" spans="10:16" x14ac:dyDescent="0.25">
      <c r="J193" s="157"/>
      <c r="K193" s="157"/>
      <c r="L193" s="9" t="s">
        <v>114</v>
      </c>
      <c r="M193" s="46"/>
      <c r="N193" s="46"/>
      <c r="O193" s="46"/>
      <c r="P193" s="46"/>
    </row>
    <row r="194" spans="10:16" x14ac:dyDescent="0.25">
      <c r="J194" s="157"/>
      <c r="K194" s="157"/>
      <c r="L194" s="9" t="s">
        <v>115</v>
      </c>
      <c r="M194" s="46"/>
      <c r="N194" s="46"/>
      <c r="O194" s="46"/>
      <c r="P194" s="46"/>
    </row>
    <row r="195" spans="10:16" x14ac:dyDescent="0.25">
      <c r="J195" s="155" t="s">
        <v>116</v>
      </c>
      <c r="K195" s="155"/>
      <c r="L195" s="10" t="s">
        <v>110</v>
      </c>
      <c r="M195" s="46"/>
      <c r="N195" s="46"/>
      <c r="O195" s="46"/>
      <c r="P195" s="46"/>
    </row>
    <row r="196" spans="10:16" x14ac:dyDescent="0.25">
      <c r="J196" s="155"/>
      <c r="K196" s="155"/>
      <c r="L196" s="10" t="s">
        <v>111</v>
      </c>
      <c r="M196" s="46"/>
      <c r="N196" s="46"/>
      <c r="O196" s="46"/>
      <c r="P196" s="46"/>
    </row>
    <row r="197" spans="10:16" x14ac:dyDescent="0.25">
      <c r="J197" s="155"/>
      <c r="K197" s="155"/>
      <c r="L197" s="10" t="s">
        <v>112</v>
      </c>
      <c r="M197" s="46"/>
      <c r="N197" s="46"/>
      <c r="O197" s="46"/>
      <c r="P197" s="46"/>
    </row>
    <row r="198" spans="10:16" x14ac:dyDescent="0.25">
      <c r="J198" s="155" t="s">
        <v>117</v>
      </c>
      <c r="K198" s="155"/>
      <c r="L198" s="10" t="s">
        <v>118</v>
      </c>
      <c r="M198" s="46"/>
      <c r="N198" s="46"/>
      <c r="O198" s="46"/>
      <c r="P198" s="46"/>
    </row>
    <row r="199" spans="10:16" x14ac:dyDescent="0.25">
      <c r="J199" s="155"/>
      <c r="K199" s="155"/>
      <c r="L199" s="10" t="s">
        <v>111</v>
      </c>
      <c r="M199" s="46"/>
      <c r="N199" s="46"/>
      <c r="O199" s="46"/>
      <c r="P199" s="46"/>
    </row>
    <row r="200" spans="10:16" x14ac:dyDescent="0.25">
      <c r="J200" s="155"/>
      <c r="K200" s="155"/>
      <c r="L200" s="10" t="s">
        <v>112</v>
      </c>
      <c r="M200" s="46"/>
      <c r="N200" s="46"/>
      <c r="O200" s="46"/>
      <c r="P200" s="46"/>
    </row>
    <row r="201" spans="10:16" x14ac:dyDescent="0.25">
      <c r="J201" s="155"/>
      <c r="K201" s="155"/>
      <c r="L201" s="10" t="s">
        <v>114</v>
      </c>
      <c r="M201" s="46"/>
      <c r="N201" s="46"/>
      <c r="O201" s="46"/>
      <c r="P201" s="46"/>
    </row>
    <row r="202" spans="10:16" x14ac:dyDescent="0.25">
      <c r="J202" s="155"/>
      <c r="K202" s="155"/>
      <c r="L202" s="10" t="s">
        <v>115</v>
      </c>
      <c r="M202" s="46"/>
      <c r="N202" s="46"/>
      <c r="O202" s="46"/>
      <c r="P202" s="46"/>
    </row>
    <row r="203" spans="10:16" x14ac:dyDescent="0.25">
      <c r="J203" s="155" t="s">
        <v>119</v>
      </c>
      <c r="K203" s="155"/>
      <c r="L203" s="10" t="s">
        <v>8</v>
      </c>
      <c r="M203" s="46"/>
      <c r="N203" s="46"/>
      <c r="O203" s="46"/>
      <c r="P203" s="46"/>
    </row>
    <row r="204" spans="10:16" x14ac:dyDescent="0.25">
      <c r="J204" s="155" t="s">
        <v>120</v>
      </c>
      <c r="K204" s="155"/>
      <c r="L204" s="10" t="s">
        <v>121</v>
      </c>
      <c r="M204" s="46"/>
      <c r="N204" s="46"/>
      <c r="O204" s="46"/>
      <c r="P204" s="46"/>
    </row>
    <row r="205" spans="10:16" x14ac:dyDescent="0.25">
      <c r="J205" s="155"/>
      <c r="K205" s="155"/>
      <c r="L205" s="10" t="s">
        <v>122</v>
      </c>
      <c r="M205" s="46"/>
      <c r="N205" s="46"/>
      <c r="O205" s="46"/>
      <c r="P205" s="46"/>
    </row>
    <row r="206" spans="10:16" x14ac:dyDescent="0.25">
      <c r="J206" s="155"/>
      <c r="K206" s="155"/>
      <c r="L206" s="10" t="s">
        <v>123</v>
      </c>
      <c r="M206" s="46"/>
      <c r="N206" s="46"/>
      <c r="O206" s="46"/>
      <c r="P206" s="46"/>
    </row>
    <row r="207" spans="10:16" x14ac:dyDescent="0.25">
      <c r="J207" s="155"/>
      <c r="K207" s="155"/>
      <c r="L207" s="10" t="s">
        <v>8</v>
      </c>
      <c r="M207" s="46"/>
      <c r="N207" s="46"/>
      <c r="O207" s="46"/>
      <c r="P207" s="46"/>
    </row>
    <row r="208" spans="10:16" x14ac:dyDescent="0.25">
      <c r="J208" s="155"/>
      <c r="K208" s="155"/>
      <c r="L208" s="10" t="s">
        <v>24</v>
      </c>
      <c r="M208" s="46"/>
      <c r="N208" s="46"/>
      <c r="O208" s="46"/>
      <c r="P208" s="46"/>
    </row>
    <row r="209" spans="10:16" x14ac:dyDescent="0.25">
      <c r="J209" s="155" t="s">
        <v>124</v>
      </c>
      <c r="K209" s="155"/>
      <c r="L209" s="10" t="s">
        <v>125</v>
      </c>
      <c r="M209" s="46"/>
      <c r="N209" s="46"/>
      <c r="O209" s="46"/>
      <c r="P209" s="46"/>
    </row>
    <row r="210" spans="10:16" x14ac:dyDescent="0.25">
      <c r="J210" s="155"/>
      <c r="K210" s="155"/>
      <c r="L210" s="10" t="s">
        <v>24</v>
      </c>
      <c r="M210" s="46"/>
      <c r="N210" s="46"/>
      <c r="O210" s="46"/>
      <c r="P210" s="46"/>
    </row>
    <row r="211" spans="10:16" x14ac:dyDescent="0.25">
      <c r="J211" s="151" t="s">
        <v>126</v>
      </c>
      <c r="K211" s="151"/>
      <c r="L211" s="10" t="s">
        <v>125</v>
      </c>
      <c r="M211" s="46"/>
      <c r="N211" s="46"/>
      <c r="O211" s="46"/>
      <c r="P211" s="46"/>
    </row>
    <row r="212" spans="10:16" x14ac:dyDescent="0.25">
      <c r="J212" s="151"/>
      <c r="K212" s="151"/>
      <c r="L212" s="10" t="s">
        <v>24</v>
      </c>
      <c r="M212" s="46"/>
      <c r="N212" s="46"/>
      <c r="O212" s="46"/>
      <c r="P212" s="46"/>
    </row>
    <row r="213" spans="10:16" ht="60" x14ac:dyDescent="0.25">
      <c r="J213" s="151" t="s">
        <v>127</v>
      </c>
      <c r="K213" s="151"/>
      <c r="L213" s="11" t="s">
        <v>128</v>
      </c>
      <c r="M213" s="46"/>
      <c r="N213" s="46"/>
      <c r="O213" s="46"/>
      <c r="P213" s="46"/>
    </row>
    <row r="214" spans="10:16" x14ac:dyDescent="0.25">
      <c r="J214" s="151" t="s">
        <v>129</v>
      </c>
      <c r="K214" s="151"/>
      <c r="L214" s="9" t="s">
        <v>130</v>
      </c>
      <c r="M214" s="46"/>
      <c r="N214" s="46"/>
      <c r="O214" s="46"/>
      <c r="P214" s="46"/>
    </row>
  </sheetData>
  <mergeCells count="45">
    <mergeCell ref="J211:K212"/>
    <mergeCell ref="J213:K213"/>
    <mergeCell ref="J214:K214"/>
    <mergeCell ref="J195:K197"/>
    <mergeCell ref="J198:K202"/>
    <mergeCell ref="J203:K203"/>
    <mergeCell ref="J204:K208"/>
    <mergeCell ref="J209:K210"/>
    <mergeCell ref="J182:K182"/>
    <mergeCell ref="J183:J188"/>
    <mergeCell ref="K183:K185"/>
    <mergeCell ref="K186:K188"/>
    <mergeCell ref="J189:K194"/>
    <mergeCell ref="J138:K146"/>
    <mergeCell ref="J147:K155"/>
    <mergeCell ref="J156:K164"/>
    <mergeCell ref="J165:K173"/>
    <mergeCell ref="J174:K181"/>
    <mergeCell ref="J79:K112"/>
    <mergeCell ref="J113:K119"/>
    <mergeCell ref="J120:J137"/>
    <mergeCell ref="K120:K121"/>
    <mergeCell ref="K122:K123"/>
    <mergeCell ref="K124:K125"/>
    <mergeCell ref="K126:K127"/>
    <mergeCell ref="K128:K129"/>
    <mergeCell ref="K130:K131"/>
    <mergeCell ref="K132:K133"/>
    <mergeCell ref="K134:K135"/>
    <mergeCell ref="K136:K137"/>
    <mergeCell ref="J18:K18"/>
    <mergeCell ref="J19:K19"/>
    <mergeCell ref="J20:K28"/>
    <mergeCell ref="J29:K69"/>
    <mergeCell ref="J70:K78"/>
    <mergeCell ref="B46:G46"/>
    <mergeCell ref="B59:G59"/>
    <mergeCell ref="B72:G72"/>
    <mergeCell ref="B82:G82"/>
    <mergeCell ref="B3:C3"/>
    <mergeCell ref="B4:C4"/>
    <mergeCell ref="B5:C5"/>
    <mergeCell ref="B6:G6"/>
    <mergeCell ref="B19:G19"/>
    <mergeCell ref="B33:G3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Z91"/>
  <sheetViews>
    <sheetView workbookViewId="0">
      <selection activeCell="N20" sqref="N20"/>
    </sheetView>
  </sheetViews>
  <sheetFormatPr defaultRowHeight="15" x14ac:dyDescent="0.25"/>
  <cols>
    <col min="3" max="3" width="10.42578125" bestFit="1" customWidth="1"/>
    <col min="11" max="11" width="12.28515625" bestFit="1" customWidth="1"/>
  </cols>
  <sheetData>
    <row r="3" spans="2:26" ht="15.75" x14ac:dyDescent="0.25">
      <c r="B3" s="134" t="s">
        <v>17</v>
      </c>
      <c r="C3" s="134"/>
      <c r="D3" s="21" t="s">
        <v>135</v>
      </c>
      <c r="E3" s="5"/>
      <c r="F3" s="5"/>
      <c r="G3" s="48"/>
    </row>
    <row r="4" spans="2:26" ht="15.75" x14ac:dyDescent="0.25">
      <c r="B4" s="134" t="s">
        <v>19</v>
      </c>
      <c r="C4" s="134"/>
      <c r="D4" s="21" t="s">
        <v>393</v>
      </c>
      <c r="E4" s="5"/>
      <c r="F4" s="5"/>
      <c r="G4" s="48"/>
    </row>
    <row r="5" spans="2:26" ht="15.75" x14ac:dyDescent="0.25">
      <c r="B5" s="138" t="s">
        <v>18</v>
      </c>
      <c r="C5" s="138"/>
      <c r="D5" s="22" t="s">
        <v>397</v>
      </c>
      <c r="E5" s="19"/>
      <c r="F5" s="19"/>
      <c r="G5" s="49"/>
    </row>
    <row r="6" spans="2:26" ht="18.75" x14ac:dyDescent="0.25">
      <c r="B6" s="131" t="s">
        <v>10</v>
      </c>
      <c r="C6" s="132"/>
      <c r="D6" s="132"/>
      <c r="E6" s="132"/>
      <c r="F6" s="132"/>
      <c r="G6" s="133"/>
    </row>
    <row r="7" spans="2:26" ht="60" x14ac:dyDescent="0.25">
      <c r="B7" s="33" t="s">
        <v>9</v>
      </c>
      <c r="C7" s="33" t="s">
        <v>0</v>
      </c>
      <c r="D7" s="33" t="s">
        <v>15</v>
      </c>
      <c r="E7" s="4" t="s">
        <v>20</v>
      </c>
      <c r="F7" s="4" t="s">
        <v>16</v>
      </c>
      <c r="G7" s="33" t="s">
        <v>11</v>
      </c>
      <c r="J7" s="61" t="s">
        <v>205</v>
      </c>
      <c r="K7" s="61" t="s">
        <v>204</v>
      </c>
      <c r="L7" s="61" t="s">
        <v>15</v>
      </c>
      <c r="M7" s="61" t="s">
        <v>20</v>
      </c>
      <c r="N7" s="61" t="s">
        <v>16</v>
      </c>
      <c r="O7" s="13" t="s">
        <v>176</v>
      </c>
      <c r="S7">
        <v>63</v>
      </c>
      <c r="T7">
        <v>75</v>
      </c>
      <c r="U7">
        <v>90</v>
      </c>
      <c r="V7">
        <v>110</v>
      </c>
      <c r="W7">
        <v>125</v>
      </c>
      <c r="X7">
        <v>140</v>
      </c>
      <c r="Y7">
        <v>160</v>
      </c>
    </row>
    <row r="8" spans="2:26" x14ac:dyDescent="0.25">
      <c r="B8" s="2">
        <v>1</v>
      </c>
      <c r="C8" s="88">
        <v>45200</v>
      </c>
      <c r="D8" s="61">
        <v>5000</v>
      </c>
      <c r="E8" s="61"/>
      <c r="F8" s="61"/>
      <c r="G8" s="61">
        <v>6517</v>
      </c>
      <c r="J8" s="13">
        <v>63</v>
      </c>
      <c r="K8" s="13">
        <v>5421</v>
      </c>
      <c r="L8" s="13">
        <f>+D18</f>
        <v>5000</v>
      </c>
      <c r="M8" s="13">
        <v>2365</v>
      </c>
      <c r="N8" s="46">
        <f>+L8-M8</f>
        <v>2635</v>
      </c>
      <c r="O8" s="46"/>
      <c r="S8">
        <v>10401</v>
      </c>
      <c r="T8">
        <v>207</v>
      </c>
      <c r="U8">
        <v>532</v>
      </c>
      <c r="V8">
        <v>510</v>
      </c>
      <c r="W8">
        <v>0</v>
      </c>
      <c r="X8">
        <v>0</v>
      </c>
      <c r="Y8">
        <v>0</v>
      </c>
      <c r="Z8">
        <v>11650</v>
      </c>
    </row>
    <row r="9" spans="2:26" x14ac:dyDescent="0.25">
      <c r="B9" s="2">
        <f>1+B8</f>
        <v>2</v>
      </c>
      <c r="C9" s="89"/>
      <c r="D9" s="61"/>
      <c r="E9" s="46"/>
      <c r="F9" s="46"/>
      <c r="G9" s="61"/>
      <c r="J9" s="13">
        <v>75</v>
      </c>
      <c r="K9" s="13">
        <v>277</v>
      </c>
      <c r="L9" s="13">
        <f>+D32</f>
        <v>300</v>
      </c>
      <c r="M9" s="46"/>
      <c r="N9" s="46"/>
      <c r="O9" s="46"/>
      <c r="S9">
        <v>17783</v>
      </c>
      <c r="T9">
        <v>484</v>
      </c>
      <c r="U9">
        <v>762</v>
      </c>
      <c r="V9">
        <v>509</v>
      </c>
      <c r="W9">
        <v>775</v>
      </c>
      <c r="X9">
        <v>685</v>
      </c>
      <c r="Y9">
        <v>322</v>
      </c>
      <c r="Z9">
        <v>21320</v>
      </c>
    </row>
    <row r="10" spans="2:26" x14ac:dyDescent="0.25">
      <c r="B10" s="2">
        <f>1+B9</f>
        <v>3</v>
      </c>
      <c r="C10" s="3"/>
      <c r="D10" s="2"/>
      <c r="E10" s="2"/>
      <c r="F10" s="2"/>
      <c r="G10" s="2"/>
      <c r="J10" s="13">
        <v>90</v>
      </c>
      <c r="K10" s="13">
        <v>166</v>
      </c>
      <c r="L10" s="13">
        <f>+D45:D45</f>
        <v>200</v>
      </c>
      <c r="M10" s="46"/>
      <c r="N10" s="46"/>
      <c r="O10" s="46"/>
      <c r="R10" t="s">
        <v>395</v>
      </c>
      <c r="S10">
        <v>5421</v>
      </c>
      <c r="T10">
        <v>277</v>
      </c>
      <c r="U10">
        <v>166</v>
      </c>
      <c r="V10">
        <v>0</v>
      </c>
      <c r="W10">
        <v>0</v>
      </c>
      <c r="X10">
        <v>685</v>
      </c>
      <c r="Y10">
        <v>322</v>
      </c>
      <c r="Z10">
        <v>6871</v>
      </c>
    </row>
    <row r="11" spans="2:26" x14ac:dyDescent="0.25">
      <c r="B11" s="2">
        <f>1+B10</f>
        <v>4</v>
      </c>
      <c r="C11" s="3"/>
      <c r="D11" s="2"/>
      <c r="E11" s="2"/>
      <c r="F11" s="2"/>
      <c r="G11" s="2"/>
      <c r="J11" s="13">
        <v>140</v>
      </c>
      <c r="K11" s="13">
        <v>685</v>
      </c>
      <c r="L11" s="13"/>
      <c r="M11" s="46"/>
      <c r="N11" s="46"/>
      <c r="O11" s="46"/>
      <c r="R11" t="s">
        <v>396</v>
      </c>
      <c r="S11">
        <v>12362</v>
      </c>
      <c r="T11">
        <v>207</v>
      </c>
      <c r="U11">
        <v>596</v>
      </c>
      <c r="V11">
        <v>509</v>
      </c>
      <c r="W11">
        <v>775</v>
      </c>
      <c r="X11">
        <v>0</v>
      </c>
      <c r="Y11">
        <v>0</v>
      </c>
      <c r="Z11">
        <v>14449</v>
      </c>
    </row>
    <row r="12" spans="2:26" x14ac:dyDescent="0.25">
      <c r="B12" s="2">
        <v>5</v>
      </c>
      <c r="C12" s="3"/>
      <c r="D12" s="2"/>
      <c r="E12" s="2"/>
      <c r="F12" s="2"/>
      <c r="G12" s="2"/>
      <c r="J12" s="13">
        <v>160</v>
      </c>
      <c r="K12" s="13">
        <v>322</v>
      </c>
      <c r="L12" s="13"/>
      <c r="M12" s="46"/>
      <c r="N12" s="46"/>
      <c r="O12" s="46"/>
    </row>
    <row r="13" spans="2:26" x14ac:dyDescent="0.25">
      <c r="B13" s="2">
        <v>6</v>
      </c>
      <c r="C13" s="3"/>
      <c r="D13" s="2"/>
      <c r="E13" s="2"/>
      <c r="F13" s="2"/>
      <c r="G13" s="2"/>
    </row>
    <row r="14" spans="2:26" x14ac:dyDescent="0.25">
      <c r="B14" s="2">
        <v>7</v>
      </c>
      <c r="C14" s="3"/>
      <c r="D14" s="2"/>
      <c r="E14" s="2"/>
      <c r="F14" s="2"/>
      <c r="G14" s="24"/>
    </row>
    <row r="15" spans="2:26" x14ac:dyDescent="0.25">
      <c r="B15" s="2"/>
      <c r="C15" s="3"/>
      <c r="D15" s="2"/>
      <c r="E15" s="2"/>
      <c r="F15" s="2"/>
      <c r="G15" s="24"/>
    </row>
    <row r="16" spans="2:26" x14ac:dyDescent="0.25">
      <c r="B16" s="2"/>
      <c r="C16" s="3"/>
      <c r="D16" s="2"/>
      <c r="E16" s="2"/>
      <c r="F16" s="2"/>
      <c r="G16" s="24"/>
    </row>
    <row r="17" spans="2:7" x14ac:dyDescent="0.25">
      <c r="B17" s="2"/>
      <c r="C17" s="3"/>
      <c r="D17" s="2"/>
      <c r="E17" s="2"/>
      <c r="F17" s="2"/>
      <c r="G17" s="24"/>
    </row>
    <row r="18" spans="2:7" x14ac:dyDescent="0.25">
      <c r="B18" s="2"/>
      <c r="C18" s="3" t="s">
        <v>201</v>
      </c>
      <c r="D18" s="2">
        <f>SUM(D8:D17)</f>
        <v>5000</v>
      </c>
      <c r="E18" s="2"/>
      <c r="F18" s="2"/>
      <c r="G18" s="24"/>
    </row>
    <row r="19" spans="2:7" ht="18.75" x14ac:dyDescent="0.25">
      <c r="B19" s="131" t="s">
        <v>12</v>
      </c>
      <c r="C19" s="132"/>
      <c r="D19" s="132"/>
      <c r="E19" s="132"/>
      <c r="F19" s="132"/>
      <c r="G19" s="133"/>
    </row>
    <row r="20" spans="2:7" ht="60" x14ac:dyDescent="0.25">
      <c r="B20" s="33" t="s">
        <v>9</v>
      </c>
      <c r="C20" s="33" t="s">
        <v>0</v>
      </c>
      <c r="D20" s="33" t="s">
        <v>15</v>
      </c>
      <c r="E20" s="4" t="s">
        <v>20</v>
      </c>
      <c r="F20" s="4" t="s">
        <v>16</v>
      </c>
      <c r="G20" s="33" t="s">
        <v>11</v>
      </c>
    </row>
    <row r="21" spans="2:7" x14ac:dyDescent="0.25">
      <c r="B21" s="2">
        <v>1</v>
      </c>
      <c r="C21" s="88">
        <v>45200</v>
      </c>
      <c r="D21" s="61">
        <v>300</v>
      </c>
      <c r="E21" s="61"/>
      <c r="F21" s="61"/>
      <c r="G21" s="61">
        <v>6517</v>
      </c>
    </row>
    <row r="22" spans="2:7" x14ac:dyDescent="0.25">
      <c r="B22" s="2">
        <v>2</v>
      </c>
      <c r="C22" s="87"/>
      <c r="D22" s="61"/>
      <c r="E22" s="46"/>
      <c r="F22" s="46"/>
      <c r="G22" s="61"/>
    </row>
    <row r="23" spans="2:7" x14ac:dyDescent="0.25">
      <c r="B23" s="2">
        <v>3</v>
      </c>
      <c r="C23" s="3"/>
      <c r="D23" s="2"/>
      <c r="E23" s="2"/>
      <c r="F23" s="2"/>
      <c r="G23" s="2"/>
    </row>
    <row r="24" spans="2:7" x14ac:dyDescent="0.25">
      <c r="B24" s="2">
        <v>3</v>
      </c>
      <c r="C24" s="3"/>
      <c r="D24" s="2"/>
      <c r="E24" s="2"/>
      <c r="F24" s="2"/>
      <c r="G24" s="2"/>
    </row>
    <row r="25" spans="2:7" x14ac:dyDescent="0.25">
      <c r="B25" s="2"/>
      <c r="C25" s="3"/>
      <c r="D25" s="2"/>
      <c r="E25" s="2"/>
      <c r="F25" s="2"/>
      <c r="G25" s="2"/>
    </row>
    <row r="26" spans="2:7" x14ac:dyDescent="0.25">
      <c r="B26" s="2"/>
      <c r="C26" s="3"/>
      <c r="D26" s="2"/>
      <c r="E26" s="2"/>
      <c r="F26" s="2"/>
      <c r="G26" s="2"/>
    </row>
    <row r="27" spans="2:7" x14ac:dyDescent="0.25">
      <c r="B27" s="2"/>
      <c r="C27" s="3"/>
      <c r="D27" s="2"/>
      <c r="E27" s="2"/>
      <c r="F27" s="2"/>
      <c r="G27" s="2"/>
    </row>
    <row r="28" spans="2:7" x14ac:dyDescent="0.25">
      <c r="B28" s="2"/>
      <c r="C28" s="3"/>
      <c r="D28" s="2"/>
      <c r="E28" s="2"/>
      <c r="F28" s="2"/>
      <c r="G28" s="2"/>
    </row>
    <row r="29" spans="2:7" x14ac:dyDescent="0.25">
      <c r="B29" s="2"/>
      <c r="C29" s="3"/>
      <c r="D29" s="2"/>
      <c r="E29" s="2"/>
      <c r="F29" s="2"/>
      <c r="G29" s="2"/>
    </row>
    <row r="30" spans="2:7" x14ac:dyDescent="0.25">
      <c r="B30" s="2"/>
      <c r="C30" s="3"/>
      <c r="D30" s="2"/>
      <c r="E30" s="2"/>
      <c r="F30" s="2"/>
      <c r="G30" s="2"/>
    </row>
    <row r="31" spans="2:7" x14ac:dyDescent="0.25">
      <c r="B31" s="2"/>
      <c r="C31" s="3"/>
      <c r="D31" s="2"/>
      <c r="E31" s="2"/>
      <c r="F31" s="2"/>
      <c r="G31" s="24"/>
    </row>
    <row r="32" spans="2:7" x14ac:dyDescent="0.25">
      <c r="B32" s="2"/>
      <c r="C32" s="3" t="s">
        <v>201</v>
      </c>
      <c r="D32" s="2">
        <f>SUM(D21:D31)</f>
        <v>300</v>
      </c>
      <c r="E32" s="2"/>
      <c r="F32" s="2"/>
      <c r="G32" s="24"/>
    </row>
    <row r="33" spans="2:7" ht="18.75" x14ac:dyDescent="0.25">
      <c r="B33" s="131" t="s">
        <v>13</v>
      </c>
      <c r="C33" s="132"/>
      <c r="D33" s="132"/>
      <c r="E33" s="132"/>
      <c r="F33" s="132"/>
      <c r="G33" s="133"/>
    </row>
    <row r="34" spans="2:7" ht="60" x14ac:dyDescent="0.25">
      <c r="B34" s="33" t="s">
        <v>9</v>
      </c>
      <c r="C34" s="33" t="s">
        <v>0</v>
      </c>
      <c r="D34" s="33" t="s">
        <v>15</v>
      </c>
      <c r="E34" s="4" t="s">
        <v>20</v>
      </c>
      <c r="F34" s="4" t="s">
        <v>16</v>
      </c>
      <c r="G34" s="33" t="s">
        <v>11</v>
      </c>
    </row>
    <row r="35" spans="2:7" x14ac:dyDescent="0.25">
      <c r="B35" s="26">
        <v>1</v>
      </c>
      <c r="C35" s="88">
        <v>45192</v>
      </c>
      <c r="D35" s="61">
        <v>200</v>
      </c>
      <c r="E35" s="61"/>
      <c r="F35" s="61"/>
      <c r="G35" s="61">
        <v>6530</v>
      </c>
    </row>
    <row r="36" spans="2:7" x14ac:dyDescent="0.25">
      <c r="B36" s="26">
        <f>+B35+1</f>
        <v>2</v>
      </c>
      <c r="C36" s="27"/>
      <c r="D36" s="26"/>
      <c r="E36" s="26"/>
      <c r="F36" s="26"/>
      <c r="G36" s="2"/>
    </row>
    <row r="37" spans="2:7" x14ac:dyDescent="0.25">
      <c r="B37" s="2">
        <v>3</v>
      </c>
      <c r="C37" s="3"/>
      <c r="D37" s="2"/>
      <c r="E37" s="2"/>
      <c r="F37" s="2"/>
      <c r="G37" s="2"/>
    </row>
    <row r="38" spans="2:7" x14ac:dyDescent="0.25">
      <c r="B38" s="2"/>
      <c r="C38" s="3"/>
      <c r="D38" s="2"/>
      <c r="E38" s="2"/>
      <c r="F38" s="2"/>
      <c r="G38" s="2"/>
    </row>
    <row r="39" spans="2:7" x14ac:dyDescent="0.25">
      <c r="B39" s="2"/>
      <c r="C39" s="3"/>
      <c r="D39" s="2"/>
      <c r="E39" s="2"/>
      <c r="F39" s="2"/>
      <c r="G39" s="2"/>
    </row>
    <row r="40" spans="2:7" x14ac:dyDescent="0.25">
      <c r="B40" s="26"/>
      <c r="C40" s="27"/>
      <c r="D40" s="26"/>
      <c r="E40" s="26"/>
      <c r="F40" s="26"/>
      <c r="G40" s="2"/>
    </row>
    <row r="41" spans="2:7" x14ac:dyDescent="0.25">
      <c r="B41" s="26"/>
      <c r="C41" s="27"/>
      <c r="D41" s="25"/>
      <c r="E41" s="26"/>
      <c r="F41" s="26"/>
      <c r="G41" s="2"/>
    </row>
    <row r="42" spans="2:7" x14ac:dyDescent="0.25">
      <c r="B42" s="26"/>
      <c r="C42" s="27"/>
      <c r="D42" s="25"/>
      <c r="E42" s="26"/>
      <c r="F42" s="26"/>
      <c r="G42" s="2"/>
    </row>
    <row r="43" spans="2:7" x14ac:dyDescent="0.25">
      <c r="B43" s="26"/>
      <c r="C43" s="27"/>
      <c r="D43" s="25"/>
      <c r="E43" s="26"/>
      <c r="F43" s="26"/>
      <c r="G43" s="24"/>
    </row>
    <row r="44" spans="2:7" x14ac:dyDescent="0.25">
      <c r="B44" s="26"/>
      <c r="C44" s="27"/>
      <c r="D44" s="25"/>
      <c r="E44" s="26"/>
      <c r="F44" s="26"/>
      <c r="G44" s="24"/>
    </row>
    <row r="45" spans="2:7" x14ac:dyDescent="0.25">
      <c r="B45" s="26"/>
      <c r="C45" s="3" t="s">
        <v>201</v>
      </c>
      <c r="D45" s="2">
        <f>SUM(D35:D44)</f>
        <v>200</v>
      </c>
      <c r="E45" s="26"/>
      <c r="F45" s="26"/>
      <c r="G45" s="24"/>
    </row>
    <row r="46" spans="2:7" ht="18.75" x14ac:dyDescent="0.25">
      <c r="B46" s="131" t="s">
        <v>14</v>
      </c>
      <c r="C46" s="132"/>
      <c r="D46" s="132"/>
      <c r="E46" s="132"/>
      <c r="F46" s="132"/>
      <c r="G46" s="133"/>
    </row>
    <row r="47" spans="2:7" ht="60" x14ac:dyDescent="0.25">
      <c r="B47" s="33" t="s">
        <v>9</v>
      </c>
      <c r="C47" s="33" t="s">
        <v>0</v>
      </c>
      <c r="D47" s="33" t="s">
        <v>15</v>
      </c>
      <c r="E47" s="4" t="s">
        <v>20</v>
      </c>
      <c r="F47" s="4" t="s">
        <v>16</v>
      </c>
      <c r="G47" s="33" t="s">
        <v>11</v>
      </c>
    </row>
    <row r="48" spans="2:7" x14ac:dyDescent="0.25">
      <c r="B48" s="2">
        <v>1</v>
      </c>
      <c r="C48" s="88"/>
      <c r="D48" s="61"/>
      <c r="E48" s="61"/>
      <c r="F48" s="61"/>
      <c r="G48" s="61"/>
    </row>
    <row r="49" spans="2:7" x14ac:dyDescent="0.25">
      <c r="B49" s="2">
        <v>2</v>
      </c>
      <c r="C49" s="83"/>
      <c r="D49" s="13"/>
      <c r="E49" s="13"/>
      <c r="F49" s="13"/>
      <c r="G49" s="2"/>
    </row>
    <row r="50" spans="2:7" x14ac:dyDescent="0.25">
      <c r="B50" s="2">
        <v>3</v>
      </c>
      <c r="C50" s="82"/>
      <c r="D50" s="14"/>
      <c r="E50" s="14"/>
      <c r="F50" s="14"/>
      <c r="G50" s="14"/>
    </row>
    <row r="51" spans="2:7" x14ac:dyDescent="0.25">
      <c r="B51" s="2">
        <v>4</v>
      </c>
      <c r="C51" s="82"/>
      <c r="D51" s="2"/>
      <c r="E51" s="2"/>
      <c r="F51" s="2"/>
      <c r="G51" s="2"/>
    </row>
    <row r="52" spans="2:7" x14ac:dyDescent="0.25">
      <c r="B52" s="2">
        <v>5</v>
      </c>
      <c r="C52" s="3"/>
      <c r="D52" s="2"/>
      <c r="E52" s="2"/>
      <c r="F52" s="2"/>
      <c r="G52" s="2"/>
    </row>
    <row r="53" spans="2:7" x14ac:dyDescent="0.25">
      <c r="B53" s="2">
        <v>6</v>
      </c>
      <c r="C53" s="3"/>
      <c r="D53" s="2"/>
      <c r="E53" s="2"/>
      <c r="F53" s="2"/>
      <c r="G53" s="2"/>
    </row>
    <row r="54" spans="2:7" x14ac:dyDescent="0.25">
      <c r="B54" s="2">
        <v>7</v>
      </c>
      <c r="C54" s="3"/>
      <c r="D54" s="2"/>
      <c r="E54" s="2"/>
      <c r="F54" s="2"/>
      <c r="G54" s="2"/>
    </row>
    <row r="55" spans="2:7" x14ac:dyDescent="0.25">
      <c r="B55" s="2">
        <f>+B54+1</f>
        <v>8</v>
      </c>
      <c r="C55" s="3"/>
      <c r="D55" s="2"/>
      <c r="E55" s="2"/>
      <c r="F55" s="2"/>
      <c r="G55" s="24"/>
    </row>
    <row r="56" spans="2:7" x14ac:dyDescent="0.25">
      <c r="B56" s="2"/>
      <c r="C56" s="3"/>
      <c r="D56" s="2"/>
      <c r="E56" s="2"/>
      <c r="F56" s="2"/>
      <c r="G56" s="24"/>
    </row>
    <row r="57" spans="2:7" x14ac:dyDescent="0.25">
      <c r="B57" s="2"/>
      <c r="C57" s="3" t="s">
        <v>201</v>
      </c>
      <c r="D57" s="2">
        <f>SUM(D47:D56)</f>
        <v>0</v>
      </c>
      <c r="E57" s="2"/>
      <c r="F57" s="2"/>
      <c r="G57" s="24"/>
    </row>
    <row r="58" spans="2:7" x14ac:dyDescent="0.25">
      <c r="B58" s="43"/>
      <c r="C58" s="44"/>
      <c r="D58" s="45"/>
      <c r="E58" s="45"/>
      <c r="F58" s="45"/>
      <c r="G58" s="24"/>
    </row>
    <row r="59" spans="2:7" ht="18.75" x14ac:dyDescent="0.25">
      <c r="B59" s="131" t="s">
        <v>141</v>
      </c>
      <c r="C59" s="132"/>
      <c r="D59" s="132"/>
      <c r="E59" s="132"/>
      <c r="F59" s="132"/>
      <c r="G59" s="133"/>
    </row>
    <row r="60" spans="2:7" ht="60" x14ac:dyDescent="0.25">
      <c r="B60" s="33" t="s">
        <v>9</v>
      </c>
      <c r="C60" s="33" t="s">
        <v>0</v>
      </c>
      <c r="D60" s="33" t="s">
        <v>15</v>
      </c>
      <c r="E60" s="4" t="s">
        <v>20</v>
      </c>
      <c r="F60" s="4" t="s">
        <v>16</v>
      </c>
      <c r="G60" s="33" t="s">
        <v>11</v>
      </c>
    </row>
    <row r="61" spans="2:7" x14ac:dyDescent="0.25">
      <c r="B61" s="2">
        <v>1</v>
      </c>
      <c r="C61" s="87"/>
      <c r="D61" s="61"/>
      <c r="E61" s="46"/>
      <c r="F61" s="46"/>
      <c r="G61" s="61"/>
    </row>
    <row r="62" spans="2:7" x14ac:dyDescent="0.25">
      <c r="B62" s="2">
        <v>2</v>
      </c>
      <c r="C62" s="83"/>
      <c r="D62" s="13"/>
      <c r="E62" s="13"/>
      <c r="F62" s="13"/>
      <c r="G62" s="13"/>
    </row>
    <row r="63" spans="2:7" x14ac:dyDescent="0.25">
      <c r="B63" s="2">
        <v>3</v>
      </c>
      <c r="C63" s="82"/>
      <c r="D63" s="14"/>
      <c r="E63" s="14"/>
      <c r="F63" s="14"/>
      <c r="G63" s="14"/>
    </row>
    <row r="64" spans="2:7" x14ac:dyDescent="0.25">
      <c r="B64" s="2">
        <v>4</v>
      </c>
      <c r="C64" s="82"/>
      <c r="D64" s="2"/>
      <c r="E64" s="2"/>
      <c r="F64" s="2"/>
      <c r="G64" s="2"/>
    </row>
    <row r="65" spans="2:7" x14ac:dyDescent="0.25">
      <c r="B65" s="2">
        <v>5</v>
      </c>
      <c r="C65" s="3"/>
      <c r="D65" s="2"/>
      <c r="E65" s="2"/>
      <c r="F65" s="2"/>
      <c r="G65" s="2"/>
    </row>
    <row r="66" spans="2:7" x14ac:dyDescent="0.25">
      <c r="B66" s="2">
        <v>6</v>
      </c>
      <c r="C66" s="3"/>
      <c r="D66" s="2"/>
      <c r="E66" s="2"/>
      <c r="F66" s="2"/>
      <c r="G66" s="2"/>
    </row>
    <row r="67" spans="2:7" x14ac:dyDescent="0.25">
      <c r="B67" s="2">
        <v>7</v>
      </c>
      <c r="C67" s="3"/>
      <c r="D67" s="2"/>
      <c r="E67" s="2"/>
      <c r="F67" s="2"/>
      <c r="G67" s="2"/>
    </row>
    <row r="68" spans="2:7" x14ac:dyDescent="0.25">
      <c r="B68" s="2">
        <f>+B67+1</f>
        <v>8</v>
      </c>
      <c r="C68" s="3"/>
      <c r="D68" s="2"/>
      <c r="E68" s="2"/>
      <c r="F68" s="2"/>
      <c r="G68" s="24"/>
    </row>
    <row r="69" spans="2:7" x14ac:dyDescent="0.25">
      <c r="B69" s="2"/>
      <c r="C69" s="3"/>
      <c r="D69" s="2"/>
      <c r="E69" s="2"/>
      <c r="F69" s="2"/>
      <c r="G69" s="24"/>
    </row>
    <row r="70" spans="2:7" x14ac:dyDescent="0.25">
      <c r="B70" s="2"/>
      <c r="C70" s="3" t="s">
        <v>201</v>
      </c>
      <c r="D70" s="2">
        <f>SUM(D60:D69)</f>
        <v>0</v>
      </c>
      <c r="E70" s="2"/>
      <c r="F70" s="2"/>
      <c r="G70" s="24"/>
    </row>
    <row r="71" spans="2:7" x14ac:dyDescent="0.25">
      <c r="B71" s="43"/>
      <c r="C71" s="44"/>
      <c r="D71" s="45"/>
      <c r="E71" s="45"/>
      <c r="F71" s="45"/>
      <c r="G71" s="24"/>
    </row>
    <row r="72" spans="2:7" ht="18.75" x14ac:dyDescent="0.25">
      <c r="B72" s="131" t="s">
        <v>138</v>
      </c>
      <c r="C72" s="132"/>
      <c r="D72" s="132"/>
      <c r="E72" s="132"/>
      <c r="F72" s="132"/>
      <c r="G72" s="133"/>
    </row>
    <row r="73" spans="2:7" ht="60" x14ac:dyDescent="0.25">
      <c r="B73" s="33" t="s">
        <v>9</v>
      </c>
      <c r="C73" s="33" t="s">
        <v>0</v>
      </c>
      <c r="D73" s="33" t="s">
        <v>15</v>
      </c>
      <c r="E73" s="4" t="s">
        <v>20</v>
      </c>
      <c r="F73" s="4" t="s">
        <v>16</v>
      </c>
      <c r="G73" s="33" t="s">
        <v>11</v>
      </c>
    </row>
    <row r="74" spans="2:7" x14ac:dyDescent="0.25">
      <c r="B74" s="2">
        <v>1</v>
      </c>
      <c r="C74" s="3"/>
      <c r="D74" s="2"/>
      <c r="E74" s="2"/>
      <c r="F74" s="2"/>
      <c r="G74" s="2"/>
    </row>
    <row r="75" spans="2:7" x14ac:dyDescent="0.25">
      <c r="B75" s="2"/>
      <c r="C75" s="3"/>
      <c r="D75" s="2"/>
      <c r="E75" s="2"/>
      <c r="F75" s="2"/>
      <c r="G75" s="2"/>
    </row>
    <row r="76" spans="2:7" x14ac:dyDescent="0.25">
      <c r="B76" s="2"/>
      <c r="C76" s="3"/>
      <c r="D76" s="2"/>
      <c r="E76" s="2"/>
      <c r="F76" s="2"/>
      <c r="G76" s="2"/>
    </row>
    <row r="77" spans="2:7" x14ac:dyDescent="0.25">
      <c r="B77" s="2"/>
      <c r="C77" s="3"/>
      <c r="D77" s="2"/>
      <c r="E77" s="2"/>
      <c r="F77" s="2"/>
      <c r="G77" s="2"/>
    </row>
    <row r="78" spans="2:7" x14ac:dyDescent="0.25">
      <c r="B78" s="2"/>
      <c r="C78" s="3"/>
      <c r="D78" s="2"/>
      <c r="E78" s="2"/>
      <c r="F78" s="2"/>
      <c r="G78" s="2"/>
    </row>
    <row r="79" spans="2:7" x14ac:dyDescent="0.25">
      <c r="B79" s="2"/>
      <c r="C79" s="3"/>
      <c r="D79" s="2"/>
      <c r="E79" s="2"/>
      <c r="F79" s="2"/>
      <c r="G79" s="2"/>
    </row>
    <row r="80" spans="2:7" x14ac:dyDescent="0.25">
      <c r="B80" s="2"/>
      <c r="C80" s="3"/>
      <c r="D80" s="2"/>
      <c r="E80" s="2"/>
      <c r="F80" s="2"/>
      <c r="G80" s="2"/>
    </row>
    <row r="81" spans="2:7" x14ac:dyDescent="0.25">
      <c r="B81" s="2"/>
      <c r="C81" s="3" t="s">
        <v>201</v>
      </c>
      <c r="D81" s="2">
        <f>+SUM(D74:D80)</f>
        <v>0</v>
      </c>
      <c r="E81" s="2"/>
      <c r="F81" s="2"/>
      <c r="G81" s="2"/>
    </row>
    <row r="82" spans="2:7" ht="18.75" x14ac:dyDescent="0.25">
      <c r="B82" s="131" t="s">
        <v>155</v>
      </c>
      <c r="C82" s="132"/>
      <c r="D82" s="132"/>
      <c r="E82" s="132"/>
      <c r="F82" s="132"/>
      <c r="G82" s="133"/>
    </row>
    <row r="83" spans="2:7" ht="60" x14ac:dyDescent="0.25">
      <c r="B83" s="33" t="s">
        <v>9</v>
      </c>
      <c r="C83" s="33" t="s">
        <v>0</v>
      </c>
      <c r="D83" s="33" t="s">
        <v>15</v>
      </c>
      <c r="E83" s="4" t="s">
        <v>20</v>
      </c>
      <c r="F83" s="4" t="s">
        <v>16</v>
      </c>
      <c r="G83" s="33" t="s">
        <v>11</v>
      </c>
    </row>
    <row r="84" spans="2:7" x14ac:dyDescent="0.25">
      <c r="B84" s="2">
        <v>1</v>
      </c>
      <c r="C84" s="3"/>
      <c r="D84" s="2"/>
      <c r="E84" s="2"/>
      <c r="F84" s="2"/>
      <c r="G84" s="2"/>
    </row>
    <row r="85" spans="2:7" x14ac:dyDescent="0.25">
      <c r="B85" s="2"/>
      <c r="C85" s="3"/>
      <c r="D85" s="2"/>
      <c r="E85" s="2"/>
      <c r="F85" s="2"/>
      <c r="G85" s="2"/>
    </row>
    <row r="86" spans="2:7" x14ac:dyDescent="0.25">
      <c r="B86" s="2"/>
      <c r="C86" s="3"/>
      <c r="D86" s="2"/>
      <c r="E86" s="2"/>
      <c r="F86" s="2"/>
      <c r="G86" s="2"/>
    </row>
    <row r="87" spans="2:7" x14ac:dyDescent="0.25">
      <c r="B87" s="2"/>
      <c r="C87" s="3"/>
      <c r="D87" s="2"/>
      <c r="E87" s="2"/>
      <c r="F87" s="2"/>
      <c r="G87" s="2"/>
    </row>
    <row r="88" spans="2:7" x14ac:dyDescent="0.25">
      <c r="B88" s="2"/>
      <c r="C88" s="3"/>
      <c r="D88" s="2"/>
      <c r="E88" s="2"/>
      <c r="F88" s="2"/>
      <c r="G88" s="2"/>
    </row>
    <row r="89" spans="2:7" x14ac:dyDescent="0.25">
      <c r="B89" s="2"/>
      <c r="C89" s="3"/>
      <c r="D89" s="2"/>
      <c r="E89" s="2"/>
      <c r="F89" s="2"/>
      <c r="G89" s="2"/>
    </row>
    <row r="90" spans="2:7" x14ac:dyDescent="0.25">
      <c r="B90" s="2"/>
      <c r="C90" s="3"/>
      <c r="D90" s="2"/>
      <c r="E90" s="2"/>
      <c r="F90" s="2"/>
      <c r="G90" s="2"/>
    </row>
    <row r="91" spans="2:7" x14ac:dyDescent="0.25">
      <c r="B91" s="2"/>
      <c r="C91" s="3" t="s">
        <v>201</v>
      </c>
      <c r="D91" s="13">
        <f>+SUM(D84:D90)</f>
        <v>0</v>
      </c>
      <c r="E91" s="2"/>
      <c r="F91" s="2"/>
      <c r="G91" s="2"/>
    </row>
  </sheetData>
  <mergeCells count="10">
    <mergeCell ref="B46:G46"/>
    <mergeCell ref="B59:G59"/>
    <mergeCell ref="B72:G72"/>
    <mergeCell ref="B82:G82"/>
    <mergeCell ref="B3:C3"/>
    <mergeCell ref="B4:C4"/>
    <mergeCell ref="B5:C5"/>
    <mergeCell ref="B6:G6"/>
    <mergeCell ref="B19:G19"/>
    <mergeCell ref="B33:G3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P211"/>
  <sheetViews>
    <sheetView topLeftCell="A40" workbookViewId="0">
      <selection activeCell="P77" sqref="P77"/>
    </sheetView>
  </sheetViews>
  <sheetFormatPr defaultRowHeight="15" x14ac:dyDescent="0.25"/>
  <cols>
    <col min="3" max="3" width="11.7109375" customWidth="1"/>
    <col min="11" max="11" width="12.28515625" bestFit="1" customWidth="1"/>
    <col min="16" max="16" width="17.5703125" customWidth="1"/>
  </cols>
  <sheetData>
    <row r="3" spans="2:16" ht="15.75" x14ac:dyDescent="0.25">
      <c r="B3" s="134" t="s">
        <v>17</v>
      </c>
      <c r="C3" s="134"/>
      <c r="D3" s="21" t="s">
        <v>135</v>
      </c>
      <c r="E3" s="5"/>
      <c r="F3" s="5"/>
      <c r="G3" s="48"/>
    </row>
    <row r="4" spans="2:16" ht="15.75" x14ac:dyDescent="0.25">
      <c r="B4" s="134" t="s">
        <v>19</v>
      </c>
      <c r="C4" s="134"/>
      <c r="D4" s="21" t="s">
        <v>398</v>
      </c>
      <c r="E4" s="5"/>
      <c r="F4" s="5"/>
      <c r="G4" s="48"/>
    </row>
    <row r="5" spans="2:16" ht="15.75" x14ac:dyDescent="0.25">
      <c r="B5" s="138" t="s">
        <v>18</v>
      </c>
      <c r="C5" s="138"/>
      <c r="D5" s="22" t="s">
        <v>399</v>
      </c>
      <c r="E5" s="19"/>
      <c r="F5" s="19"/>
      <c r="G5" s="49"/>
    </row>
    <row r="6" spans="2:16" ht="18.75" x14ac:dyDescent="0.25">
      <c r="B6" s="131" t="s">
        <v>10</v>
      </c>
      <c r="C6" s="132"/>
      <c r="D6" s="132"/>
      <c r="E6" s="132"/>
      <c r="F6" s="132"/>
      <c r="G6" s="133"/>
    </row>
    <row r="7" spans="2:16" ht="60" x14ac:dyDescent="0.25">
      <c r="B7" s="33" t="s">
        <v>9</v>
      </c>
      <c r="C7" s="33" t="s">
        <v>0</v>
      </c>
      <c r="D7" s="33" t="s">
        <v>15</v>
      </c>
      <c r="E7" s="4" t="s">
        <v>20</v>
      </c>
      <c r="F7" s="4" t="s">
        <v>16</v>
      </c>
      <c r="G7" s="33" t="s">
        <v>11</v>
      </c>
      <c r="J7" s="61" t="s">
        <v>205</v>
      </c>
      <c r="K7" s="61" t="s">
        <v>204</v>
      </c>
      <c r="L7" s="61" t="s">
        <v>15</v>
      </c>
      <c r="M7" s="61" t="s">
        <v>20</v>
      </c>
      <c r="N7" s="61" t="s">
        <v>16</v>
      </c>
      <c r="O7" s="13" t="s">
        <v>176</v>
      </c>
    </row>
    <row r="8" spans="2:16" x14ac:dyDescent="0.25">
      <c r="B8" s="2">
        <v>1</v>
      </c>
      <c r="C8" s="88">
        <v>45215</v>
      </c>
      <c r="D8" s="61">
        <v>3300</v>
      </c>
      <c r="E8" s="61"/>
      <c r="F8" s="61"/>
      <c r="G8" s="61">
        <v>12357</v>
      </c>
      <c r="J8" s="13">
        <v>63</v>
      </c>
      <c r="K8" s="13"/>
      <c r="L8" s="13">
        <f>+D18</f>
        <v>4700</v>
      </c>
      <c r="M8" s="61">
        <f>+[6]kanasapatti!$G$38</f>
        <v>3522</v>
      </c>
      <c r="N8" s="46"/>
      <c r="O8" s="46"/>
    </row>
    <row r="9" spans="2:16" x14ac:dyDescent="0.25">
      <c r="B9" s="2">
        <f>1+B8</f>
        <v>2</v>
      </c>
      <c r="C9" s="89">
        <v>45223</v>
      </c>
      <c r="D9" s="61">
        <v>1400</v>
      </c>
      <c r="E9" s="46"/>
      <c r="F9" s="46"/>
      <c r="G9" s="61">
        <v>12362</v>
      </c>
      <c r="J9" s="13">
        <v>75</v>
      </c>
      <c r="K9" s="13"/>
      <c r="L9" s="13">
        <f>+D32</f>
        <v>900</v>
      </c>
      <c r="M9" s="61">
        <f>+[6]kanasapatti!$H$38</f>
        <v>116</v>
      </c>
      <c r="N9" s="46"/>
      <c r="O9" s="46"/>
    </row>
    <row r="10" spans="2:16" x14ac:dyDescent="0.25">
      <c r="B10" s="2">
        <f>1+B9</f>
        <v>3</v>
      </c>
      <c r="C10" s="3"/>
      <c r="D10" s="2"/>
      <c r="E10" s="2"/>
      <c r="F10" s="2"/>
      <c r="G10" s="2"/>
      <c r="J10" s="13">
        <v>90</v>
      </c>
      <c r="K10" s="13"/>
      <c r="L10" s="13"/>
      <c r="M10" s="46"/>
      <c r="N10" s="46"/>
      <c r="O10" s="46"/>
    </row>
    <row r="11" spans="2:16" x14ac:dyDescent="0.25">
      <c r="B11" s="2">
        <f>1+B10</f>
        <v>4</v>
      </c>
      <c r="C11" s="3"/>
      <c r="D11" s="2"/>
      <c r="E11" s="2"/>
      <c r="F11" s="2"/>
      <c r="G11" s="2"/>
      <c r="J11" s="13">
        <v>140</v>
      </c>
      <c r="K11" s="13"/>
      <c r="L11" s="13"/>
      <c r="M11" s="46"/>
      <c r="N11" s="46"/>
      <c r="O11" s="46"/>
    </row>
    <row r="12" spans="2:16" x14ac:dyDescent="0.25">
      <c r="B12" s="2">
        <v>5</v>
      </c>
      <c r="C12" s="3"/>
      <c r="D12" s="2"/>
      <c r="E12" s="2"/>
      <c r="F12" s="2"/>
      <c r="G12" s="2"/>
      <c r="J12" s="13">
        <v>160</v>
      </c>
      <c r="K12" s="13"/>
      <c r="L12" s="13"/>
      <c r="M12" s="46"/>
      <c r="N12" s="46"/>
      <c r="O12" s="46"/>
    </row>
    <row r="13" spans="2:16" x14ac:dyDescent="0.25">
      <c r="B13" s="2">
        <v>6</v>
      </c>
      <c r="C13" s="3"/>
      <c r="D13" s="2"/>
      <c r="E13" s="2"/>
      <c r="F13" s="2"/>
      <c r="G13" s="2"/>
    </row>
    <row r="14" spans="2:16" x14ac:dyDescent="0.25">
      <c r="B14" s="2">
        <v>7</v>
      </c>
      <c r="C14" s="3"/>
      <c r="D14" s="2"/>
      <c r="E14" s="2"/>
      <c r="F14" s="2"/>
      <c r="G14" s="24"/>
    </row>
    <row r="15" spans="2:16" x14ac:dyDescent="0.25">
      <c r="B15" s="2"/>
      <c r="C15" s="3"/>
      <c r="D15" s="2"/>
      <c r="E15" s="2"/>
      <c r="F15" s="2"/>
      <c r="G15" s="24"/>
      <c r="J15" s="185"/>
      <c r="K15" s="186"/>
      <c r="L15" s="46"/>
      <c r="M15" s="46"/>
      <c r="N15" s="46"/>
      <c r="O15" s="46"/>
      <c r="P15" s="46"/>
    </row>
    <row r="16" spans="2:16" ht="45" x14ac:dyDescent="0.25">
      <c r="B16" s="2"/>
      <c r="C16" s="3"/>
      <c r="D16" s="2"/>
      <c r="E16" s="2"/>
      <c r="F16" s="2"/>
      <c r="G16" s="24"/>
      <c r="J16" s="153" t="s">
        <v>21</v>
      </c>
      <c r="K16" s="153"/>
      <c r="L16" s="120" t="s">
        <v>22</v>
      </c>
      <c r="M16" s="12" t="s">
        <v>131</v>
      </c>
      <c r="N16" s="12" t="s">
        <v>132</v>
      </c>
      <c r="O16" s="12" t="s">
        <v>133</v>
      </c>
      <c r="P16" s="12" t="s">
        <v>11</v>
      </c>
    </row>
    <row r="17" spans="2:16" x14ac:dyDescent="0.25">
      <c r="B17" s="2"/>
      <c r="C17" s="3"/>
      <c r="D17" s="2"/>
      <c r="E17" s="2"/>
      <c r="F17" s="2"/>
      <c r="G17" s="24"/>
      <c r="J17" s="151" t="s">
        <v>23</v>
      </c>
      <c r="K17" s="151"/>
      <c r="L17" s="7" t="s">
        <v>1</v>
      </c>
      <c r="M17" s="121">
        <f>10+10+25</f>
        <v>45</v>
      </c>
      <c r="N17" s="46"/>
      <c r="O17" s="46"/>
      <c r="P17" s="46" t="s">
        <v>406</v>
      </c>
    </row>
    <row r="18" spans="2:16" x14ac:dyDescent="0.25">
      <c r="B18" s="2"/>
      <c r="C18" s="3" t="s">
        <v>201</v>
      </c>
      <c r="D18" s="2">
        <f>SUM(D8:D17)</f>
        <v>4700</v>
      </c>
      <c r="E18" s="2"/>
      <c r="F18" s="2"/>
      <c r="G18" s="24"/>
      <c r="J18" s="151"/>
      <c r="K18" s="151"/>
      <c r="L18" s="7" t="s">
        <v>2</v>
      </c>
      <c r="M18" s="122"/>
      <c r="N18" s="46"/>
      <c r="O18" s="46"/>
      <c r="P18" s="46"/>
    </row>
    <row r="19" spans="2:16" ht="18.75" x14ac:dyDescent="0.25">
      <c r="B19" s="131" t="s">
        <v>12</v>
      </c>
      <c r="C19" s="132"/>
      <c r="D19" s="132"/>
      <c r="E19" s="132"/>
      <c r="F19" s="132"/>
      <c r="G19" s="133"/>
      <c r="J19" s="151"/>
      <c r="K19" s="151"/>
      <c r="L19" s="7" t="s">
        <v>3</v>
      </c>
      <c r="M19" s="121">
        <v>10</v>
      </c>
      <c r="N19" s="46"/>
      <c r="O19" s="46"/>
      <c r="P19" s="46">
        <v>12369</v>
      </c>
    </row>
    <row r="20" spans="2:16" ht="60" x14ac:dyDescent="0.25">
      <c r="B20" s="33" t="s">
        <v>9</v>
      </c>
      <c r="C20" s="33" t="s">
        <v>0</v>
      </c>
      <c r="D20" s="33" t="s">
        <v>15</v>
      </c>
      <c r="E20" s="4" t="s">
        <v>20</v>
      </c>
      <c r="F20" s="4" t="s">
        <v>16</v>
      </c>
      <c r="G20" s="33" t="s">
        <v>11</v>
      </c>
      <c r="J20" s="151"/>
      <c r="K20" s="151"/>
      <c r="L20" s="7" t="s">
        <v>4</v>
      </c>
      <c r="M20" s="46"/>
      <c r="N20" s="46"/>
      <c r="O20" s="46"/>
      <c r="P20" s="46"/>
    </row>
    <row r="21" spans="2:16" x14ac:dyDescent="0.25">
      <c r="B21" s="2">
        <v>1</v>
      </c>
      <c r="C21" s="88">
        <v>45215</v>
      </c>
      <c r="D21" s="61">
        <v>900</v>
      </c>
      <c r="E21" s="61"/>
      <c r="F21" s="61"/>
      <c r="G21" s="61">
        <v>12357</v>
      </c>
      <c r="J21" s="151"/>
      <c r="K21" s="151"/>
      <c r="L21" s="7" t="s">
        <v>5</v>
      </c>
      <c r="M21" s="46">
        <v>2</v>
      </c>
      <c r="N21" s="46"/>
      <c r="O21" s="46"/>
      <c r="P21" s="46" t="s">
        <v>403</v>
      </c>
    </row>
    <row r="22" spans="2:16" x14ac:dyDescent="0.25">
      <c r="B22" s="2">
        <v>2</v>
      </c>
      <c r="C22" s="87"/>
      <c r="D22" s="61"/>
      <c r="E22" s="46"/>
      <c r="F22" s="46"/>
      <c r="G22" s="61"/>
      <c r="J22" s="151"/>
      <c r="K22" s="151"/>
      <c r="L22" s="7" t="s">
        <v>6</v>
      </c>
      <c r="M22" s="46">
        <v>5</v>
      </c>
      <c r="N22" s="46"/>
      <c r="O22" s="46"/>
      <c r="P22" s="46">
        <v>12368</v>
      </c>
    </row>
    <row r="23" spans="2:16" x14ac:dyDescent="0.25">
      <c r="B23" s="2">
        <v>3</v>
      </c>
      <c r="C23" s="3"/>
      <c r="D23" s="2"/>
      <c r="E23" s="2"/>
      <c r="F23" s="2"/>
      <c r="G23" s="2"/>
      <c r="J23" s="151"/>
      <c r="K23" s="151"/>
      <c r="L23" s="7" t="s">
        <v>7</v>
      </c>
      <c r="M23" s="46"/>
      <c r="N23" s="46"/>
      <c r="O23" s="46"/>
      <c r="P23" s="46"/>
    </row>
    <row r="24" spans="2:16" x14ac:dyDescent="0.25">
      <c r="B24" s="2">
        <v>3</v>
      </c>
      <c r="C24" s="3"/>
      <c r="D24" s="2"/>
      <c r="E24" s="2"/>
      <c r="F24" s="2"/>
      <c r="G24" s="2"/>
      <c r="J24" s="151"/>
      <c r="K24" s="151"/>
      <c r="L24" s="7" t="s">
        <v>8</v>
      </c>
      <c r="M24" s="46"/>
      <c r="N24" s="46"/>
      <c r="O24" s="46"/>
      <c r="P24" s="46"/>
    </row>
    <row r="25" spans="2:16" x14ac:dyDescent="0.25">
      <c r="B25" s="2"/>
      <c r="C25" s="3"/>
      <c r="D25" s="2"/>
      <c r="E25" s="2"/>
      <c r="F25" s="2"/>
      <c r="G25" s="2"/>
      <c r="J25" s="151"/>
      <c r="K25" s="151"/>
      <c r="L25" s="7" t="s">
        <v>24</v>
      </c>
      <c r="M25" s="46"/>
      <c r="N25" s="46"/>
      <c r="O25" s="46"/>
      <c r="P25" s="46"/>
    </row>
    <row r="26" spans="2:16" x14ac:dyDescent="0.25">
      <c r="B26" s="2"/>
      <c r="C26" s="3"/>
      <c r="D26" s="2"/>
      <c r="E26" s="2"/>
      <c r="F26" s="2"/>
      <c r="G26" s="2"/>
      <c r="J26" s="151" t="s">
        <v>25</v>
      </c>
      <c r="K26" s="151"/>
      <c r="L26" s="7" t="s">
        <v>26</v>
      </c>
      <c r="M26" s="46"/>
      <c r="N26" s="46"/>
      <c r="O26" s="46"/>
      <c r="P26" s="46"/>
    </row>
    <row r="27" spans="2:16" x14ac:dyDescent="0.25">
      <c r="B27" s="2"/>
      <c r="C27" s="3"/>
      <c r="D27" s="2"/>
      <c r="E27" s="2"/>
      <c r="F27" s="2"/>
      <c r="G27" s="2"/>
      <c r="J27" s="151"/>
      <c r="K27" s="151"/>
      <c r="L27" s="7" t="s">
        <v>27</v>
      </c>
      <c r="M27" s="46"/>
      <c r="N27" s="46"/>
      <c r="O27" s="46"/>
      <c r="P27" s="46"/>
    </row>
    <row r="28" spans="2:16" x14ac:dyDescent="0.25">
      <c r="B28" s="2"/>
      <c r="C28" s="3"/>
      <c r="D28" s="2"/>
      <c r="E28" s="2"/>
      <c r="F28" s="2"/>
      <c r="G28" s="2"/>
      <c r="J28" s="151"/>
      <c r="K28" s="151"/>
      <c r="L28" s="7" t="s">
        <v>28</v>
      </c>
      <c r="M28" s="46"/>
      <c r="N28" s="46"/>
      <c r="O28" s="46"/>
      <c r="P28" s="46"/>
    </row>
    <row r="29" spans="2:16" x14ac:dyDescent="0.25">
      <c r="B29" s="2"/>
      <c r="C29" s="3"/>
      <c r="D29" s="2"/>
      <c r="E29" s="2"/>
      <c r="F29" s="2"/>
      <c r="G29" s="2"/>
      <c r="J29" s="151"/>
      <c r="K29" s="151"/>
      <c r="L29" s="7" t="s">
        <v>29</v>
      </c>
      <c r="M29" s="46"/>
      <c r="N29" s="46"/>
      <c r="O29" s="46"/>
      <c r="P29" s="46"/>
    </row>
    <row r="30" spans="2:16" x14ac:dyDescent="0.25">
      <c r="B30" s="2"/>
      <c r="C30" s="3"/>
      <c r="D30" s="2"/>
      <c r="E30" s="2"/>
      <c r="F30" s="2"/>
      <c r="G30" s="2"/>
      <c r="J30" s="151"/>
      <c r="K30" s="151"/>
      <c r="L30" s="7" t="s">
        <v>30</v>
      </c>
      <c r="M30" s="46"/>
      <c r="N30" s="46"/>
      <c r="O30" s="46"/>
      <c r="P30" s="46"/>
    </row>
    <row r="31" spans="2:16" x14ac:dyDescent="0.25">
      <c r="B31" s="2"/>
      <c r="C31" s="3"/>
      <c r="D31" s="2"/>
      <c r="E31" s="2"/>
      <c r="F31" s="2"/>
      <c r="G31" s="24"/>
      <c r="J31" s="151"/>
      <c r="K31" s="151"/>
      <c r="L31" s="7" t="s">
        <v>31</v>
      </c>
      <c r="M31" s="46"/>
      <c r="N31" s="46"/>
      <c r="O31" s="46"/>
      <c r="P31" s="46"/>
    </row>
    <row r="32" spans="2:16" x14ac:dyDescent="0.25">
      <c r="B32" s="2"/>
      <c r="C32" s="3" t="s">
        <v>201</v>
      </c>
      <c r="D32" s="2">
        <f>SUM(D21:D31)</f>
        <v>900</v>
      </c>
      <c r="E32" s="2"/>
      <c r="F32" s="2"/>
      <c r="G32" s="24"/>
      <c r="J32" s="151"/>
      <c r="K32" s="151"/>
      <c r="L32" s="7" t="s">
        <v>32</v>
      </c>
      <c r="M32" s="46"/>
      <c r="N32" s="46"/>
      <c r="O32" s="46"/>
      <c r="P32" s="46"/>
    </row>
    <row r="33" spans="2:16" ht="18.75" x14ac:dyDescent="0.25">
      <c r="B33" s="131" t="s">
        <v>13</v>
      </c>
      <c r="C33" s="132"/>
      <c r="D33" s="132"/>
      <c r="E33" s="132"/>
      <c r="F33" s="132"/>
      <c r="G33" s="133"/>
      <c r="J33" s="151"/>
      <c r="K33" s="151"/>
      <c r="L33" s="7" t="s">
        <v>33</v>
      </c>
      <c r="M33" s="121"/>
      <c r="N33" s="121"/>
      <c r="O33" s="121"/>
      <c r="P33" s="121"/>
    </row>
    <row r="34" spans="2:16" ht="60" x14ac:dyDescent="0.25">
      <c r="B34" s="33" t="s">
        <v>9</v>
      </c>
      <c r="C34" s="33" t="s">
        <v>0</v>
      </c>
      <c r="D34" s="33" t="s">
        <v>15</v>
      </c>
      <c r="E34" s="4" t="s">
        <v>20</v>
      </c>
      <c r="F34" s="4" t="s">
        <v>16</v>
      </c>
      <c r="G34" s="33" t="s">
        <v>11</v>
      </c>
      <c r="J34" s="151"/>
      <c r="K34" s="151"/>
      <c r="L34" s="7" t="s">
        <v>34</v>
      </c>
      <c r="M34" s="46"/>
      <c r="N34" s="46"/>
      <c r="O34" s="46"/>
      <c r="P34" s="46"/>
    </row>
    <row r="35" spans="2:16" x14ac:dyDescent="0.25">
      <c r="B35" s="26">
        <v>1</v>
      </c>
      <c r="C35" s="88">
        <v>45224</v>
      </c>
      <c r="D35" s="61">
        <v>1200</v>
      </c>
      <c r="E35" s="61"/>
      <c r="F35" s="61"/>
      <c r="G35" s="61">
        <v>12364</v>
      </c>
      <c r="J35" s="151"/>
      <c r="K35" s="151"/>
      <c r="L35" s="7" t="s">
        <v>35</v>
      </c>
      <c r="M35" s="46"/>
      <c r="N35" s="46"/>
      <c r="O35" s="46"/>
      <c r="P35" s="46"/>
    </row>
    <row r="36" spans="2:16" x14ac:dyDescent="0.25">
      <c r="B36" s="26">
        <f>+B35+1</f>
        <v>2</v>
      </c>
      <c r="C36" s="27"/>
      <c r="D36" s="26"/>
      <c r="E36" s="26"/>
      <c r="F36" s="26"/>
      <c r="G36" s="2"/>
      <c r="J36" s="151"/>
      <c r="K36" s="151"/>
      <c r="L36" s="7" t="s">
        <v>36</v>
      </c>
      <c r="M36" s="46"/>
      <c r="N36" s="46">
        <v>6</v>
      </c>
      <c r="O36" s="46"/>
      <c r="P36" s="46">
        <v>12362</v>
      </c>
    </row>
    <row r="37" spans="2:16" x14ac:dyDescent="0.25">
      <c r="B37" s="2">
        <v>3</v>
      </c>
      <c r="C37" s="3"/>
      <c r="D37" s="2"/>
      <c r="E37" s="2"/>
      <c r="F37" s="2"/>
      <c r="G37" s="2"/>
      <c r="J37" s="151"/>
      <c r="K37" s="151"/>
      <c r="L37" s="7" t="s">
        <v>37</v>
      </c>
      <c r="M37" s="122"/>
      <c r="N37" s="46"/>
      <c r="O37" s="46"/>
      <c r="P37" s="46"/>
    </row>
    <row r="38" spans="2:16" x14ac:dyDescent="0.25">
      <c r="B38" s="2"/>
      <c r="C38" s="3"/>
      <c r="D38" s="2"/>
      <c r="E38" s="2"/>
      <c r="F38" s="2"/>
      <c r="G38" s="2"/>
      <c r="J38" s="151"/>
      <c r="K38" s="151"/>
      <c r="L38" s="7" t="s">
        <v>38</v>
      </c>
      <c r="M38" s="46"/>
      <c r="N38" s="46"/>
      <c r="O38" s="46"/>
      <c r="P38" s="46"/>
    </row>
    <row r="39" spans="2:16" x14ac:dyDescent="0.25">
      <c r="B39" s="2"/>
      <c r="C39" s="3"/>
      <c r="D39" s="2"/>
      <c r="E39" s="2"/>
      <c r="F39" s="2"/>
      <c r="G39" s="2"/>
      <c r="J39" s="151"/>
      <c r="K39" s="151"/>
      <c r="L39" s="7" t="s">
        <v>39</v>
      </c>
      <c r="M39" s="46"/>
      <c r="N39" s="46"/>
      <c r="O39" s="46"/>
      <c r="P39" s="46"/>
    </row>
    <row r="40" spans="2:16" x14ac:dyDescent="0.25">
      <c r="B40" s="26"/>
      <c r="C40" s="27"/>
      <c r="D40" s="26"/>
      <c r="E40" s="26"/>
      <c r="F40" s="26"/>
      <c r="G40" s="2"/>
      <c r="J40" s="151"/>
      <c r="K40" s="151"/>
      <c r="L40" s="7" t="s">
        <v>40</v>
      </c>
      <c r="M40" s="46"/>
      <c r="N40" s="46"/>
      <c r="O40" s="46"/>
      <c r="P40" s="46"/>
    </row>
    <row r="41" spans="2:16" x14ac:dyDescent="0.25">
      <c r="B41" s="26"/>
      <c r="C41" s="27"/>
      <c r="D41" s="25"/>
      <c r="E41" s="26"/>
      <c r="F41" s="26"/>
      <c r="G41" s="2"/>
      <c r="J41" s="151"/>
      <c r="K41" s="151"/>
      <c r="L41" s="7" t="s">
        <v>41</v>
      </c>
      <c r="M41" s="46"/>
      <c r="N41" s="46"/>
      <c r="O41" s="46"/>
      <c r="P41" s="46"/>
    </row>
    <row r="42" spans="2:16" x14ac:dyDescent="0.25">
      <c r="B42" s="26"/>
      <c r="C42" s="27"/>
      <c r="D42" s="25"/>
      <c r="E42" s="26"/>
      <c r="F42" s="26"/>
      <c r="G42" s="2"/>
      <c r="J42" s="151"/>
      <c r="K42" s="151"/>
      <c r="L42" s="7" t="s">
        <v>42</v>
      </c>
      <c r="M42" s="46"/>
      <c r="N42" s="46"/>
      <c r="O42" s="46"/>
      <c r="P42" s="46"/>
    </row>
    <row r="43" spans="2:16" x14ac:dyDescent="0.25">
      <c r="B43" s="26"/>
      <c r="C43" s="27"/>
      <c r="D43" s="25"/>
      <c r="E43" s="26"/>
      <c r="F43" s="26"/>
      <c r="G43" s="24"/>
      <c r="J43" s="151"/>
      <c r="K43" s="151"/>
      <c r="L43" s="7" t="s">
        <v>43</v>
      </c>
      <c r="M43" s="46"/>
      <c r="N43" s="46"/>
      <c r="O43" s="46"/>
      <c r="P43" s="46"/>
    </row>
    <row r="44" spans="2:16" x14ac:dyDescent="0.25">
      <c r="B44" s="26"/>
      <c r="C44" s="27"/>
      <c r="D44" s="25"/>
      <c r="E44" s="26"/>
      <c r="F44" s="26"/>
      <c r="G44" s="24"/>
      <c r="J44" s="151"/>
      <c r="K44" s="151"/>
      <c r="L44" s="7" t="s">
        <v>44</v>
      </c>
      <c r="M44" s="46"/>
      <c r="N44" s="46"/>
      <c r="O44" s="46"/>
      <c r="P44" s="46"/>
    </row>
    <row r="45" spans="2:16" x14ac:dyDescent="0.25">
      <c r="B45" s="26"/>
      <c r="C45" s="3" t="s">
        <v>201</v>
      </c>
      <c r="D45" s="2">
        <f>SUM(D35:D44)</f>
        <v>1200</v>
      </c>
      <c r="E45" s="26"/>
      <c r="F45" s="26"/>
      <c r="G45" s="24"/>
      <c r="J45" s="151"/>
      <c r="K45" s="151"/>
      <c r="L45" s="7" t="s">
        <v>45</v>
      </c>
      <c r="M45" s="122"/>
      <c r="N45" s="46"/>
      <c r="O45" s="46"/>
      <c r="P45" s="46"/>
    </row>
    <row r="46" spans="2:16" ht="18.75" x14ac:dyDescent="0.25">
      <c r="B46" s="131" t="s">
        <v>14</v>
      </c>
      <c r="C46" s="132"/>
      <c r="D46" s="132"/>
      <c r="E46" s="132"/>
      <c r="F46" s="132"/>
      <c r="G46" s="133"/>
      <c r="J46" s="151"/>
      <c r="K46" s="151"/>
      <c r="L46" s="7" t="s">
        <v>46</v>
      </c>
      <c r="M46" s="46"/>
      <c r="N46" s="46"/>
      <c r="O46" s="46"/>
      <c r="P46" s="46"/>
    </row>
    <row r="47" spans="2:16" ht="60" x14ac:dyDescent="0.25">
      <c r="B47" s="33" t="s">
        <v>9</v>
      </c>
      <c r="C47" s="33" t="s">
        <v>0</v>
      </c>
      <c r="D47" s="33" t="s">
        <v>15</v>
      </c>
      <c r="E47" s="4" t="s">
        <v>20</v>
      </c>
      <c r="F47" s="4" t="s">
        <v>16</v>
      </c>
      <c r="G47" s="33" t="s">
        <v>11</v>
      </c>
      <c r="J47" s="151"/>
      <c r="K47" s="151"/>
      <c r="L47" s="7" t="s">
        <v>47</v>
      </c>
      <c r="M47" s="46"/>
      <c r="N47" s="46"/>
      <c r="O47" s="46"/>
      <c r="P47" s="46"/>
    </row>
    <row r="48" spans="2:16" x14ac:dyDescent="0.25">
      <c r="B48" s="2">
        <v>1</v>
      </c>
      <c r="C48" s="88">
        <v>45223</v>
      </c>
      <c r="D48" s="61">
        <v>550</v>
      </c>
      <c r="E48" s="61"/>
      <c r="F48" s="61"/>
      <c r="G48" s="61">
        <v>12362</v>
      </c>
      <c r="J48" s="151"/>
      <c r="K48" s="151"/>
      <c r="L48" s="7" t="s">
        <v>48</v>
      </c>
      <c r="M48" s="46"/>
      <c r="N48" s="46"/>
      <c r="O48" s="46"/>
      <c r="P48" s="46"/>
    </row>
    <row r="49" spans="2:16" x14ac:dyDescent="0.25">
      <c r="B49" s="2">
        <v>2</v>
      </c>
      <c r="C49" s="83"/>
      <c r="D49" s="13"/>
      <c r="E49" s="13"/>
      <c r="F49" s="13"/>
      <c r="G49" s="2"/>
      <c r="J49" s="151"/>
      <c r="K49" s="151"/>
      <c r="L49" s="7" t="s">
        <v>49</v>
      </c>
      <c r="M49" s="46"/>
      <c r="N49" s="46"/>
      <c r="O49" s="46"/>
      <c r="P49" s="46"/>
    </row>
    <row r="50" spans="2:16" x14ac:dyDescent="0.25">
      <c r="B50" s="2">
        <v>3</v>
      </c>
      <c r="C50" s="82"/>
      <c r="D50" s="14"/>
      <c r="E50" s="14"/>
      <c r="F50" s="14"/>
      <c r="G50" s="14"/>
      <c r="J50" s="151"/>
      <c r="K50" s="151"/>
      <c r="L50" s="7" t="s">
        <v>50</v>
      </c>
      <c r="M50" s="46"/>
      <c r="N50" s="46"/>
      <c r="O50" s="46"/>
      <c r="P50" s="46"/>
    </row>
    <row r="51" spans="2:16" x14ac:dyDescent="0.25">
      <c r="B51" s="2">
        <v>4</v>
      </c>
      <c r="C51" s="82"/>
      <c r="D51" s="2"/>
      <c r="E51" s="2"/>
      <c r="F51" s="2"/>
      <c r="G51" s="2"/>
      <c r="J51" s="151"/>
      <c r="K51" s="151"/>
      <c r="L51" s="7" t="s">
        <v>51</v>
      </c>
      <c r="M51" s="46"/>
      <c r="N51" s="46"/>
      <c r="O51" s="46"/>
      <c r="P51" s="46"/>
    </row>
    <row r="52" spans="2:16" x14ac:dyDescent="0.25">
      <c r="B52" s="2">
        <v>5</v>
      </c>
      <c r="C52" s="3"/>
      <c r="D52" s="2"/>
      <c r="E52" s="2"/>
      <c r="F52" s="2"/>
      <c r="G52" s="2"/>
      <c r="J52" s="151"/>
      <c r="K52" s="151"/>
      <c r="L52" s="7" t="s">
        <v>52</v>
      </c>
      <c r="M52" s="46"/>
      <c r="N52" s="46"/>
      <c r="O52" s="46"/>
      <c r="P52" s="46"/>
    </row>
    <row r="53" spans="2:16" x14ac:dyDescent="0.25">
      <c r="B53" s="2">
        <v>6</v>
      </c>
      <c r="C53" s="3"/>
      <c r="D53" s="2"/>
      <c r="E53" s="2"/>
      <c r="F53" s="2"/>
      <c r="G53" s="2"/>
      <c r="J53" s="151"/>
      <c r="K53" s="151"/>
      <c r="L53" s="7" t="s">
        <v>53</v>
      </c>
      <c r="M53" s="46"/>
      <c r="N53" s="46"/>
      <c r="O53" s="46"/>
      <c r="P53" s="46"/>
    </row>
    <row r="54" spans="2:16" x14ac:dyDescent="0.25">
      <c r="B54" s="2">
        <v>7</v>
      </c>
      <c r="C54" s="3"/>
      <c r="D54" s="2"/>
      <c r="E54" s="2"/>
      <c r="F54" s="2"/>
      <c r="G54" s="2"/>
      <c r="J54" s="151"/>
      <c r="K54" s="151"/>
      <c r="L54" s="7" t="s">
        <v>54</v>
      </c>
      <c r="M54" s="46"/>
      <c r="N54" s="46"/>
      <c r="O54" s="46"/>
      <c r="P54" s="46"/>
    </row>
    <row r="55" spans="2:16" x14ac:dyDescent="0.25">
      <c r="B55" s="2">
        <f>+B54+1</f>
        <v>8</v>
      </c>
      <c r="C55" s="3"/>
      <c r="D55" s="2"/>
      <c r="E55" s="2"/>
      <c r="F55" s="2"/>
      <c r="G55" s="24"/>
      <c r="J55" s="151"/>
      <c r="K55" s="151"/>
      <c r="L55" s="7" t="s">
        <v>55</v>
      </c>
      <c r="M55" s="46"/>
      <c r="N55" s="46"/>
      <c r="O55" s="46"/>
      <c r="P55" s="46"/>
    </row>
    <row r="56" spans="2:16" x14ac:dyDescent="0.25">
      <c r="B56" s="2"/>
      <c r="C56" s="3"/>
      <c r="D56" s="2"/>
      <c r="E56" s="2"/>
      <c r="F56" s="2"/>
      <c r="G56" s="24"/>
      <c r="J56" s="151"/>
      <c r="K56" s="151"/>
      <c r="L56" s="7" t="s">
        <v>56</v>
      </c>
      <c r="M56" s="46"/>
      <c r="N56" s="46"/>
      <c r="O56" s="46"/>
      <c r="P56" s="46"/>
    </row>
    <row r="57" spans="2:16" x14ac:dyDescent="0.25">
      <c r="B57" s="2"/>
      <c r="C57" s="3" t="s">
        <v>201</v>
      </c>
      <c r="D57" s="2">
        <f>SUM(D47:D56)</f>
        <v>550</v>
      </c>
      <c r="E57" s="2"/>
      <c r="F57" s="2"/>
      <c r="G57" s="24"/>
      <c r="J57" s="151"/>
      <c r="K57" s="151"/>
      <c r="L57" s="7" t="s">
        <v>57</v>
      </c>
      <c r="M57" s="46"/>
      <c r="N57" s="46"/>
      <c r="O57" s="46"/>
      <c r="P57" s="46"/>
    </row>
    <row r="58" spans="2:16" x14ac:dyDescent="0.25">
      <c r="B58" s="43"/>
      <c r="C58" s="44"/>
      <c r="D58" s="45"/>
      <c r="E58" s="45"/>
      <c r="F58" s="45"/>
      <c r="G58" s="24"/>
      <c r="J58" s="151"/>
      <c r="K58" s="151"/>
      <c r="L58" s="7" t="s">
        <v>58</v>
      </c>
      <c r="M58" s="46"/>
      <c r="N58" s="46"/>
      <c r="O58" s="46"/>
      <c r="P58" s="46"/>
    </row>
    <row r="59" spans="2:16" ht="18.75" x14ac:dyDescent="0.25">
      <c r="B59" s="131" t="s">
        <v>141</v>
      </c>
      <c r="C59" s="132"/>
      <c r="D59" s="132"/>
      <c r="E59" s="132"/>
      <c r="F59" s="132"/>
      <c r="G59" s="133"/>
      <c r="J59" s="151"/>
      <c r="K59" s="151"/>
      <c r="L59" s="7" t="s">
        <v>59</v>
      </c>
      <c r="M59" s="46"/>
      <c r="N59" s="46"/>
      <c r="O59" s="46"/>
      <c r="P59" s="46"/>
    </row>
    <row r="60" spans="2:16" ht="60" x14ac:dyDescent="0.25">
      <c r="B60" s="33" t="s">
        <v>9</v>
      </c>
      <c r="C60" s="33" t="s">
        <v>0</v>
      </c>
      <c r="D60" s="33" t="s">
        <v>15</v>
      </c>
      <c r="E60" s="4" t="s">
        <v>20</v>
      </c>
      <c r="F60" s="4" t="s">
        <v>16</v>
      </c>
      <c r="G60" s="33" t="s">
        <v>11</v>
      </c>
      <c r="J60" s="151"/>
      <c r="K60" s="151"/>
      <c r="L60" s="7" t="s">
        <v>60</v>
      </c>
      <c r="M60" s="46"/>
      <c r="N60" s="46"/>
      <c r="O60" s="46"/>
      <c r="P60" s="46"/>
    </row>
    <row r="61" spans="2:16" x14ac:dyDescent="0.25">
      <c r="B61" s="2">
        <v>1</v>
      </c>
      <c r="C61" s="87"/>
      <c r="D61" s="61"/>
      <c r="E61" s="46"/>
      <c r="F61" s="46"/>
      <c r="G61" s="61"/>
      <c r="J61" s="151"/>
      <c r="K61" s="151"/>
      <c r="L61" s="7" t="s">
        <v>61</v>
      </c>
      <c r="M61" s="46"/>
      <c r="N61" s="46"/>
      <c r="O61" s="46"/>
      <c r="P61" s="46"/>
    </row>
    <row r="62" spans="2:16" x14ac:dyDescent="0.25">
      <c r="B62" s="2">
        <v>2</v>
      </c>
      <c r="C62" s="83"/>
      <c r="D62" s="13"/>
      <c r="E62" s="13"/>
      <c r="F62" s="13"/>
      <c r="G62" s="13"/>
      <c r="J62" s="151"/>
      <c r="K62" s="151"/>
      <c r="L62" s="7" t="s">
        <v>62</v>
      </c>
      <c r="M62" s="46"/>
      <c r="N62" s="46"/>
      <c r="O62" s="46"/>
      <c r="P62" s="46"/>
    </row>
    <row r="63" spans="2:16" x14ac:dyDescent="0.25">
      <c r="B63" s="2">
        <v>3</v>
      </c>
      <c r="C63" s="82"/>
      <c r="D63" s="14"/>
      <c r="E63" s="14"/>
      <c r="F63" s="14"/>
      <c r="G63" s="14"/>
      <c r="J63" s="151"/>
      <c r="K63" s="151"/>
      <c r="L63" s="7" t="s">
        <v>63</v>
      </c>
      <c r="M63" s="46"/>
      <c r="N63" s="46"/>
      <c r="O63" s="46"/>
      <c r="P63" s="46"/>
    </row>
    <row r="64" spans="2:16" x14ac:dyDescent="0.25">
      <c r="B64" s="2">
        <v>4</v>
      </c>
      <c r="C64" s="82"/>
      <c r="D64" s="2"/>
      <c r="E64" s="2"/>
      <c r="F64" s="2"/>
      <c r="G64" s="2"/>
      <c r="J64" s="151"/>
      <c r="K64" s="151"/>
      <c r="L64" s="7" t="s">
        <v>64</v>
      </c>
      <c r="M64" s="46"/>
      <c r="N64" s="46"/>
      <c r="O64" s="46"/>
      <c r="P64" s="46"/>
    </row>
    <row r="65" spans="2:16" x14ac:dyDescent="0.25">
      <c r="B65" s="2">
        <v>5</v>
      </c>
      <c r="C65" s="3"/>
      <c r="D65" s="2"/>
      <c r="E65" s="2"/>
      <c r="F65" s="2"/>
      <c r="G65" s="2"/>
      <c r="J65" s="151"/>
      <c r="K65" s="151"/>
      <c r="L65" s="7" t="s">
        <v>65</v>
      </c>
      <c r="M65" s="46"/>
      <c r="N65" s="46"/>
      <c r="O65" s="46"/>
      <c r="P65" s="46"/>
    </row>
    <row r="66" spans="2:16" x14ac:dyDescent="0.25">
      <c r="B66" s="2">
        <v>6</v>
      </c>
      <c r="C66" s="3"/>
      <c r="D66" s="2"/>
      <c r="E66" s="2"/>
      <c r="F66" s="2"/>
      <c r="G66" s="2"/>
      <c r="J66" s="151"/>
      <c r="K66" s="151"/>
      <c r="L66" s="7" t="s">
        <v>66</v>
      </c>
      <c r="M66" s="46"/>
      <c r="N66" s="46"/>
      <c r="O66" s="46"/>
      <c r="P66" s="46"/>
    </row>
    <row r="67" spans="2:16" x14ac:dyDescent="0.25">
      <c r="B67" s="2">
        <v>7</v>
      </c>
      <c r="C67" s="3"/>
      <c r="D67" s="2"/>
      <c r="E67" s="2"/>
      <c r="F67" s="2"/>
      <c r="G67" s="2"/>
      <c r="J67" s="151" t="s">
        <v>67</v>
      </c>
      <c r="K67" s="151"/>
      <c r="L67" s="7" t="s">
        <v>1</v>
      </c>
      <c r="M67" s="46"/>
      <c r="N67" s="46"/>
      <c r="O67" s="46"/>
      <c r="P67" s="46"/>
    </row>
    <row r="68" spans="2:16" x14ac:dyDescent="0.25">
      <c r="B68" s="2">
        <f>+B67+1</f>
        <v>8</v>
      </c>
      <c r="C68" s="3"/>
      <c r="D68" s="2"/>
      <c r="E68" s="2"/>
      <c r="F68" s="2"/>
      <c r="G68" s="24"/>
      <c r="J68" s="151"/>
      <c r="K68" s="151"/>
      <c r="L68" s="7" t="s">
        <v>2</v>
      </c>
      <c r="M68" s="46"/>
      <c r="N68" s="46"/>
      <c r="O68" s="46"/>
      <c r="P68" s="46"/>
    </row>
    <row r="69" spans="2:16" x14ac:dyDescent="0.25">
      <c r="B69" s="2"/>
      <c r="C69" s="3"/>
      <c r="D69" s="2"/>
      <c r="E69" s="2"/>
      <c r="F69" s="2"/>
      <c r="G69" s="24"/>
      <c r="J69" s="151"/>
      <c r="K69" s="151"/>
      <c r="L69" s="7" t="s">
        <v>3</v>
      </c>
      <c r="M69" s="46"/>
      <c r="N69" s="46"/>
      <c r="O69" s="46"/>
      <c r="P69" s="46"/>
    </row>
    <row r="70" spans="2:16" x14ac:dyDescent="0.25">
      <c r="B70" s="2"/>
      <c r="C70" s="3" t="s">
        <v>201</v>
      </c>
      <c r="D70" s="2">
        <f>SUM(D60:D69)</f>
        <v>0</v>
      </c>
      <c r="E70" s="2"/>
      <c r="F70" s="2"/>
      <c r="G70" s="24"/>
      <c r="J70" s="151"/>
      <c r="K70" s="151"/>
      <c r="L70" s="7" t="s">
        <v>4</v>
      </c>
      <c r="M70" s="46"/>
      <c r="N70" s="46"/>
      <c r="O70" s="46"/>
      <c r="P70" s="46"/>
    </row>
    <row r="71" spans="2:16" x14ac:dyDescent="0.25">
      <c r="B71" s="43"/>
      <c r="C71" s="44"/>
      <c r="D71" s="45"/>
      <c r="E71" s="45"/>
      <c r="F71" s="45"/>
      <c r="G71" s="24"/>
      <c r="J71" s="151"/>
      <c r="K71" s="151"/>
      <c r="L71" s="7" t="s">
        <v>5</v>
      </c>
      <c r="M71" s="46"/>
      <c r="N71" s="46"/>
      <c r="O71" s="46"/>
      <c r="P71" s="46"/>
    </row>
    <row r="72" spans="2:16" ht="18.75" x14ac:dyDescent="0.25">
      <c r="B72" s="131" t="s">
        <v>138</v>
      </c>
      <c r="C72" s="132"/>
      <c r="D72" s="132"/>
      <c r="E72" s="132"/>
      <c r="F72" s="132"/>
      <c r="G72" s="133"/>
      <c r="J72" s="151"/>
      <c r="K72" s="151"/>
      <c r="L72" s="7" t="s">
        <v>6</v>
      </c>
      <c r="M72" s="122"/>
      <c r="N72" s="46"/>
      <c r="O72" s="46"/>
      <c r="P72" s="46"/>
    </row>
    <row r="73" spans="2:16" ht="60" x14ac:dyDescent="0.25">
      <c r="B73" s="33" t="s">
        <v>9</v>
      </c>
      <c r="C73" s="33" t="s">
        <v>0</v>
      </c>
      <c r="D73" s="33" t="s">
        <v>15</v>
      </c>
      <c r="E73" s="4" t="s">
        <v>20</v>
      </c>
      <c r="F73" s="4" t="s">
        <v>16</v>
      </c>
      <c r="G73" s="33" t="s">
        <v>11</v>
      </c>
      <c r="J73" s="151"/>
      <c r="K73" s="151"/>
      <c r="L73" s="7" t="s">
        <v>7</v>
      </c>
      <c r="M73" s="122"/>
      <c r="N73" s="46"/>
      <c r="O73" s="46"/>
      <c r="P73" s="46"/>
    </row>
    <row r="74" spans="2:16" x14ac:dyDescent="0.25">
      <c r="B74" s="2">
        <v>1</v>
      </c>
      <c r="C74" s="3"/>
      <c r="D74" s="2"/>
      <c r="E74" s="2"/>
      <c r="F74" s="2"/>
      <c r="G74" s="2"/>
      <c r="J74" s="151"/>
      <c r="K74" s="151"/>
      <c r="L74" s="7" t="s">
        <v>8</v>
      </c>
      <c r="M74" s="46"/>
      <c r="N74" s="46"/>
      <c r="O74" s="46"/>
      <c r="P74" s="46"/>
    </row>
    <row r="75" spans="2:16" x14ac:dyDescent="0.25">
      <c r="B75" s="2"/>
      <c r="C75" s="3"/>
      <c r="D75" s="2"/>
      <c r="E75" s="2"/>
      <c r="F75" s="2"/>
      <c r="G75" s="2"/>
      <c r="J75" s="151"/>
      <c r="K75" s="151"/>
      <c r="L75" s="7" t="s">
        <v>24</v>
      </c>
      <c r="M75" s="46"/>
      <c r="N75" s="46"/>
      <c r="O75" s="46"/>
      <c r="P75" s="46"/>
    </row>
    <row r="76" spans="2:16" x14ac:dyDescent="0.25">
      <c r="B76" s="2"/>
      <c r="C76" s="3"/>
      <c r="D76" s="2"/>
      <c r="E76" s="2"/>
      <c r="F76" s="2"/>
      <c r="G76" s="2"/>
      <c r="J76" s="151" t="s">
        <v>68</v>
      </c>
      <c r="K76" s="151"/>
      <c r="L76" s="7" t="s">
        <v>69</v>
      </c>
      <c r="M76" s="121"/>
      <c r="N76" s="121">
        <v>10</v>
      </c>
      <c r="O76" s="46"/>
      <c r="P76" s="46">
        <v>12357</v>
      </c>
    </row>
    <row r="77" spans="2:16" x14ac:dyDescent="0.25">
      <c r="B77" s="2"/>
      <c r="C77" s="3"/>
      <c r="D77" s="2"/>
      <c r="E77" s="2"/>
      <c r="F77" s="2"/>
      <c r="G77" s="2"/>
      <c r="J77" s="151"/>
      <c r="K77" s="151"/>
      <c r="L77" s="7" t="s">
        <v>70</v>
      </c>
      <c r="M77" s="122"/>
      <c r="N77" s="121">
        <f>1+1+10</f>
        <v>12</v>
      </c>
      <c r="O77" s="46"/>
      <c r="P77" s="110" t="s">
        <v>405</v>
      </c>
    </row>
    <row r="78" spans="2:16" x14ac:dyDescent="0.25">
      <c r="B78" s="2"/>
      <c r="C78" s="3"/>
      <c r="D78" s="2"/>
      <c r="E78" s="2"/>
      <c r="F78" s="2"/>
      <c r="G78" s="2"/>
      <c r="J78" s="151"/>
      <c r="K78" s="151"/>
      <c r="L78" s="7" t="s">
        <v>71</v>
      </c>
      <c r="M78" s="122"/>
      <c r="N78" s="121"/>
      <c r="O78" s="46"/>
      <c r="P78" s="46"/>
    </row>
    <row r="79" spans="2:16" x14ac:dyDescent="0.25">
      <c r="B79" s="2"/>
      <c r="C79" s="3"/>
      <c r="D79" s="2"/>
      <c r="E79" s="2"/>
      <c r="F79" s="2"/>
      <c r="G79" s="2"/>
      <c r="J79" s="151"/>
      <c r="K79" s="151"/>
      <c r="L79" s="7" t="s">
        <v>72</v>
      </c>
      <c r="M79" s="122"/>
      <c r="N79" s="121"/>
      <c r="O79" s="46"/>
      <c r="P79" s="46"/>
    </row>
    <row r="80" spans="2:16" x14ac:dyDescent="0.25">
      <c r="B80" s="2"/>
      <c r="C80" s="3"/>
      <c r="D80" s="2"/>
      <c r="E80" s="2"/>
      <c r="F80" s="2"/>
      <c r="G80" s="2"/>
      <c r="J80" s="151"/>
      <c r="K80" s="151"/>
      <c r="L80" s="7" t="s">
        <v>73</v>
      </c>
      <c r="M80" s="122"/>
      <c r="N80" s="121"/>
      <c r="O80" s="46"/>
      <c r="P80" s="46"/>
    </row>
    <row r="81" spans="2:16" x14ac:dyDescent="0.25">
      <c r="B81" s="2"/>
      <c r="C81" s="3" t="s">
        <v>201</v>
      </c>
      <c r="D81" s="2">
        <f>+SUM(D74:D80)</f>
        <v>0</v>
      </c>
      <c r="E81" s="2"/>
      <c r="F81" s="2"/>
      <c r="G81" s="2"/>
      <c r="J81" s="151"/>
      <c r="K81" s="151"/>
      <c r="L81" s="7" t="s">
        <v>74</v>
      </c>
      <c r="M81" s="122"/>
      <c r="N81" s="46">
        <v>3</v>
      </c>
      <c r="O81" s="46"/>
      <c r="P81" s="46">
        <v>12362</v>
      </c>
    </row>
    <row r="82" spans="2:16" ht="18.75" x14ac:dyDescent="0.25">
      <c r="B82" s="131" t="s">
        <v>155</v>
      </c>
      <c r="C82" s="132"/>
      <c r="D82" s="132"/>
      <c r="E82" s="132"/>
      <c r="F82" s="132"/>
      <c r="G82" s="133"/>
      <c r="J82" s="151"/>
      <c r="K82" s="151"/>
      <c r="L82" s="7" t="s">
        <v>75</v>
      </c>
      <c r="M82" s="46"/>
      <c r="N82" s="46">
        <f>1+2</f>
        <v>3</v>
      </c>
      <c r="O82" s="46"/>
      <c r="P82" s="46" t="s">
        <v>404</v>
      </c>
    </row>
    <row r="83" spans="2:16" ht="60" x14ac:dyDescent="0.25">
      <c r="B83" s="33" t="s">
        <v>9</v>
      </c>
      <c r="C83" s="33" t="s">
        <v>0</v>
      </c>
      <c r="D83" s="33" t="s">
        <v>15</v>
      </c>
      <c r="E83" s="4" t="s">
        <v>20</v>
      </c>
      <c r="F83" s="4" t="s">
        <v>16</v>
      </c>
      <c r="G83" s="33" t="s">
        <v>11</v>
      </c>
      <c r="J83" s="151"/>
      <c r="K83" s="151"/>
      <c r="L83" s="7" t="s">
        <v>76</v>
      </c>
      <c r="M83" s="46"/>
      <c r="N83" s="46"/>
      <c r="O83" s="46"/>
      <c r="P83" s="46"/>
    </row>
    <row r="84" spans="2:16" x14ac:dyDescent="0.25">
      <c r="B84" s="2">
        <v>1</v>
      </c>
      <c r="C84" s="3"/>
      <c r="D84" s="2"/>
      <c r="E84" s="2"/>
      <c r="F84" s="2"/>
      <c r="G84" s="2"/>
      <c r="J84" s="151"/>
      <c r="K84" s="151"/>
      <c r="L84" s="7" t="s">
        <v>77</v>
      </c>
      <c r="M84" s="46"/>
      <c r="N84" s="46"/>
      <c r="O84" s="46"/>
      <c r="P84" s="46"/>
    </row>
    <row r="85" spans="2:16" x14ac:dyDescent="0.25">
      <c r="B85" s="2"/>
      <c r="C85" s="3"/>
      <c r="D85" s="2"/>
      <c r="E85" s="2"/>
      <c r="F85" s="2"/>
      <c r="G85" s="2"/>
      <c r="J85" s="151"/>
      <c r="K85" s="151"/>
      <c r="L85" s="7" t="s">
        <v>78</v>
      </c>
      <c r="M85" s="46"/>
      <c r="N85" s="46">
        <v>3</v>
      </c>
      <c r="O85" s="46"/>
      <c r="P85" s="46">
        <v>12368</v>
      </c>
    </row>
    <row r="86" spans="2:16" x14ac:dyDescent="0.25">
      <c r="B86" s="2"/>
      <c r="C86" s="3"/>
      <c r="D86" s="2"/>
      <c r="E86" s="2"/>
      <c r="F86" s="2"/>
      <c r="G86" s="2"/>
      <c r="J86" s="151"/>
      <c r="K86" s="151"/>
      <c r="L86" s="7" t="s">
        <v>43</v>
      </c>
      <c r="M86" s="46"/>
      <c r="N86" s="46">
        <v>2</v>
      </c>
      <c r="O86" s="46"/>
      <c r="P86" s="46">
        <v>12376</v>
      </c>
    </row>
    <row r="87" spans="2:16" x14ac:dyDescent="0.25">
      <c r="B87" s="2"/>
      <c r="C87" s="3"/>
      <c r="D87" s="2"/>
      <c r="E87" s="2"/>
      <c r="F87" s="2"/>
      <c r="G87" s="2"/>
      <c r="J87" s="151"/>
      <c r="K87" s="151"/>
      <c r="L87" s="7" t="s">
        <v>44</v>
      </c>
      <c r="M87" s="46"/>
      <c r="N87" s="46"/>
      <c r="O87" s="46"/>
      <c r="P87" s="46"/>
    </row>
    <row r="88" spans="2:16" x14ac:dyDescent="0.25">
      <c r="B88" s="2"/>
      <c r="C88" s="3"/>
      <c r="D88" s="2"/>
      <c r="E88" s="2"/>
      <c r="F88" s="2"/>
      <c r="G88" s="2"/>
      <c r="J88" s="151"/>
      <c r="K88" s="151"/>
      <c r="L88" s="7" t="s">
        <v>45</v>
      </c>
      <c r="M88" s="46"/>
      <c r="N88" s="46">
        <v>1</v>
      </c>
      <c r="O88" s="46"/>
      <c r="P88" s="46">
        <v>12368</v>
      </c>
    </row>
    <row r="89" spans="2:16" x14ac:dyDescent="0.25">
      <c r="B89" s="2"/>
      <c r="C89" s="3"/>
      <c r="D89" s="2"/>
      <c r="E89" s="2"/>
      <c r="F89" s="2"/>
      <c r="G89" s="2"/>
      <c r="J89" s="151"/>
      <c r="K89" s="151"/>
      <c r="L89" s="7" t="s">
        <v>46</v>
      </c>
      <c r="M89" s="46"/>
      <c r="N89" s="46"/>
      <c r="O89" s="46"/>
      <c r="P89" s="46"/>
    </row>
    <row r="90" spans="2:16" x14ac:dyDescent="0.25">
      <c r="B90" s="2"/>
      <c r="C90" s="3"/>
      <c r="D90" s="2"/>
      <c r="E90" s="2"/>
      <c r="F90" s="2"/>
      <c r="G90" s="2"/>
      <c r="J90" s="151"/>
      <c r="K90" s="151"/>
      <c r="L90" s="7" t="s">
        <v>79</v>
      </c>
      <c r="M90" s="46"/>
      <c r="N90" s="46">
        <v>2</v>
      </c>
      <c r="O90" s="46"/>
      <c r="P90" s="46">
        <v>12368</v>
      </c>
    </row>
    <row r="91" spans="2:16" x14ac:dyDescent="0.25">
      <c r="B91" s="2"/>
      <c r="C91" s="3" t="s">
        <v>201</v>
      </c>
      <c r="D91" s="13">
        <f>+SUM(D84:D90)</f>
        <v>0</v>
      </c>
      <c r="E91" s="2"/>
      <c r="F91" s="2"/>
      <c r="G91" s="2"/>
      <c r="J91" s="151"/>
      <c r="K91" s="151"/>
      <c r="L91" s="7" t="s">
        <v>48</v>
      </c>
      <c r="M91" s="46"/>
      <c r="N91" s="46"/>
      <c r="O91" s="46"/>
      <c r="P91" s="46"/>
    </row>
    <row r="92" spans="2:16" x14ac:dyDescent="0.25">
      <c r="J92" s="151"/>
      <c r="K92" s="151"/>
      <c r="L92" s="7" t="s">
        <v>49</v>
      </c>
      <c r="M92" s="46"/>
      <c r="N92" s="46"/>
      <c r="O92" s="46"/>
      <c r="P92" s="46"/>
    </row>
    <row r="93" spans="2:16" x14ac:dyDescent="0.25">
      <c r="J93" s="151"/>
      <c r="K93" s="151"/>
      <c r="L93" s="7" t="s">
        <v>50</v>
      </c>
      <c r="M93" s="46"/>
      <c r="N93" s="46"/>
      <c r="O93" s="46"/>
      <c r="P93" s="46"/>
    </row>
    <row r="94" spans="2:16" x14ac:dyDescent="0.25">
      <c r="J94" s="151"/>
      <c r="K94" s="151"/>
      <c r="L94" s="7" t="s">
        <v>80</v>
      </c>
      <c r="M94" s="46"/>
      <c r="N94" s="46"/>
      <c r="O94" s="46"/>
      <c r="P94" s="46"/>
    </row>
    <row r="95" spans="2:16" x14ac:dyDescent="0.25">
      <c r="J95" s="151"/>
      <c r="K95" s="151"/>
      <c r="L95" s="7" t="s">
        <v>81</v>
      </c>
      <c r="M95" s="46"/>
      <c r="N95" s="46"/>
      <c r="O95" s="46"/>
      <c r="P95" s="46"/>
    </row>
    <row r="96" spans="2:16" x14ac:dyDescent="0.25">
      <c r="J96" s="151"/>
      <c r="K96" s="151"/>
      <c r="L96" s="7" t="s">
        <v>82</v>
      </c>
      <c r="M96" s="46"/>
      <c r="N96" s="46"/>
      <c r="O96" s="46"/>
      <c r="P96" s="46"/>
    </row>
    <row r="97" spans="10:16" x14ac:dyDescent="0.25">
      <c r="J97" s="151"/>
      <c r="K97" s="151"/>
      <c r="L97" s="7" t="s">
        <v>83</v>
      </c>
      <c r="M97" s="46"/>
      <c r="N97" s="46"/>
      <c r="O97" s="46"/>
      <c r="P97" s="46"/>
    </row>
    <row r="98" spans="10:16" x14ac:dyDescent="0.25">
      <c r="J98" s="151"/>
      <c r="K98" s="151"/>
      <c r="L98" s="7" t="s">
        <v>84</v>
      </c>
      <c r="M98" s="46"/>
      <c r="N98" s="46"/>
      <c r="O98" s="46"/>
      <c r="P98" s="46"/>
    </row>
    <row r="99" spans="10:16" x14ac:dyDescent="0.25">
      <c r="J99" s="151"/>
      <c r="K99" s="151"/>
      <c r="L99" s="7" t="s">
        <v>85</v>
      </c>
      <c r="M99" s="46"/>
      <c r="N99" s="46"/>
      <c r="O99" s="46"/>
      <c r="P99" s="46"/>
    </row>
    <row r="100" spans="10:16" x14ac:dyDescent="0.25">
      <c r="J100" s="151"/>
      <c r="K100" s="151"/>
      <c r="L100" s="7" t="s">
        <v>86</v>
      </c>
      <c r="M100" s="46"/>
      <c r="N100" s="46"/>
      <c r="O100" s="46"/>
      <c r="P100" s="46"/>
    </row>
    <row r="101" spans="10:16" x14ac:dyDescent="0.25">
      <c r="J101" s="151"/>
      <c r="K101" s="151"/>
      <c r="L101" s="7" t="s">
        <v>87</v>
      </c>
      <c r="M101" s="46"/>
      <c r="N101" s="46"/>
      <c r="O101" s="46"/>
      <c r="P101" s="46"/>
    </row>
    <row r="102" spans="10:16" x14ac:dyDescent="0.25">
      <c r="J102" s="151"/>
      <c r="K102" s="151"/>
      <c r="L102" s="7" t="s">
        <v>88</v>
      </c>
      <c r="M102" s="46"/>
      <c r="N102" s="46"/>
      <c r="O102" s="46"/>
      <c r="P102" s="46"/>
    </row>
    <row r="103" spans="10:16" x14ac:dyDescent="0.25">
      <c r="J103" s="151"/>
      <c r="K103" s="151"/>
      <c r="L103" s="7" t="s">
        <v>89</v>
      </c>
      <c r="M103" s="46"/>
      <c r="N103" s="46"/>
      <c r="O103" s="46"/>
      <c r="P103" s="46"/>
    </row>
    <row r="104" spans="10:16" x14ac:dyDescent="0.25">
      <c r="J104" s="151"/>
      <c r="K104" s="151"/>
      <c r="L104" s="7" t="s">
        <v>90</v>
      </c>
      <c r="M104" s="46"/>
      <c r="N104" s="46"/>
      <c r="O104" s="46"/>
      <c r="P104" s="46"/>
    </row>
    <row r="105" spans="10:16" x14ac:dyDescent="0.25">
      <c r="J105" s="151"/>
      <c r="K105" s="151"/>
      <c r="L105" s="7" t="s">
        <v>91</v>
      </c>
      <c r="M105" s="46"/>
      <c r="N105" s="46"/>
      <c r="O105" s="46"/>
      <c r="P105" s="46"/>
    </row>
    <row r="106" spans="10:16" x14ac:dyDescent="0.25">
      <c r="J106" s="151"/>
      <c r="K106" s="151"/>
      <c r="L106" s="7" t="s">
        <v>92</v>
      </c>
      <c r="M106" s="46"/>
      <c r="N106" s="46"/>
      <c r="O106" s="46"/>
      <c r="P106" s="46"/>
    </row>
    <row r="107" spans="10:16" x14ac:dyDescent="0.25">
      <c r="J107" s="151"/>
      <c r="K107" s="151"/>
      <c r="L107" s="7" t="s">
        <v>93</v>
      </c>
      <c r="M107" s="46"/>
      <c r="N107" s="46"/>
      <c r="O107" s="46"/>
      <c r="P107" s="46"/>
    </row>
    <row r="108" spans="10:16" x14ac:dyDescent="0.25">
      <c r="J108" s="151"/>
      <c r="K108" s="151"/>
      <c r="L108" s="7" t="s">
        <v>94</v>
      </c>
      <c r="M108" s="46"/>
      <c r="N108" s="46"/>
      <c r="O108" s="46"/>
      <c r="P108" s="46"/>
    </row>
    <row r="109" spans="10:16" x14ac:dyDescent="0.25">
      <c r="J109" s="151"/>
      <c r="K109" s="151"/>
      <c r="L109" s="7" t="s">
        <v>95</v>
      </c>
      <c r="M109" s="46"/>
      <c r="N109" s="46"/>
      <c r="O109" s="46"/>
      <c r="P109" s="46"/>
    </row>
    <row r="110" spans="10:16" x14ac:dyDescent="0.25">
      <c r="J110" s="151" t="s">
        <v>96</v>
      </c>
      <c r="K110" s="151"/>
      <c r="L110" s="7" t="s">
        <v>1</v>
      </c>
      <c r="M110" s="46">
        <f>10+20+10</f>
        <v>40</v>
      </c>
      <c r="N110" s="46"/>
      <c r="O110" s="46"/>
      <c r="P110" s="46" t="s">
        <v>405</v>
      </c>
    </row>
    <row r="111" spans="10:16" x14ac:dyDescent="0.25">
      <c r="J111" s="151"/>
      <c r="K111" s="151"/>
      <c r="L111" s="7" t="s">
        <v>2</v>
      </c>
      <c r="M111" s="46"/>
      <c r="N111" s="46"/>
      <c r="O111" s="46"/>
      <c r="P111" s="46"/>
    </row>
    <row r="112" spans="10:16" x14ac:dyDescent="0.25">
      <c r="J112" s="151"/>
      <c r="K112" s="151"/>
      <c r="L112" s="7" t="s">
        <v>3</v>
      </c>
      <c r="M112" s="46"/>
      <c r="N112" s="46"/>
      <c r="O112" s="46"/>
      <c r="P112" s="46"/>
    </row>
    <row r="113" spans="10:16" x14ac:dyDescent="0.25">
      <c r="J113" s="151"/>
      <c r="K113" s="151"/>
      <c r="L113" s="7" t="s">
        <v>4</v>
      </c>
      <c r="M113" s="46"/>
      <c r="N113" s="46"/>
      <c r="O113" s="46"/>
      <c r="P113" s="46"/>
    </row>
    <row r="114" spans="10:16" x14ac:dyDescent="0.25">
      <c r="J114" s="151"/>
      <c r="K114" s="151"/>
      <c r="L114" s="7" t="s">
        <v>5</v>
      </c>
      <c r="M114" s="46"/>
      <c r="N114" s="46"/>
      <c r="O114" s="46"/>
      <c r="P114" s="46"/>
    </row>
    <row r="115" spans="10:16" x14ac:dyDescent="0.25">
      <c r="J115" s="151"/>
      <c r="K115" s="151"/>
      <c r="L115" s="7" t="s">
        <v>6</v>
      </c>
      <c r="M115" s="46"/>
      <c r="N115" s="46"/>
      <c r="O115" s="46"/>
      <c r="P115" s="46"/>
    </row>
    <row r="116" spans="10:16" x14ac:dyDescent="0.25">
      <c r="J116" s="151"/>
      <c r="K116" s="151"/>
      <c r="L116" s="7" t="s">
        <v>7</v>
      </c>
      <c r="M116" s="46"/>
      <c r="N116" s="46"/>
      <c r="O116" s="46"/>
      <c r="P116" s="46"/>
    </row>
    <row r="117" spans="10:16" x14ac:dyDescent="0.25">
      <c r="J117" s="151" t="s">
        <v>97</v>
      </c>
      <c r="K117" s="151" t="s">
        <v>1</v>
      </c>
      <c r="L117" s="7" t="s">
        <v>98</v>
      </c>
      <c r="M117" s="46"/>
      <c r="N117" s="46"/>
      <c r="O117" s="46"/>
      <c r="P117" s="46"/>
    </row>
    <row r="118" spans="10:16" x14ac:dyDescent="0.25">
      <c r="J118" s="151"/>
      <c r="K118" s="151"/>
      <c r="L118" s="7" t="s">
        <v>99</v>
      </c>
      <c r="M118" s="46"/>
      <c r="N118" s="46"/>
      <c r="O118" s="46"/>
      <c r="P118" s="46"/>
    </row>
    <row r="119" spans="10:16" x14ac:dyDescent="0.25">
      <c r="J119" s="151"/>
      <c r="K119" s="151" t="s">
        <v>2</v>
      </c>
      <c r="L119" s="7" t="s">
        <v>98</v>
      </c>
      <c r="M119" s="46"/>
      <c r="N119" s="46"/>
      <c r="O119" s="46"/>
      <c r="P119" s="46"/>
    </row>
    <row r="120" spans="10:16" x14ac:dyDescent="0.25">
      <c r="J120" s="151"/>
      <c r="K120" s="151"/>
      <c r="L120" s="7" t="s">
        <v>99</v>
      </c>
      <c r="M120" s="46"/>
      <c r="N120" s="46"/>
      <c r="O120" s="46"/>
      <c r="P120" s="46"/>
    </row>
    <row r="121" spans="10:16" x14ac:dyDescent="0.25">
      <c r="J121" s="151"/>
      <c r="K121" s="151" t="s">
        <v>3</v>
      </c>
      <c r="L121" s="7" t="s">
        <v>98</v>
      </c>
      <c r="M121" s="46"/>
      <c r="N121" s="46"/>
      <c r="O121" s="46"/>
      <c r="P121" s="46"/>
    </row>
    <row r="122" spans="10:16" x14ac:dyDescent="0.25">
      <c r="J122" s="151"/>
      <c r="K122" s="151"/>
      <c r="L122" s="7" t="s">
        <v>99</v>
      </c>
      <c r="M122" s="46"/>
      <c r="N122" s="46"/>
      <c r="O122" s="46"/>
      <c r="P122" s="46"/>
    </row>
    <row r="123" spans="10:16" x14ac:dyDescent="0.25">
      <c r="J123" s="151"/>
      <c r="K123" s="151" t="s">
        <v>4</v>
      </c>
      <c r="L123" s="7" t="s">
        <v>98</v>
      </c>
      <c r="M123" s="46"/>
      <c r="N123" s="46"/>
      <c r="O123" s="46"/>
      <c r="P123" s="46"/>
    </row>
    <row r="124" spans="10:16" x14ac:dyDescent="0.25">
      <c r="J124" s="151"/>
      <c r="K124" s="151"/>
      <c r="L124" s="7" t="s">
        <v>99</v>
      </c>
      <c r="M124" s="46"/>
      <c r="N124" s="46"/>
      <c r="O124" s="46"/>
      <c r="P124" s="46"/>
    </row>
    <row r="125" spans="10:16" x14ac:dyDescent="0.25">
      <c r="J125" s="151"/>
      <c r="K125" s="151" t="s">
        <v>5</v>
      </c>
      <c r="L125" s="7" t="s">
        <v>98</v>
      </c>
      <c r="M125" s="46"/>
      <c r="N125" s="46"/>
      <c r="O125" s="46"/>
      <c r="P125" s="46"/>
    </row>
    <row r="126" spans="10:16" x14ac:dyDescent="0.25">
      <c r="J126" s="151"/>
      <c r="K126" s="151"/>
      <c r="L126" s="7" t="s">
        <v>99</v>
      </c>
      <c r="M126" s="46"/>
      <c r="N126" s="46"/>
      <c r="O126" s="46"/>
      <c r="P126" s="46"/>
    </row>
    <row r="127" spans="10:16" x14ac:dyDescent="0.25">
      <c r="J127" s="151"/>
      <c r="K127" s="151" t="s">
        <v>6</v>
      </c>
      <c r="L127" s="7" t="s">
        <v>98</v>
      </c>
      <c r="M127" s="46">
        <v>2</v>
      </c>
      <c r="N127" s="46"/>
      <c r="O127" s="46"/>
      <c r="P127" s="46">
        <v>12368</v>
      </c>
    </row>
    <row r="128" spans="10:16" x14ac:dyDescent="0.25">
      <c r="J128" s="151"/>
      <c r="K128" s="151"/>
      <c r="L128" s="7" t="s">
        <v>99</v>
      </c>
      <c r="M128" s="46"/>
      <c r="N128" s="46"/>
      <c r="O128" s="46"/>
      <c r="P128" s="46"/>
    </row>
    <row r="129" spans="10:16" x14ac:dyDescent="0.25">
      <c r="J129" s="151"/>
      <c r="K129" s="151" t="s">
        <v>7</v>
      </c>
      <c r="L129" s="7" t="s">
        <v>98</v>
      </c>
      <c r="M129" s="46"/>
      <c r="N129" s="46"/>
      <c r="O129" s="46"/>
      <c r="P129" s="46"/>
    </row>
    <row r="130" spans="10:16" x14ac:dyDescent="0.25">
      <c r="J130" s="151"/>
      <c r="K130" s="151"/>
      <c r="L130" s="7" t="s">
        <v>99</v>
      </c>
      <c r="M130" s="46"/>
      <c r="N130" s="46"/>
      <c r="O130" s="46"/>
      <c r="P130" s="46"/>
    </row>
    <row r="131" spans="10:16" x14ac:dyDescent="0.25">
      <c r="J131" s="151"/>
      <c r="K131" s="151" t="s">
        <v>8</v>
      </c>
      <c r="L131" s="7" t="s">
        <v>98</v>
      </c>
      <c r="M131" s="46"/>
      <c r="N131" s="46"/>
      <c r="O131" s="46"/>
      <c r="P131" s="46"/>
    </row>
    <row r="132" spans="10:16" x14ac:dyDescent="0.25">
      <c r="J132" s="151"/>
      <c r="K132" s="151"/>
      <c r="L132" s="7" t="s">
        <v>99</v>
      </c>
      <c r="M132" s="46"/>
      <c r="N132" s="46"/>
      <c r="O132" s="46"/>
      <c r="P132" s="46"/>
    </row>
    <row r="133" spans="10:16" x14ac:dyDescent="0.25">
      <c r="J133" s="151"/>
      <c r="K133" s="151" t="s">
        <v>24</v>
      </c>
      <c r="L133" s="7" t="s">
        <v>98</v>
      </c>
      <c r="M133" s="46"/>
      <c r="N133" s="46"/>
      <c r="O133" s="46"/>
      <c r="P133" s="46"/>
    </row>
    <row r="134" spans="10:16" x14ac:dyDescent="0.25">
      <c r="J134" s="151"/>
      <c r="K134" s="151"/>
      <c r="L134" s="7" t="s">
        <v>99</v>
      </c>
      <c r="M134" s="46"/>
      <c r="N134" s="46"/>
      <c r="O134" s="46"/>
      <c r="P134" s="46"/>
    </row>
    <row r="135" spans="10:16" x14ac:dyDescent="0.25">
      <c r="J135" s="151" t="s">
        <v>100</v>
      </c>
      <c r="K135" s="151"/>
      <c r="L135" s="7" t="s">
        <v>101</v>
      </c>
      <c r="M135" s="46"/>
      <c r="N135" s="46"/>
      <c r="O135" s="46"/>
      <c r="P135" s="46"/>
    </row>
    <row r="136" spans="10:16" x14ac:dyDescent="0.25">
      <c r="J136" s="151"/>
      <c r="K136" s="151"/>
      <c r="L136" s="7" t="s">
        <v>1</v>
      </c>
      <c r="M136" s="46"/>
      <c r="N136" s="46"/>
      <c r="O136" s="46"/>
      <c r="P136" s="46"/>
    </row>
    <row r="137" spans="10:16" x14ac:dyDescent="0.25">
      <c r="J137" s="151"/>
      <c r="K137" s="151"/>
      <c r="L137" s="7" t="s">
        <v>2</v>
      </c>
      <c r="M137" s="46"/>
      <c r="N137" s="46"/>
      <c r="O137" s="46"/>
      <c r="P137" s="46"/>
    </row>
    <row r="138" spans="10:16" x14ac:dyDescent="0.25">
      <c r="J138" s="151"/>
      <c r="K138" s="151"/>
      <c r="L138" s="7" t="s">
        <v>3</v>
      </c>
      <c r="M138" s="46"/>
      <c r="N138" s="46"/>
      <c r="O138" s="46"/>
      <c r="P138" s="46"/>
    </row>
    <row r="139" spans="10:16" x14ac:dyDescent="0.25">
      <c r="J139" s="151"/>
      <c r="K139" s="151"/>
      <c r="L139" s="7" t="s">
        <v>4</v>
      </c>
      <c r="M139" s="46"/>
      <c r="N139" s="46"/>
      <c r="O139" s="46"/>
      <c r="P139" s="46"/>
    </row>
    <row r="140" spans="10:16" x14ac:dyDescent="0.25">
      <c r="J140" s="151"/>
      <c r="K140" s="151"/>
      <c r="L140" s="7" t="s">
        <v>5</v>
      </c>
      <c r="M140" s="46"/>
      <c r="N140" s="46"/>
      <c r="O140" s="46"/>
      <c r="P140" s="46"/>
    </row>
    <row r="141" spans="10:16" x14ac:dyDescent="0.25">
      <c r="J141" s="151"/>
      <c r="K141" s="151"/>
      <c r="L141" s="7" t="s">
        <v>6</v>
      </c>
      <c r="M141" s="46"/>
      <c r="N141" s="46"/>
      <c r="O141" s="46"/>
      <c r="P141" s="46"/>
    </row>
    <row r="142" spans="10:16" x14ac:dyDescent="0.25">
      <c r="J142" s="151"/>
      <c r="K142" s="151"/>
      <c r="L142" s="7" t="s">
        <v>7</v>
      </c>
      <c r="M142" s="46"/>
      <c r="N142" s="46"/>
      <c r="O142" s="46"/>
      <c r="P142" s="46"/>
    </row>
    <row r="143" spans="10:16" x14ac:dyDescent="0.25">
      <c r="J143" s="151"/>
      <c r="K143" s="151"/>
      <c r="L143" s="7" t="s">
        <v>8</v>
      </c>
      <c r="M143" s="46"/>
      <c r="N143" s="46"/>
      <c r="O143" s="46"/>
      <c r="P143" s="46"/>
    </row>
    <row r="144" spans="10:16" x14ac:dyDescent="0.25">
      <c r="J144" s="151" t="s">
        <v>102</v>
      </c>
      <c r="K144" s="151"/>
      <c r="L144" s="7" t="s">
        <v>101</v>
      </c>
      <c r="M144" s="46"/>
      <c r="N144" s="46"/>
      <c r="O144" s="46"/>
      <c r="P144" s="46"/>
    </row>
    <row r="145" spans="10:16" x14ac:dyDescent="0.25">
      <c r="J145" s="151"/>
      <c r="K145" s="151"/>
      <c r="L145" s="7" t="s">
        <v>1</v>
      </c>
      <c r="M145" s="46"/>
      <c r="N145" s="46"/>
      <c r="O145" s="46"/>
      <c r="P145" s="46"/>
    </row>
    <row r="146" spans="10:16" x14ac:dyDescent="0.25">
      <c r="J146" s="151"/>
      <c r="K146" s="151"/>
      <c r="L146" s="7" t="s">
        <v>2</v>
      </c>
      <c r="M146" s="46"/>
      <c r="N146" s="46"/>
      <c r="O146" s="46"/>
      <c r="P146" s="46"/>
    </row>
    <row r="147" spans="10:16" x14ac:dyDescent="0.25">
      <c r="J147" s="151"/>
      <c r="K147" s="151"/>
      <c r="L147" s="7" t="s">
        <v>3</v>
      </c>
      <c r="M147" s="46"/>
      <c r="N147" s="46"/>
      <c r="O147" s="46"/>
      <c r="P147" s="46"/>
    </row>
    <row r="148" spans="10:16" x14ac:dyDescent="0.25">
      <c r="J148" s="151"/>
      <c r="K148" s="151"/>
      <c r="L148" s="7" t="s">
        <v>4</v>
      </c>
      <c r="M148" s="46"/>
      <c r="N148" s="46"/>
      <c r="O148" s="46"/>
      <c r="P148" s="46"/>
    </row>
    <row r="149" spans="10:16" x14ac:dyDescent="0.25">
      <c r="J149" s="151"/>
      <c r="K149" s="151"/>
      <c r="L149" s="7" t="s">
        <v>5</v>
      </c>
      <c r="M149" s="46"/>
      <c r="N149" s="46"/>
      <c r="O149" s="46"/>
      <c r="P149" s="46"/>
    </row>
    <row r="150" spans="10:16" x14ac:dyDescent="0.25">
      <c r="J150" s="151"/>
      <c r="K150" s="151"/>
      <c r="L150" s="7" t="s">
        <v>6</v>
      </c>
      <c r="M150" s="46"/>
      <c r="N150" s="46"/>
      <c r="O150" s="46"/>
      <c r="P150" s="46"/>
    </row>
    <row r="151" spans="10:16" x14ac:dyDescent="0.25">
      <c r="J151" s="151"/>
      <c r="K151" s="151"/>
      <c r="L151" s="7" t="s">
        <v>7</v>
      </c>
      <c r="M151" s="46"/>
      <c r="N151" s="46"/>
      <c r="O151" s="46"/>
      <c r="P151" s="46"/>
    </row>
    <row r="152" spans="10:16" x14ac:dyDescent="0.25">
      <c r="J152" s="151"/>
      <c r="K152" s="151"/>
      <c r="L152" s="7" t="s">
        <v>8</v>
      </c>
      <c r="M152" s="46"/>
      <c r="N152" s="46"/>
      <c r="O152" s="46"/>
      <c r="P152" s="46"/>
    </row>
    <row r="153" spans="10:16" x14ac:dyDescent="0.25">
      <c r="J153" s="154" t="s">
        <v>103</v>
      </c>
      <c r="K153" s="154"/>
      <c r="L153" s="8" t="s">
        <v>1</v>
      </c>
      <c r="M153" s="46"/>
      <c r="N153" s="46"/>
      <c r="O153" s="46"/>
      <c r="P153" s="46"/>
    </row>
    <row r="154" spans="10:16" x14ac:dyDescent="0.25">
      <c r="J154" s="154"/>
      <c r="K154" s="154"/>
      <c r="L154" s="8" t="s">
        <v>2</v>
      </c>
      <c r="M154" s="46"/>
      <c r="N154" s="46"/>
      <c r="O154" s="46"/>
      <c r="P154" s="46"/>
    </row>
    <row r="155" spans="10:16" x14ac:dyDescent="0.25">
      <c r="J155" s="154"/>
      <c r="K155" s="154"/>
      <c r="L155" s="8" t="s">
        <v>3</v>
      </c>
      <c r="M155" s="46"/>
      <c r="N155" s="46"/>
      <c r="O155" s="46"/>
      <c r="P155" s="46"/>
    </row>
    <row r="156" spans="10:16" x14ac:dyDescent="0.25">
      <c r="J156" s="154"/>
      <c r="K156" s="154"/>
      <c r="L156" s="8" t="s">
        <v>4</v>
      </c>
      <c r="M156" s="46"/>
      <c r="N156" s="46"/>
      <c r="O156" s="46"/>
      <c r="P156" s="46"/>
    </row>
    <row r="157" spans="10:16" x14ac:dyDescent="0.25">
      <c r="J157" s="154"/>
      <c r="K157" s="154"/>
      <c r="L157" s="8" t="s">
        <v>5</v>
      </c>
      <c r="M157" s="46"/>
      <c r="N157" s="46"/>
      <c r="O157" s="46"/>
      <c r="P157" s="46"/>
    </row>
    <row r="158" spans="10:16" x14ac:dyDescent="0.25">
      <c r="J158" s="154"/>
      <c r="K158" s="154"/>
      <c r="L158" s="8" t="s">
        <v>6</v>
      </c>
      <c r="M158" s="46"/>
      <c r="N158" s="46"/>
      <c r="O158" s="46"/>
      <c r="P158" s="46"/>
    </row>
    <row r="159" spans="10:16" x14ac:dyDescent="0.25">
      <c r="J159" s="154"/>
      <c r="K159" s="154"/>
      <c r="L159" s="8" t="s">
        <v>7</v>
      </c>
      <c r="M159" s="46"/>
      <c r="N159" s="46"/>
      <c r="O159" s="46"/>
      <c r="P159" s="46"/>
    </row>
    <row r="160" spans="10:16" x14ac:dyDescent="0.25">
      <c r="J160" s="154"/>
      <c r="K160" s="154"/>
      <c r="L160" s="8" t="s">
        <v>8</v>
      </c>
      <c r="M160" s="46"/>
      <c r="N160" s="46"/>
      <c r="O160" s="46"/>
      <c r="P160" s="46"/>
    </row>
    <row r="161" spans="10:16" x14ac:dyDescent="0.25">
      <c r="J161" s="154"/>
      <c r="K161" s="154"/>
      <c r="L161" s="8" t="s">
        <v>24</v>
      </c>
      <c r="M161" s="46"/>
      <c r="N161" s="46"/>
      <c r="O161" s="46"/>
      <c r="P161" s="46"/>
    </row>
    <row r="162" spans="10:16" x14ac:dyDescent="0.25">
      <c r="J162" s="154" t="s">
        <v>104</v>
      </c>
      <c r="K162" s="154"/>
      <c r="L162" s="8" t="s">
        <v>1</v>
      </c>
      <c r="M162" s="46"/>
      <c r="N162" s="46"/>
      <c r="O162" s="46"/>
      <c r="P162" s="46"/>
    </row>
    <row r="163" spans="10:16" x14ac:dyDescent="0.25">
      <c r="J163" s="154"/>
      <c r="K163" s="154"/>
      <c r="L163" s="8" t="s">
        <v>2</v>
      </c>
      <c r="M163" s="46"/>
      <c r="N163" s="46"/>
      <c r="O163" s="46"/>
      <c r="P163" s="46"/>
    </row>
    <row r="164" spans="10:16" x14ac:dyDescent="0.25">
      <c r="J164" s="154"/>
      <c r="K164" s="154"/>
      <c r="L164" s="8" t="s">
        <v>3</v>
      </c>
      <c r="M164" s="46"/>
      <c r="N164" s="46"/>
      <c r="O164" s="46"/>
      <c r="P164" s="46"/>
    </row>
    <row r="165" spans="10:16" x14ac:dyDescent="0.25">
      <c r="J165" s="154"/>
      <c r="K165" s="154"/>
      <c r="L165" s="8" t="s">
        <v>4</v>
      </c>
      <c r="M165" s="46"/>
      <c r="N165" s="46"/>
      <c r="O165" s="46"/>
      <c r="P165" s="46"/>
    </row>
    <row r="166" spans="10:16" x14ac:dyDescent="0.25">
      <c r="J166" s="154"/>
      <c r="K166" s="154"/>
      <c r="L166" s="8" t="s">
        <v>5</v>
      </c>
      <c r="M166" s="46"/>
      <c r="N166" s="46"/>
      <c r="O166" s="46"/>
      <c r="P166" s="46"/>
    </row>
    <row r="167" spans="10:16" x14ac:dyDescent="0.25">
      <c r="J167" s="154"/>
      <c r="K167" s="154"/>
      <c r="L167" s="8" t="s">
        <v>6</v>
      </c>
      <c r="M167" s="46"/>
      <c r="N167" s="46"/>
      <c r="O167" s="46"/>
      <c r="P167" s="46"/>
    </row>
    <row r="168" spans="10:16" x14ac:dyDescent="0.25">
      <c r="J168" s="154"/>
      <c r="K168" s="154"/>
      <c r="L168" s="8" t="s">
        <v>7</v>
      </c>
      <c r="M168" s="46"/>
      <c r="N168" s="46"/>
      <c r="O168" s="46"/>
      <c r="P168" s="46"/>
    </row>
    <row r="169" spans="10:16" x14ac:dyDescent="0.25">
      <c r="J169" s="154"/>
      <c r="K169" s="154"/>
      <c r="L169" s="8" t="s">
        <v>8</v>
      </c>
      <c r="M169" s="46"/>
      <c r="N169" s="46"/>
      <c r="O169" s="46"/>
      <c r="P169" s="46"/>
    </row>
    <row r="170" spans="10:16" x14ac:dyDescent="0.25">
      <c r="J170" s="154"/>
      <c r="K170" s="154"/>
      <c r="L170" s="8" t="s">
        <v>24</v>
      </c>
      <c r="M170" s="46"/>
      <c r="N170" s="46"/>
      <c r="O170" s="46"/>
      <c r="P170" s="46"/>
    </row>
    <row r="171" spans="10:16" x14ac:dyDescent="0.25">
      <c r="J171" s="154" t="s">
        <v>105</v>
      </c>
      <c r="K171" s="154"/>
      <c r="L171" s="8" t="s">
        <v>1</v>
      </c>
      <c r="M171" s="46"/>
      <c r="N171" s="46"/>
      <c r="O171" s="46"/>
      <c r="P171" s="46"/>
    </row>
    <row r="172" spans="10:16" x14ac:dyDescent="0.25">
      <c r="J172" s="154"/>
      <c r="K172" s="154"/>
      <c r="L172" s="8" t="s">
        <v>2</v>
      </c>
      <c r="M172" s="46"/>
      <c r="N172" s="46"/>
      <c r="O172" s="46"/>
      <c r="P172" s="46"/>
    </row>
    <row r="173" spans="10:16" x14ac:dyDescent="0.25">
      <c r="J173" s="154"/>
      <c r="K173" s="154"/>
      <c r="L173" s="8" t="s">
        <v>3</v>
      </c>
      <c r="M173" s="46"/>
      <c r="N173" s="46"/>
      <c r="O173" s="46"/>
      <c r="P173" s="46"/>
    </row>
    <row r="174" spans="10:16" x14ac:dyDescent="0.25">
      <c r="J174" s="154"/>
      <c r="K174" s="154"/>
      <c r="L174" s="8" t="s">
        <v>4</v>
      </c>
      <c r="M174" s="46"/>
      <c r="N174" s="46"/>
      <c r="O174" s="46"/>
      <c r="P174" s="46"/>
    </row>
    <row r="175" spans="10:16" x14ac:dyDescent="0.25">
      <c r="J175" s="154"/>
      <c r="K175" s="154"/>
      <c r="L175" s="8" t="s">
        <v>5</v>
      </c>
      <c r="M175" s="46"/>
      <c r="N175" s="46"/>
      <c r="O175" s="46"/>
      <c r="P175" s="46"/>
    </row>
    <row r="176" spans="10:16" x14ac:dyDescent="0.25">
      <c r="J176" s="154"/>
      <c r="K176" s="154"/>
      <c r="L176" s="8" t="s">
        <v>6</v>
      </c>
      <c r="M176" s="46"/>
      <c r="N176" s="46"/>
      <c r="O176" s="46"/>
      <c r="P176" s="46"/>
    </row>
    <row r="177" spans="10:16" x14ac:dyDescent="0.25">
      <c r="J177" s="154"/>
      <c r="K177" s="154"/>
      <c r="L177" s="8" t="s">
        <v>7</v>
      </c>
      <c r="M177" s="46"/>
      <c r="N177" s="46"/>
      <c r="O177" s="46"/>
      <c r="P177" s="46"/>
    </row>
    <row r="178" spans="10:16" x14ac:dyDescent="0.25">
      <c r="J178" s="154"/>
      <c r="K178" s="154"/>
      <c r="L178" s="8" t="s">
        <v>8</v>
      </c>
      <c r="M178" s="46"/>
      <c r="N178" s="46"/>
      <c r="O178" s="46"/>
      <c r="P178" s="46"/>
    </row>
    <row r="179" spans="10:16" ht="18.75" x14ac:dyDescent="0.25">
      <c r="J179" s="189" t="s">
        <v>106</v>
      </c>
      <c r="K179" s="190"/>
      <c r="L179" s="18"/>
      <c r="M179" s="46"/>
      <c r="N179" s="46"/>
      <c r="O179" s="46"/>
      <c r="P179" s="46"/>
    </row>
    <row r="180" spans="10:16" x14ac:dyDescent="0.25">
      <c r="J180" s="151" t="s">
        <v>107</v>
      </c>
      <c r="K180" s="151" t="s">
        <v>8</v>
      </c>
      <c r="L180" s="7" t="s">
        <v>98</v>
      </c>
      <c r="M180" s="46"/>
      <c r="N180" s="46"/>
      <c r="O180" s="46"/>
      <c r="P180" s="46"/>
    </row>
    <row r="181" spans="10:16" x14ac:dyDescent="0.25">
      <c r="J181" s="151"/>
      <c r="K181" s="151"/>
      <c r="L181" s="7" t="s">
        <v>99</v>
      </c>
      <c r="M181" s="46"/>
      <c r="N181" s="46"/>
      <c r="O181" s="46"/>
      <c r="P181" s="46"/>
    </row>
    <row r="182" spans="10:16" x14ac:dyDescent="0.25">
      <c r="J182" s="151"/>
      <c r="K182" s="151"/>
      <c r="L182" s="7" t="s">
        <v>108</v>
      </c>
      <c r="M182" s="46"/>
      <c r="N182" s="46"/>
      <c r="O182" s="46"/>
      <c r="P182" s="46"/>
    </row>
    <row r="183" spans="10:16" x14ac:dyDescent="0.25">
      <c r="J183" s="151"/>
      <c r="K183" s="151" t="s">
        <v>24</v>
      </c>
      <c r="L183" s="7" t="s">
        <v>98</v>
      </c>
      <c r="M183" s="46"/>
      <c r="N183" s="46"/>
      <c r="O183" s="46"/>
      <c r="P183" s="46"/>
    </row>
    <row r="184" spans="10:16" x14ac:dyDescent="0.25">
      <c r="J184" s="151"/>
      <c r="K184" s="151"/>
      <c r="L184" s="7" t="s">
        <v>99</v>
      </c>
      <c r="M184" s="46"/>
      <c r="N184" s="46"/>
      <c r="O184" s="46"/>
      <c r="P184" s="46"/>
    </row>
    <row r="185" spans="10:16" x14ac:dyDescent="0.25">
      <c r="J185" s="151"/>
      <c r="K185" s="151"/>
      <c r="L185" s="7" t="s">
        <v>108</v>
      </c>
      <c r="M185" s="46"/>
      <c r="N185" s="46"/>
      <c r="O185" s="46"/>
      <c r="P185" s="46"/>
    </row>
    <row r="186" spans="10:16" x14ac:dyDescent="0.25">
      <c r="J186" s="157" t="s">
        <v>109</v>
      </c>
      <c r="K186" s="157"/>
      <c r="L186" s="9" t="s">
        <v>110</v>
      </c>
      <c r="M186" s="46"/>
      <c r="N186" s="46"/>
      <c r="O186" s="46"/>
      <c r="P186" s="46"/>
    </row>
    <row r="187" spans="10:16" x14ac:dyDescent="0.25">
      <c r="J187" s="157"/>
      <c r="K187" s="157"/>
      <c r="L187" s="9" t="s">
        <v>111</v>
      </c>
      <c r="M187" s="46"/>
      <c r="N187" s="46"/>
      <c r="O187" s="46"/>
      <c r="P187" s="46"/>
    </row>
    <row r="188" spans="10:16" x14ac:dyDescent="0.25">
      <c r="J188" s="157"/>
      <c r="K188" s="157"/>
      <c r="L188" s="9" t="s">
        <v>112</v>
      </c>
      <c r="M188" s="46"/>
      <c r="N188" s="46"/>
      <c r="O188" s="46"/>
      <c r="P188" s="46"/>
    </row>
    <row r="189" spans="10:16" x14ac:dyDescent="0.25">
      <c r="J189" s="157"/>
      <c r="K189" s="157"/>
      <c r="L189" s="9" t="s">
        <v>113</v>
      </c>
      <c r="M189" s="46"/>
      <c r="N189" s="46"/>
      <c r="O189" s="46"/>
      <c r="P189" s="46"/>
    </row>
    <row r="190" spans="10:16" x14ac:dyDescent="0.25">
      <c r="J190" s="157"/>
      <c r="K190" s="157"/>
      <c r="L190" s="9" t="s">
        <v>114</v>
      </c>
      <c r="M190" s="46"/>
      <c r="N190" s="46"/>
      <c r="O190" s="46"/>
      <c r="P190" s="46"/>
    </row>
    <row r="191" spans="10:16" x14ac:dyDescent="0.25">
      <c r="J191" s="157"/>
      <c r="K191" s="157"/>
      <c r="L191" s="9" t="s">
        <v>115</v>
      </c>
      <c r="M191" s="46"/>
      <c r="N191" s="46"/>
      <c r="O191" s="46"/>
      <c r="P191" s="46"/>
    </row>
    <row r="192" spans="10:16" x14ac:dyDescent="0.25">
      <c r="J192" s="155" t="s">
        <v>116</v>
      </c>
      <c r="K192" s="155"/>
      <c r="L192" s="10" t="s">
        <v>110</v>
      </c>
      <c r="M192" s="46"/>
      <c r="N192" s="46"/>
      <c r="O192" s="46"/>
      <c r="P192" s="46"/>
    </row>
    <row r="193" spans="10:16" x14ac:dyDescent="0.25">
      <c r="J193" s="155"/>
      <c r="K193" s="155"/>
      <c r="L193" s="10" t="s">
        <v>111</v>
      </c>
      <c r="M193" s="46"/>
      <c r="N193" s="46"/>
      <c r="O193" s="46"/>
      <c r="P193" s="46"/>
    </row>
    <row r="194" spans="10:16" x14ac:dyDescent="0.25">
      <c r="J194" s="155"/>
      <c r="K194" s="155"/>
      <c r="L194" s="10" t="s">
        <v>112</v>
      </c>
      <c r="M194" s="46"/>
      <c r="N194" s="46"/>
      <c r="O194" s="46"/>
      <c r="P194" s="46"/>
    </row>
    <row r="195" spans="10:16" x14ac:dyDescent="0.25">
      <c r="J195" s="155" t="s">
        <v>117</v>
      </c>
      <c r="K195" s="155"/>
      <c r="L195" s="10" t="s">
        <v>118</v>
      </c>
      <c r="M195" s="46"/>
      <c r="N195" s="46"/>
      <c r="O195" s="46"/>
      <c r="P195" s="46"/>
    </row>
    <row r="196" spans="10:16" x14ac:dyDescent="0.25">
      <c r="J196" s="155"/>
      <c r="K196" s="155"/>
      <c r="L196" s="10" t="s">
        <v>111</v>
      </c>
      <c r="M196" s="46"/>
      <c r="N196" s="46"/>
      <c r="O196" s="46"/>
      <c r="P196" s="46"/>
    </row>
    <row r="197" spans="10:16" x14ac:dyDescent="0.25">
      <c r="J197" s="155"/>
      <c r="K197" s="155"/>
      <c r="L197" s="10" t="s">
        <v>112</v>
      </c>
      <c r="M197" s="46"/>
      <c r="N197" s="46"/>
      <c r="O197" s="46"/>
      <c r="P197" s="46"/>
    </row>
    <row r="198" spans="10:16" x14ac:dyDescent="0.25">
      <c r="J198" s="155"/>
      <c r="K198" s="155"/>
      <c r="L198" s="10" t="s">
        <v>114</v>
      </c>
      <c r="M198" s="46"/>
      <c r="N198" s="46"/>
      <c r="O198" s="46"/>
      <c r="P198" s="46"/>
    </row>
    <row r="199" spans="10:16" x14ac:dyDescent="0.25">
      <c r="J199" s="155"/>
      <c r="K199" s="155"/>
      <c r="L199" s="10" t="s">
        <v>115</v>
      </c>
      <c r="M199" s="46"/>
      <c r="N199" s="46"/>
      <c r="O199" s="46"/>
      <c r="P199" s="46"/>
    </row>
    <row r="200" spans="10:16" x14ac:dyDescent="0.25">
      <c r="J200" s="155" t="s">
        <v>119</v>
      </c>
      <c r="K200" s="155"/>
      <c r="L200" s="10" t="s">
        <v>8</v>
      </c>
      <c r="M200" s="46"/>
      <c r="N200" s="46"/>
      <c r="O200" s="46"/>
      <c r="P200" s="46"/>
    </row>
    <row r="201" spans="10:16" x14ac:dyDescent="0.25">
      <c r="J201" s="155" t="s">
        <v>120</v>
      </c>
      <c r="K201" s="155"/>
      <c r="L201" s="10" t="s">
        <v>121</v>
      </c>
      <c r="M201" s="46"/>
      <c r="N201" s="46"/>
      <c r="O201" s="46"/>
      <c r="P201" s="46"/>
    </row>
    <row r="202" spans="10:16" x14ac:dyDescent="0.25">
      <c r="J202" s="155"/>
      <c r="K202" s="155"/>
      <c r="L202" s="10" t="s">
        <v>122</v>
      </c>
      <c r="M202" s="46"/>
      <c r="N202" s="46"/>
      <c r="O202" s="46"/>
      <c r="P202" s="46"/>
    </row>
    <row r="203" spans="10:16" x14ac:dyDescent="0.25">
      <c r="J203" s="155"/>
      <c r="K203" s="155"/>
      <c r="L203" s="10" t="s">
        <v>123</v>
      </c>
      <c r="M203" s="46"/>
      <c r="N203" s="46"/>
      <c r="O203" s="46"/>
      <c r="P203" s="46"/>
    </row>
    <row r="204" spans="10:16" x14ac:dyDescent="0.25">
      <c r="J204" s="155"/>
      <c r="K204" s="155"/>
      <c r="L204" s="10" t="s">
        <v>8</v>
      </c>
      <c r="M204" s="46"/>
      <c r="N204" s="46"/>
      <c r="O204" s="46"/>
      <c r="P204" s="46"/>
    </row>
    <row r="205" spans="10:16" x14ac:dyDescent="0.25">
      <c r="J205" s="155"/>
      <c r="K205" s="155"/>
      <c r="L205" s="10" t="s">
        <v>24</v>
      </c>
      <c r="M205" s="46"/>
      <c r="N205" s="46"/>
      <c r="O205" s="46"/>
      <c r="P205" s="46"/>
    </row>
    <row r="206" spans="10:16" x14ac:dyDescent="0.25">
      <c r="J206" s="155" t="s">
        <v>124</v>
      </c>
      <c r="K206" s="155"/>
      <c r="L206" s="10" t="s">
        <v>125</v>
      </c>
      <c r="M206" s="46"/>
      <c r="N206" s="46"/>
      <c r="O206" s="46"/>
      <c r="P206" s="46"/>
    </row>
    <row r="207" spans="10:16" x14ac:dyDescent="0.25">
      <c r="J207" s="155"/>
      <c r="K207" s="155"/>
      <c r="L207" s="10" t="s">
        <v>24</v>
      </c>
      <c r="M207" s="46"/>
      <c r="N207" s="46"/>
      <c r="O207" s="46"/>
      <c r="P207" s="46"/>
    </row>
    <row r="208" spans="10:16" x14ac:dyDescent="0.25">
      <c r="J208" s="151" t="s">
        <v>126</v>
      </c>
      <c r="K208" s="151"/>
      <c r="L208" s="10" t="s">
        <v>125</v>
      </c>
      <c r="M208" s="46"/>
      <c r="N208" s="46"/>
      <c r="O208" s="46"/>
      <c r="P208" s="46"/>
    </row>
    <row r="209" spans="10:16" x14ac:dyDescent="0.25">
      <c r="J209" s="151"/>
      <c r="K209" s="151"/>
      <c r="L209" s="10" t="s">
        <v>24</v>
      </c>
      <c r="M209" s="46"/>
      <c r="N209" s="46"/>
      <c r="O209" s="46"/>
      <c r="P209" s="46"/>
    </row>
    <row r="210" spans="10:16" ht="60" x14ac:dyDescent="0.25">
      <c r="J210" s="151" t="s">
        <v>127</v>
      </c>
      <c r="K210" s="151"/>
      <c r="L210" s="11" t="s">
        <v>128</v>
      </c>
      <c r="M210" s="46"/>
      <c r="N210" s="46"/>
      <c r="O210" s="46"/>
      <c r="P210" s="46"/>
    </row>
    <row r="211" spans="10:16" x14ac:dyDescent="0.25">
      <c r="J211" s="151" t="s">
        <v>129</v>
      </c>
      <c r="K211" s="151"/>
      <c r="L211" s="9" t="s">
        <v>130</v>
      </c>
      <c r="M211" s="46"/>
      <c r="N211" s="46"/>
      <c r="O211" s="46"/>
      <c r="P211" s="46"/>
    </row>
  </sheetData>
  <mergeCells count="45">
    <mergeCell ref="J208:K209"/>
    <mergeCell ref="J210:K210"/>
    <mergeCell ref="J211:K211"/>
    <mergeCell ref="J192:K194"/>
    <mergeCell ref="J195:K199"/>
    <mergeCell ref="J200:K200"/>
    <mergeCell ref="J201:K205"/>
    <mergeCell ref="J206:K207"/>
    <mergeCell ref="J179:K179"/>
    <mergeCell ref="J180:J185"/>
    <mergeCell ref="K180:K182"/>
    <mergeCell ref="K183:K185"/>
    <mergeCell ref="J186:K191"/>
    <mergeCell ref="J135:K143"/>
    <mergeCell ref="J144:K152"/>
    <mergeCell ref="J153:K161"/>
    <mergeCell ref="J162:K170"/>
    <mergeCell ref="J171:K178"/>
    <mergeCell ref="J76:K109"/>
    <mergeCell ref="J110:K116"/>
    <mergeCell ref="J117:J134"/>
    <mergeCell ref="K117:K118"/>
    <mergeCell ref="K119:K120"/>
    <mergeCell ref="K121:K122"/>
    <mergeCell ref="K123:K124"/>
    <mergeCell ref="K125:K126"/>
    <mergeCell ref="K127:K128"/>
    <mergeCell ref="K129:K130"/>
    <mergeCell ref="K131:K132"/>
    <mergeCell ref="K133:K134"/>
    <mergeCell ref="J15:K15"/>
    <mergeCell ref="J16:K16"/>
    <mergeCell ref="J17:K25"/>
    <mergeCell ref="J26:K66"/>
    <mergeCell ref="J67:K75"/>
    <mergeCell ref="B46:G46"/>
    <mergeCell ref="B59:G59"/>
    <mergeCell ref="B72:G72"/>
    <mergeCell ref="B82:G82"/>
    <mergeCell ref="B3:C3"/>
    <mergeCell ref="B4:C4"/>
    <mergeCell ref="B5:C5"/>
    <mergeCell ref="B6:G6"/>
    <mergeCell ref="B19:G19"/>
    <mergeCell ref="B33:G3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212"/>
  <sheetViews>
    <sheetView topLeftCell="A16" workbookViewId="0">
      <selection activeCell="U16" sqref="U16"/>
    </sheetView>
  </sheetViews>
  <sheetFormatPr defaultRowHeight="15" x14ac:dyDescent="0.25"/>
  <cols>
    <col min="3" max="3" width="10.42578125" bestFit="1" customWidth="1"/>
    <col min="12" max="12" width="12.28515625" bestFit="1" customWidth="1"/>
  </cols>
  <sheetData>
    <row r="3" spans="2:17" ht="15.75" x14ac:dyDescent="0.25">
      <c r="B3" s="134" t="s">
        <v>17</v>
      </c>
      <c r="C3" s="134"/>
      <c r="D3" s="21" t="s">
        <v>135</v>
      </c>
      <c r="E3" s="5"/>
      <c r="F3" s="5"/>
      <c r="G3" s="48"/>
    </row>
    <row r="4" spans="2:17" ht="15.75" x14ac:dyDescent="0.25">
      <c r="B4" s="134" t="s">
        <v>19</v>
      </c>
      <c r="C4" s="134"/>
      <c r="D4" s="21" t="s">
        <v>400</v>
      </c>
      <c r="E4" s="5"/>
      <c r="F4" s="5"/>
      <c r="G4" s="48"/>
    </row>
    <row r="5" spans="2:17" ht="15.75" x14ac:dyDescent="0.25">
      <c r="B5" s="138" t="s">
        <v>18</v>
      </c>
      <c r="C5" s="138"/>
      <c r="D5" s="22" t="s">
        <v>401</v>
      </c>
      <c r="E5" s="19"/>
      <c r="F5" s="19"/>
      <c r="G5" s="49"/>
    </row>
    <row r="6" spans="2:17" ht="18.75" x14ac:dyDescent="0.25">
      <c r="B6" s="131" t="s">
        <v>10</v>
      </c>
      <c r="C6" s="132"/>
      <c r="D6" s="132"/>
      <c r="E6" s="132"/>
      <c r="F6" s="132"/>
      <c r="G6" s="133"/>
    </row>
    <row r="7" spans="2:17" ht="60" x14ac:dyDescent="0.25">
      <c r="B7" s="118" t="s">
        <v>9</v>
      </c>
      <c r="C7" s="118" t="s">
        <v>0</v>
      </c>
      <c r="D7" s="118" t="s">
        <v>15</v>
      </c>
      <c r="E7" s="4" t="s">
        <v>20</v>
      </c>
      <c r="F7" s="4" t="s">
        <v>16</v>
      </c>
      <c r="G7" s="118" t="s">
        <v>11</v>
      </c>
      <c r="K7" s="117" t="s">
        <v>205</v>
      </c>
      <c r="L7" s="117" t="s">
        <v>204</v>
      </c>
      <c r="M7" s="117" t="s">
        <v>15</v>
      </c>
      <c r="N7" s="117" t="s">
        <v>20</v>
      </c>
      <c r="O7" s="117" t="s">
        <v>16</v>
      </c>
      <c r="P7" s="119" t="s">
        <v>176</v>
      </c>
    </row>
    <row r="8" spans="2:17" x14ac:dyDescent="0.25">
      <c r="B8" s="2">
        <v>1</v>
      </c>
      <c r="C8" s="88">
        <v>45237</v>
      </c>
      <c r="D8" s="117">
        <v>2600</v>
      </c>
      <c r="E8" s="117"/>
      <c r="F8" s="117"/>
      <c r="G8" s="117">
        <v>17151</v>
      </c>
      <c r="K8" s="119">
        <v>63</v>
      </c>
      <c r="L8" s="119"/>
      <c r="M8" s="119">
        <f>+D18</f>
        <v>6510</v>
      </c>
      <c r="N8" s="117">
        <f>+[5]barhupur!$G$56</f>
        <v>16</v>
      </c>
      <c r="O8" s="46">
        <f>+M8-N8</f>
        <v>6494</v>
      </c>
      <c r="P8" s="46"/>
    </row>
    <row r="9" spans="2:17" x14ac:dyDescent="0.25">
      <c r="B9" s="2">
        <f>1+B8</f>
        <v>2</v>
      </c>
      <c r="C9" s="89">
        <v>45246</v>
      </c>
      <c r="D9" s="117">
        <v>2350</v>
      </c>
      <c r="E9" s="46"/>
      <c r="F9" s="46"/>
      <c r="G9" s="117">
        <v>17152</v>
      </c>
      <c r="K9" s="119">
        <v>75</v>
      </c>
      <c r="L9" s="119"/>
      <c r="M9" s="119">
        <f>+E32</f>
        <v>0</v>
      </c>
      <c r="N9" s="117"/>
      <c r="O9" s="46">
        <f t="shared" ref="O9:O12" si="0">+M9-N9</f>
        <v>0</v>
      </c>
      <c r="P9" s="46"/>
    </row>
    <row r="10" spans="2:17" x14ac:dyDescent="0.25">
      <c r="B10" s="2">
        <f>1+B9</f>
        <v>3</v>
      </c>
      <c r="C10" s="3">
        <v>45253</v>
      </c>
      <c r="D10" s="2">
        <v>1560</v>
      </c>
      <c r="E10" s="2"/>
      <c r="F10" s="2"/>
      <c r="G10" s="2">
        <v>17154</v>
      </c>
      <c r="K10" s="119">
        <v>90</v>
      </c>
      <c r="L10" s="119"/>
      <c r="M10" s="119">
        <f>+D45</f>
        <v>300</v>
      </c>
      <c r="N10" s="46"/>
      <c r="O10" s="46">
        <f t="shared" si="0"/>
        <v>300</v>
      </c>
      <c r="P10" s="46"/>
    </row>
    <row r="11" spans="2:17" x14ac:dyDescent="0.25">
      <c r="B11" s="2">
        <f>1+B10</f>
        <v>4</v>
      </c>
      <c r="C11" s="3"/>
      <c r="D11" s="2"/>
      <c r="E11" s="2"/>
      <c r="F11" s="2"/>
      <c r="G11" s="2"/>
      <c r="K11" s="119">
        <v>110</v>
      </c>
      <c r="L11" s="119"/>
      <c r="M11" s="119">
        <f>+D57</f>
        <v>300</v>
      </c>
      <c r="N11" s="46">
        <f>+[5]barhupur!$J$56</f>
        <v>0</v>
      </c>
      <c r="O11" s="46">
        <f t="shared" si="0"/>
        <v>300</v>
      </c>
      <c r="P11" s="46"/>
    </row>
    <row r="12" spans="2:17" x14ac:dyDescent="0.25">
      <c r="B12" s="2">
        <v>5</v>
      </c>
      <c r="C12" s="3"/>
      <c r="D12" s="2"/>
      <c r="E12" s="2"/>
      <c r="F12" s="2"/>
      <c r="G12" s="2"/>
      <c r="K12" s="119">
        <v>140</v>
      </c>
      <c r="L12" s="119"/>
      <c r="M12" s="119"/>
      <c r="N12" s="46"/>
      <c r="O12" s="46">
        <f t="shared" si="0"/>
        <v>0</v>
      </c>
      <c r="P12" s="46"/>
    </row>
    <row r="13" spans="2:17" x14ac:dyDescent="0.25">
      <c r="B13" s="2">
        <v>6</v>
      </c>
      <c r="C13" s="3"/>
      <c r="D13" s="2"/>
      <c r="E13" s="2"/>
      <c r="F13" s="2"/>
      <c r="G13" s="2"/>
    </row>
    <row r="14" spans="2:17" x14ac:dyDescent="0.25">
      <c r="B14" s="2">
        <v>7</v>
      </c>
      <c r="C14" s="3"/>
      <c r="D14" s="2"/>
      <c r="E14" s="2"/>
      <c r="F14" s="2"/>
      <c r="G14" s="24"/>
    </row>
    <row r="15" spans="2:17" x14ac:dyDescent="0.25">
      <c r="B15" s="2"/>
      <c r="C15" s="3"/>
      <c r="D15" s="2"/>
      <c r="E15" s="2"/>
      <c r="F15" s="2"/>
      <c r="G15" s="24"/>
    </row>
    <row r="16" spans="2:17" x14ac:dyDescent="0.25">
      <c r="B16" s="2"/>
      <c r="C16" s="3"/>
      <c r="D16" s="2"/>
      <c r="E16" s="2"/>
      <c r="F16" s="2"/>
      <c r="G16" s="24"/>
      <c r="K16" s="185"/>
      <c r="L16" s="186"/>
      <c r="M16" s="46"/>
      <c r="N16" s="46"/>
      <c r="O16" s="46"/>
      <c r="P16" s="46"/>
      <c r="Q16" s="46"/>
    </row>
    <row r="17" spans="2:17" ht="45" x14ac:dyDescent="0.25">
      <c r="B17" s="2"/>
      <c r="C17" s="3"/>
      <c r="D17" s="2"/>
      <c r="E17" s="2"/>
      <c r="F17" s="2"/>
      <c r="G17" s="24"/>
      <c r="K17" s="153" t="s">
        <v>21</v>
      </c>
      <c r="L17" s="153"/>
      <c r="M17" s="120" t="s">
        <v>22</v>
      </c>
      <c r="N17" s="12" t="s">
        <v>131</v>
      </c>
      <c r="O17" s="12" t="s">
        <v>132</v>
      </c>
      <c r="P17" s="12" t="s">
        <v>133</v>
      </c>
      <c r="Q17" s="12" t="s">
        <v>11</v>
      </c>
    </row>
    <row r="18" spans="2:17" x14ac:dyDescent="0.25">
      <c r="B18" s="2"/>
      <c r="C18" s="3" t="s">
        <v>201</v>
      </c>
      <c r="D18" s="2">
        <f>SUM(D8:D17)</f>
        <v>6510</v>
      </c>
      <c r="E18" s="2"/>
      <c r="F18" s="2"/>
      <c r="G18" s="24"/>
      <c r="K18" s="151" t="s">
        <v>23</v>
      </c>
      <c r="L18" s="151"/>
      <c r="M18" s="7" t="s">
        <v>1</v>
      </c>
      <c r="N18" s="121">
        <v>10</v>
      </c>
      <c r="O18" s="46"/>
      <c r="P18" s="46"/>
      <c r="Q18" s="46">
        <v>17151</v>
      </c>
    </row>
    <row r="19" spans="2:17" ht="18.75" x14ac:dyDescent="0.25">
      <c r="B19" s="131" t="s">
        <v>12</v>
      </c>
      <c r="C19" s="132"/>
      <c r="D19" s="132"/>
      <c r="E19" s="132"/>
      <c r="F19" s="132"/>
      <c r="G19" s="133"/>
      <c r="K19" s="151"/>
      <c r="L19" s="151"/>
      <c r="M19" s="7" t="s">
        <v>2</v>
      </c>
      <c r="N19" s="122"/>
      <c r="O19" s="46"/>
      <c r="P19" s="46"/>
      <c r="Q19" s="46"/>
    </row>
    <row r="20" spans="2:17" ht="60" x14ac:dyDescent="0.25">
      <c r="B20" s="118" t="s">
        <v>9</v>
      </c>
      <c r="C20" s="118" t="s">
        <v>0</v>
      </c>
      <c r="D20" s="118" t="s">
        <v>15</v>
      </c>
      <c r="E20" s="4" t="s">
        <v>20</v>
      </c>
      <c r="F20" s="4" t="s">
        <v>16</v>
      </c>
      <c r="G20" s="118" t="s">
        <v>11</v>
      </c>
      <c r="K20" s="151"/>
      <c r="L20" s="151"/>
      <c r="M20" s="7" t="s">
        <v>3</v>
      </c>
      <c r="N20" s="121"/>
      <c r="O20" s="46"/>
      <c r="P20" s="46"/>
      <c r="Q20" s="46"/>
    </row>
    <row r="21" spans="2:17" x14ac:dyDescent="0.25">
      <c r="B21" s="2">
        <v>1</v>
      </c>
      <c r="C21" s="88"/>
      <c r="D21" s="117"/>
      <c r="E21" s="117"/>
      <c r="F21" s="117"/>
      <c r="G21" s="117"/>
      <c r="K21" s="151"/>
      <c r="L21" s="151"/>
      <c r="M21" s="7" t="s">
        <v>4</v>
      </c>
      <c r="N21" s="46"/>
      <c r="O21" s="46"/>
      <c r="P21" s="46"/>
      <c r="Q21" s="46"/>
    </row>
    <row r="22" spans="2:17" x14ac:dyDescent="0.25">
      <c r="B22" s="2">
        <v>2</v>
      </c>
      <c r="C22" s="87"/>
      <c r="D22" s="117"/>
      <c r="E22" s="46"/>
      <c r="F22" s="46"/>
      <c r="G22" s="117"/>
      <c r="K22" s="151"/>
      <c r="L22" s="151"/>
      <c r="M22" s="7" t="s">
        <v>5</v>
      </c>
      <c r="N22" s="46"/>
      <c r="O22" s="46"/>
      <c r="P22" s="46"/>
      <c r="Q22" s="46"/>
    </row>
    <row r="23" spans="2:17" x14ac:dyDescent="0.25">
      <c r="B23" s="2">
        <v>3</v>
      </c>
      <c r="C23" s="3"/>
      <c r="D23" s="2"/>
      <c r="E23" s="2"/>
      <c r="F23" s="2"/>
      <c r="G23" s="2"/>
      <c r="K23" s="151"/>
      <c r="L23" s="151"/>
      <c r="M23" s="7" t="s">
        <v>6</v>
      </c>
      <c r="N23" s="46"/>
      <c r="O23" s="46"/>
      <c r="P23" s="46"/>
      <c r="Q23" s="46"/>
    </row>
    <row r="24" spans="2:17" x14ac:dyDescent="0.25">
      <c r="B24" s="2">
        <v>3</v>
      </c>
      <c r="C24" s="3"/>
      <c r="D24" s="2"/>
      <c r="E24" s="2"/>
      <c r="F24" s="2"/>
      <c r="G24" s="2"/>
      <c r="K24" s="151"/>
      <c r="L24" s="151"/>
      <c r="M24" s="7" t="s">
        <v>7</v>
      </c>
      <c r="N24" s="46"/>
      <c r="O24" s="46"/>
      <c r="P24" s="46"/>
      <c r="Q24" s="46"/>
    </row>
    <row r="25" spans="2:17" x14ac:dyDescent="0.25">
      <c r="B25" s="2"/>
      <c r="C25" s="3"/>
      <c r="D25" s="2"/>
      <c r="E25" s="2"/>
      <c r="F25" s="2"/>
      <c r="G25" s="2"/>
      <c r="K25" s="151"/>
      <c r="L25" s="151"/>
      <c r="M25" s="7" t="s">
        <v>8</v>
      </c>
      <c r="N25" s="46"/>
      <c r="O25" s="46"/>
      <c r="P25" s="46"/>
      <c r="Q25" s="46"/>
    </row>
    <row r="26" spans="2:17" x14ac:dyDescent="0.25">
      <c r="B26" s="2"/>
      <c r="C26" s="3"/>
      <c r="D26" s="2"/>
      <c r="E26" s="2"/>
      <c r="F26" s="2"/>
      <c r="G26" s="2"/>
      <c r="K26" s="151"/>
      <c r="L26" s="151"/>
      <c r="M26" s="7" t="s">
        <v>24</v>
      </c>
      <c r="N26" s="46"/>
      <c r="O26" s="46"/>
      <c r="P26" s="46"/>
      <c r="Q26" s="46"/>
    </row>
    <row r="27" spans="2:17" x14ac:dyDescent="0.25">
      <c r="B27" s="2"/>
      <c r="C27" s="3"/>
      <c r="D27" s="2"/>
      <c r="E27" s="2"/>
      <c r="F27" s="2"/>
      <c r="G27" s="2"/>
      <c r="K27" s="151" t="s">
        <v>25</v>
      </c>
      <c r="L27" s="151"/>
      <c r="M27" s="7" t="s">
        <v>26</v>
      </c>
      <c r="N27" s="46"/>
      <c r="O27" s="46"/>
      <c r="P27" s="46"/>
      <c r="Q27" s="46"/>
    </row>
    <row r="28" spans="2:17" x14ac:dyDescent="0.25">
      <c r="B28" s="2"/>
      <c r="C28" s="3"/>
      <c r="D28" s="2"/>
      <c r="E28" s="2"/>
      <c r="F28" s="2"/>
      <c r="G28" s="2"/>
      <c r="K28" s="151"/>
      <c r="L28" s="151"/>
      <c r="M28" s="7" t="s">
        <v>27</v>
      </c>
      <c r="N28" s="46"/>
      <c r="O28" s="46"/>
      <c r="P28" s="46"/>
      <c r="Q28" s="46"/>
    </row>
    <row r="29" spans="2:17" x14ac:dyDescent="0.25">
      <c r="B29" s="2"/>
      <c r="C29" s="3"/>
      <c r="D29" s="2"/>
      <c r="E29" s="2"/>
      <c r="F29" s="2"/>
      <c r="G29" s="2"/>
      <c r="K29" s="151"/>
      <c r="L29" s="151"/>
      <c r="M29" s="7" t="s">
        <v>28</v>
      </c>
      <c r="N29" s="46"/>
      <c r="O29" s="46"/>
      <c r="P29" s="46"/>
      <c r="Q29" s="46"/>
    </row>
    <row r="30" spans="2:17" x14ac:dyDescent="0.25">
      <c r="B30" s="2"/>
      <c r="C30" s="3"/>
      <c r="D30" s="2"/>
      <c r="E30" s="2"/>
      <c r="F30" s="2"/>
      <c r="G30" s="2"/>
      <c r="K30" s="151"/>
      <c r="L30" s="151"/>
      <c r="M30" s="7" t="s">
        <v>29</v>
      </c>
      <c r="N30" s="46"/>
      <c r="O30" s="46"/>
      <c r="P30" s="46"/>
      <c r="Q30" s="46"/>
    </row>
    <row r="31" spans="2:17" x14ac:dyDescent="0.25">
      <c r="B31" s="2"/>
      <c r="C31" s="3"/>
      <c r="D31" s="2"/>
      <c r="E31" s="2"/>
      <c r="F31" s="2"/>
      <c r="G31" s="24"/>
      <c r="K31" s="151"/>
      <c r="L31" s="151"/>
      <c r="M31" s="7" t="s">
        <v>30</v>
      </c>
      <c r="N31" s="46"/>
      <c r="O31" s="46"/>
      <c r="P31" s="46"/>
      <c r="Q31" s="46"/>
    </row>
    <row r="32" spans="2:17" x14ac:dyDescent="0.25">
      <c r="B32" s="2"/>
      <c r="C32" s="3" t="s">
        <v>201</v>
      </c>
      <c r="D32" s="2">
        <f>SUM(D21:D31)</f>
        <v>0</v>
      </c>
      <c r="E32" s="2"/>
      <c r="F32" s="2"/>
      <c r="G32" s="24"/>
      <c r="K32" s="151"/>
      <c r="L32" s="151"/>
      <c r="M32" s="7" t="s">
        <v>31</v>
      </c>
      <c r="N32" s="46"/>
      <c r="O32" s="46"/>
      <c r="P32" s="46"/>
      <c r="Q32" s="46"/>
    </row>
    <row r="33" spans="2:17" ht="18.75" x14ac:dyDescent="0.25">
      <c r="B33" s="131" t="s">
        <v>13</v>
      </c>
      <c r="C33" s="132"/>
      <c r="D33" s="132"/>
      <c r="E33" s="132"/>
      <c r="F33" s="132"/>
      <c r="G33" s="133"/>
      <c r="K33" s="151"/>
      <c r="L33" s="151"/>
      <c r="M33" s="7" t="s">
        <v>32</v>
      </c>
      <c r="N33" s="46"/>
      <c r="O33" s="46"/>
      <c r="P33" s="46"/>
      <c r="Q33" s="46"/>
    </row>
    <row r="34" spans="2:17" ht="60" x14ac:dyDescent="0.25">
      <c r="B34" s="118" t="s">
        <v>9</v>
      </c>
      <c r="C34" s="118" t="s">
        <v>0</v>
      </c>
      <c r="D34" s="118" t="s">
        <v>15</v>
      </c>
      <c r="E34" s="4" t="s">
        <v>20</v>
      </c>
      <c r="F34" s="4" t="s">
        <v>16</v>
      </c>
      <c r="G34" s="118" t="s">
        <v>11</v>
      </c>
      <c r="K34" s="151"/>
      <c r="L34" s="151"/>
      <c r="M34" s="7" t="s">
        <v>33</v>
      </c>
      <c r="N34" s="121"/>
      <c r="O34" s="121"/>
      <c r="P34" s="121"/>
      <c r="Q34" s="121"/>
    </row>
    <row r="35" spans="2:17" x14ac:dyDescent="0.25">
      <c r="B35" s="26">
        <v>1</v>
      </c>
      <c r="C35" s="88">
        <v>45253</v>
      </c>
      <c r="D35" s="117">
        <v>300</v>
      </c>
      <c r="E35" s="117"/>
      <c r="F35" s="117"/>
      <c r="G35" s="117">
        <v>17154</v>
      </c>
      <c r="K35" s="151"/>
      <c r="L35" s="151"/>
      <c r="M35" s="7" t="s">
        <v>34</v>
      </c>
      <c r="N35" s="46"/>
      <c r="O35" s="46"/>
      <c r="P35" s="46"/>
      <c r="Q35" s="46"/>
    </row>
    <row r="36" spans="2:17" x14ac:dyDescent="0.25">
      <c r="B36" s="26">
        <f>+B35+1</f>
        <v>2</v>
      </c>
      <c r="C36" s="27"/>
      <c r="D36" s="26"/>
      <c r="E36" s="26"/>
      <c r="F36" s="26"/>
      <c r="G36" s="2"/>
      <c r="K36" s="151"/>
      <c r="L36" s="151"/>
      <c r="M36" s="7" t="s">
        <v>35</v>
      </c>
      <c r="N36" s="46"/>
      <c r="O36" s="46"/>
      <c r="P36" s="46"/>
      <c r="Q36" s="46"/>
    </row>
    <row r="37" spans="2:17" x14ac:dyDescent="0.25">
      <c r="B37" s="2">
        <v>3</v>
      </c>
      <c r="C37" s="3"/>
      <c r="D37" s="2"/>
      <c r="E37" s="2"/>
      <c r="F37" s="2"/>
      <c r="G37" s="2"/>
      <c r="K37" s="151"/>
      <c r="L37" s="151"/>
      <c r="M37" s="7" t="s">
        <v>36</v>
      </c>
      <c r="N37" s="46"/>
      <c r="O37" s="46"/>
      <c r="P37" s="46"/>
      <c r="Q37" s="46"/>
    </row>
    <row r="38" spans="2:17" x14ac:dyDescent="0.25">
      <c r="B38" s="2"/>
      <c r="C38" s="3"/>
      <c r="D38" s="2"/>
      <c r="E38" s="2"/>
      <c r="F38" s="2"/>
      <c r="G38" s="2"/>
      <c r="K38" s="151"/>
      <c r="L38" s="151"/>
      <c r="M38" s="7" t="s">
        <v>37</v>
      </c>
      <c r="N38" s="122"/>
      <c r="O38" s="46"/>
      <c r="P38" s="46"/>
      <c r="Q38" s="46"/>
    </row>
    <row r="39" spans="2:17" x14ac:dyDescent="0.25">
      <c r="B39" s="2"/>
      <c r="C39" s="3"/>
      <c r="D39" s="2"/>
      <c r="E39" s="2"/>
      <c r="F39" s="2"/>
      <c r="G39" s="2"/>
      <c r="K39" s="151"/>
      <c r="L39" s="151"/>
      <c r="M39" s="7" t="s">
        <v>38</v>
      </c>
      <c r="N39" s="46"/>
      <c r="O39" s="46"/>
      <c r="P39" s="46"/>
      <c r="Q39" s="46"/>
    </row>
    <row r="40" spans="2:17" x14ac:dyDescent="0.25">
      <c r="B40" s="26"/>
      <c r="C40" s="27"/>
      <c r="D40" s="26"/>
      <c r="E40" s="26"/>
      <c r="F40" s="26"/>
      <c r="G40" s="2"/>
      <c r="K40" s="151"/>
      <c r="L40" s="151"/>
      <c r="M40" s="7" t="s">
        <v>39</v>
      </c>
      <c r="N40" s="46"/>
      <c r="O40" s="46"/>
      <c r="P40" s="46"/>
      <c r="Q40" s="46"/>
    </row>
    <row r="41" spans="2:17" x14ac:dyDescent="0.25">
      <c r="B41" s="26"/>
      <c r="C41" s="27"/>
      <c r="D41" s="25"/>
      <c r="E41" s="26"/>
      <c r="F41" s="26"/>
      <c r="G41" s="2"/>
      <c r="K41" s="151"/>
      <c r="L41" s="151"/>
      <c r="M41" s="7" t="s">
        <v>40</v>
      </c>
      <c r="N41" s="46"/>
      <c r="O41" s="46"/>
      <c r="P41" s="46"/>
      <c r="Q41" s="46"/>
    </row>
    <row r="42" spans="2:17" x14ac:dyDescent="0.25">
      <c r="B42" s="26"/>
      <c r="C42" s="27"/>
      <c r="D42" s="25"/>
      <c r="E42" s="26"/>
      <c r="F42" s="26"/>
      <c r="G42" s="2"/>
      <c r="K42" s="151"/>
      <c r="L42" s="151"/>
      <c r="M42" s="7" t="s">
        <v>41</v>
      </c>
      <c r="N42" s="46"/>
      <c r="O42" s="46"/>
      <c r="P42" s="46"/>
      <c r="Q42" s="46"/>
    </row>
    <row r="43" spans="2:17" x14ac:dyDescent="0.25">
      <c r="B43" s="26"/>
      <c r="C43" s="27"/>
      <c r="D43" s="25"/>
      <c r="E43" s="26"/>
      <c r="F43" s="26"/>
      <c r="G43" s="24"/>
      <c r="K43" s="151"/>
      <c r="L43" s="151"/>
      <c r="M43" s="7" t="s">
        <v>42</v>
      </c>
      <c r="N43" s="46"/>
      <c r="O43" s="46"/>
      <c r="P43" s="46"/>
      <c r="Q43" s="46"/>
    </row>
    <row r="44" spans="2:17" x14ac:dyDescent="0.25">
      <c r="B44" s="26"/>
      <c r="C44" s="27"/>
      <c r="D44" s="25"/>
      <c r="E44" s="26"/>
      <c r="F44" s="26"/>
      <c r="G44" s="24"/>
      <c r="K44" s="151"/>
      <c r="L44" s="151"/>
      <c r="M44" s="7" t="s">
        <v>43</v>
      </c>
      <c r="N44" s="46"/>
      <c r="O44" s="46"/>
      <c r="P44" s="46"/>
      <c r="Q44" s="46"/>
    </row>
    <row r="45" spans="2:17" x14ac:dyDescent="0.25">
      <c r="B45" s="26"/>
      <c r="C45" s="3" t="s">
        <v>201</v>
      </c>
      <c r="D45" s="2">
        <f>SUM(D35:D44)</f>
        <v>300</v>
      </c>
      <c r="E45" s="26"/>
      <c r="F45" s="26"/>
      <c r="G45" s="24"/>
      <c r="K45" s="151"/>
      <c r="L45" s="151"/>
      <c r="M45" s="7" t="s">
        <v>44</v>
      </c>
      <c r="N45" s="46"/>
      <c r="O45" s="46"/>
      <c r="P45" s="46"/>
      <c r="Q45" s="46"/>
    </row>
    <row r="46" spans="2:17" ht="18.75" x14ac:dyDescent="0.25">
      <c r="B46" s="131" t="s">
        <v>14</v>
      </c>
      <c r="C46" s="132"/>
      <c r="D46" s="132"/>
      <c r="E46" s="132"/>
      <c r="F46" s="132"/>
      <c r="G46" s="133"/>
      <c r="K46" s="151"/>
      <c r="L46" s="151"/>
      <c r="M46" s="7" t="s">
        <v>45</v>
      </c>
      <c r="N46" s="122"/>
      <c r="O46" s="46"/>
      <c r="P46" s="46"/>
      <c r="Q46" s="46"/>
    </row>
    <row r="47" spans="2:17" ht="60" x14ac:dyDescent="0.25">
      <c r="B47" s="118" t="s">
        <v>9</v>
      </c>
      <c r="C47" s="118" t="s">
        <v>0</v>
      </c>
      <c r="D47" s="118" t="s">
        <v>15</v>
      </c>
      <c r="E47" s="4" t="s">
        <v>20</v>
      </c>
      <c r="F47" s="4" t="s">
        <v>16</v>
      </c>
      <c r="G47" s="118" t="s">
        <v>11</v>
      </c>
      <c r="K47" s="151"/>
      <c r="L47" s="151"/>
      <c r="M47" s="7" t="s">
        <v>46</v>
      </c>
      <c r="N47" s="46"/>
      <c r="O47" s="46"/>
      <c r="P47" s="46"/>
      <c r="Q47" s="46"/>
    </row>
    <row r="48" spans="2:17" x14ac:dyDescent="0.25">
      <c r="B48" s="2">
        <v>1</v>
      </c>
      <c r="C48" s="88">
        <v>45253</v>
      </c>
      <c r="D48" s="117">
        <v>300</v>
      </c>
      <c r="E48" s="117"/>
      <c r="F48" s="117"/>
      <c r="G48" s="117">
        <v>17154</v>
      </c>
      <c r="K48" s="151"/>
      <c r="L48" s="151"/>
      <c r="M48" s="7" t="s">
        <v>47</v>
      </c>
      <c r="N48" s="46"/>
      <c r="O48" s="46"/>
      <c r="P48" s="46"/>
      <c r="Q48" s="46"/>
    </row>
    <row r="49" spans="2:17" x14ac:dyDescent="0.25">
      <c r="B49" s="2">
        <v>2</v>
      </c>
      <c r="C49" s="83"/>
      <c r="D49" s="119"/>
      <c r="E49" s="119"/>
      <c r="F49" s="119"/>
      <c r="G49" s="2"/>
      <c r="K49" s="151"/>
      <c r="L49" s="151"/>
      <c r="M49" s="7" t="s">
        <v>48</v>
      </c>
      <c r="N49" s="46"/>
      <c r="O49" s="46"/>
      <c r="P49" s="46"/>
      <c r="Q49" s="46"/>
    </row>
    <row r="50" spans="2:17" x14ac:dyDescent="0.25">
      <c r="B50" s="2">
        <v>3</v>
      </c>
      <c r="C50" s="82"/>
      <c r="D50" s="14"/>
      <c r="E50" s="14"/>
      <c r="F50" s="14"/>
      <c r="G50" s="14"/>
      <c r="K50" s="151"/>
      <c r="L50" s="151"/>
      <c r="M50" s="7" t="s">
        <v>49</v>
      </c>
      <c r="N50" s="46"/>
      <c r="O50" s="46"/>
      <c r="P50" s="46"/>
      <c r="Q50" s="46"/>
    </row>
    <row r="51" spans="2:17" x14ac:dyDescent="0.25">
      <c r="B51" s="2">
        <v>4</v>
      </c>
      <c r="C51" s="82"/>
      <c r="D51" s="2"/>
      <c r="E51" s="2"/>
      <c r="F51" s="2"/>
      <c r="G51" s="2"/>
      <c r="K51" s="151"/>
      <c r="L51" s="151"/>
      <c r="M51" s="7" t="s">
        <v>50</v>
      </c>
      <c r="N51" s="46"/>
      <c r="O51" s="46"/>
      <c r="P51" s="46"/>
      <c r="Q51" s="46"/>
    </row>
    <row r="52" spans="2:17" x14ac:dyDescent="0.25">
      <c r="B52" s="2">
        <v>5</v>
      </c>
      <c r="C52" s="3"/>
      <c r="D52" s="2"/>
      <c r="E52" s="2"/>
      <c r="F52" s="2"/>
      <c r="G52" s="2"/>
      <c r="K52" s="151"/>
      <c r="L52" s="151"/>
      <c r="M52" s="7" t="s">
        <v>51</v>
      </c>
      <c r="N52" s="46"/>
      <c r="O52" s="46"/>
      <c r="P52" s="46"/>
      <c r="Q52" s="46"/>
    </row>
    <row r="53" spans="2:17" x14ac:dyDescent="0.25">
      <c r="B53" s="2">
        <v>6</v>
      </c>
      <c r="C53" s="3"/>
      <c r="D53" s="2"/>
      <c r="E53" s="2"/>
      <c r="F53" s="2"/>
      <c r="G53" s="2"/>
      <c r="K53" s="151"/>
      <c r="L53" s="151"/>
      <c r="M53" s="7" t="s">
        <v>52</v>
      </c>
      <c r="N53" s="46"/>
      <c r="O53" s="46"/>
      <c r="P53" s="46"/>
      <c r="Q53" s="46"/>
    </row>
    <row r="54" spans="2:17" x14ac:dyDescent="0.25">
      <c r="B54" s="2">
        <v>7</v>
      </c>
      <c r="C54" s="3"/>
      <c r="D54" s="2"/>
      <c r="E54" s="2"/>
      <c r="F54" s="2"/>
      <c r="G54" s="2"/>
      <c r="K54" s="151"/>
      <c r="L54" s="151"/>
      <c r="M54" s="7" t="s">
        <v>53</v>
      </c>
      <c r="N54" s="46"/>
      <c r="O54" s="46"/>
      <c r="P54" s="46"/>
      <c r="Q54" s="46"/>
    </row>
    <row r="55" spans="2:17" x14ac:dyDescent="0.25">
      <c r="B55" s="2">
        <f>+B54+1</f>
        <v>8</v>
      </c>
      <c r="C55" s="3"/>
      <c r="D55" s="2"/>
      <c r="E55" s="2"/>
      <c r="F55" s="2"/>
      <c r="G55" s="24"/>
      <c r="K55" s="151"/>
      <c r="L55" s="151"/>
      <c r="M55" s="7" t="s">
        <v>54</v>
      </c>
      <c r="N55" s="46"/>
      <c r="O55" s="46"/>
      <c r="P55" s="46"/>
      <c r="Q55" s="46"/>
    </row>
    <row r="56" spans="2:17" x14ac:dyDescent="0.25">
      <c r="B56" s="2"/>
      <c r="C56" s="3"/>
      <c r="D56" s="2"/>
      <c r="E56" s="2"/>
      <c r="F56" s="2"/>
      <c r="G56" s="24"/>
      <c r="K56" s="151"/>
      <c r="L56" s="151"/>
      <c r="M56" s="7" t="s">
        <v>55</v>
      </c>
      <c r="N56" s="46"/>
      <c r="O56" s="46"/>
      <c r="P56" s="46"/>
      <c r="Q56" s="46"/>
    </row>
    <row r="57" spans="2:17" x14ac:dyDescent="0.25">
      <c r="B57" s="2"/>
      <c r="C57" s="3" t="s">
        <v>201</v>
      </c>
      <c r="D57" s="2">
        <f>SUM(D47:D56)</f>
        <v>300</v>
      </c>
      <c r="E57" s="2"/>
      <c r="F57" s="2"/>
      <c r="G57" s="24"/>
      <c r="K57" s="151"/>
      <c r="L57" s="151"/>
      <c r="M57" s="7" t="s">
        <v>56</v>
      </c>
      <c r="N57" s="46"/>
      <c r="O57" s="46"/>
      <c r="P57" s="46"/>
      <c r="Q57" s="46"/>
    </row>
    <row r="58" spans="2:17" x14ac:dyDescent="0.25">
      <c r="B58" s="43"/>
      <c r="C58" s="44"/>
      <c r="D58" s="45"/>
      <c r="E58" s="45"/>
      <c r="F58" s="45"/>
      <c r="G58" s="24"/>
      <c r="K58" s="151"/>
      <c r="L58" s="151"/>
      <c r="M58" s="7" t="s">
        <v>57</v>
      </c>
      <c r="N58" s="46"/>
      <c r="O58" s="46"/>
      <c r="P58" s="46"/>
      <c r="Q58" s="46"/>
    </row>
    <row r="59" spans="2:17" ht="18.75" x14ac:dyDescent="0.25">
      <c r="B59" s="131" t="s">
        <v>141</v>
      </c>
      <c r="C59" s="132"/>
      <c r="D59" s="132"/>
      <c r="E59" s="132"/>
      <c r="F59" s="132"/>
      <c r="G59" s="133"/>
      <c r="K59" s="151"/>
      <c r="L59" s="151"/>
      <c r="M59" s="7" t="s">
        <v>58</v>
      </c>
      <c r="N59" s="46"/>
      <c r="O59" s="46"/>
      <c r="P59" s="46"/>
      <c r="Q59" s="46"/>
    </row>
    <row r="60" spans="2:17" ht="60" x14ac:dyDescent="0.25">
      <c r="B60" s="118" t="s">
        <v>9</v>
      </c>
      <c r="C60" s="118" t="s">
        <v>0</v>
      </c>
      <c r="D60" s="118" t="s">
        <v>15</v>
      </c>
      <c r="E60" s="4" t="s">
        <v>20</v>
      </c>
      <c r="F60" s="4" t="s">
        <v>16</v>
      </c>
      <c r="G60" s="118" t="s">
        <v>11</v>
      </c>
      <c r="K60" s="151"/>
      <c r="L60" s="151"/>
      <c r="M60" s="7" t="s">
        <v>59</v>
      </c>
      <c r="N60" s="46"/>
      <c r="O60" s="46"/>
      <c r="P60" s="46"/>
      <c r="Q60" s="46"/>
    </row>
    <row r="61" spans="2:17" x14ac:dyDescent="0.25">
      <c r="B61" s="2">
        <v>1</v>
      </c>
      <c r="C61" s="87"/>
      <c r="D61" s="117"/>
      <c r="E61" s="46"/>
      <c r="F61" s="46"/>
      <c r="G61" s="117"/>
      <c r="K61" s="151"/>
      <c r="L61" s="151"/>
      <c r="M61" s="7" t="s">
        <v>60</v>
      </c>
      <c r="N61" s="46"/>
      <c r="O61" s="46"/>
      <c r="P61" s="46"/>
      <c r="Q61" s="46"/>
    </row>
    <row r="62" spans="2:17" x14ac:dyDescent="0.25">
      <c r="B62" s="2">
        <v>2</v>
      </c>
      <c r="C62" s="83"/>
      <c r="D62" s="119"/>
      <c r="E62" s="119"/>
      <c r="F62" s="119"/>
      <c r="G62" s="119"/>
      <c r="K62" s="151"/>
      <c r="L62" s="151"/>
      <c r="M62" s="7" t="s">
        <v>61</v>
      </c>
      <c r="N62" s="46"/>
      <c r="O62" s="46"/>
      <c r="P62" s="46"/>
      <c r="Q62" s="46"/>
    </row>
    <row r="63" spans="2:17" x14ac:dyDescent="0.25">
      <c r="B63" s="2">
        <v>3</v>
      </c>
      <c r="C63" s="82"/>
      <c r="D63" s="14"/>
      <c r="E63" s="14"/>
      <c r="F63" s="14"/>
      <c r="G63" s="14"/>
      <c r="K63" s="151"/>
      <c r="L63" s="151"/>
      <c r="M63" s="7" t="s">
        <v>62</v>
      </c>
      <c r="N63" s="46"/>
      <c r="O63" s="46"/>
      <c r="P63" s="46"/>
      <c r="Q63" s="46"/>
    </row>
    <row r="64" spans="2:17" x14ac:dyDescent="0.25">
      <c r="B64" s="2">
        <v>4</v>
      </c>
      <c r="C64" s="82"/>
      <c r="D64" s="2"/>
      <c r="E64" s="2"/>
      <c r="F64" s="2"/>
      <c r="G64" s="2"/>
      <c r="K64" s="151"/>
      <c r="L64" s="151"/>
      <c r="M64" s="7" t="s">
        <v>63</v>
      </c>
      <c r="N64" s="46"/>
      <c r="O64" s="46"/>
      <c r="P64" s="46"/>
      <c r="Q64" s="46"/>
    </row>
    <row r="65" spans="2:17" x14ac:dyDescent="0.25">
      <c r="B65" s="2">
        <v>5</v>
      </c>
      <c r="C65" s="3"/>
      <c r="D65" s="2"/>
      <c r="E65" s="2"/>
      <c r="F65" s="2"/>
      <c r="G65" s="2"/>
      <c r="K65" s="151"/>
      <c r="L65" s="151"/>
      <c r="M65" s="7" t="s">
        <v>64</v>
      </c>
      <c r="N65" s="46"/>
      <c r="O65" s="46"/>
      <c r="P65" s="46"/>
      <c r="Q65" s="46"/>
    </row>
    <row r="66" spans="2:17" x14ac:dyDescent="0.25">
      <c r="B66" s="2">
        <v>6</v>
      </c>
      <c r="C66" s="3"/>
      <c r="D66" s="2"/>
      <c r="E66" s="2"/>
      <c r="F66" s="2"/>
      <c r="G66" s="2"/>
      <c r="K66" s="151"/>
      <c r="L66" s="151"/>
      <c r="M66" s="7" t="s">
        <v>65</v>
      </c>
      <c r="N66" s="46"/>
      <c r="O66" s="46"/>
      <c r="P66" s="46"/>
      <c r="Q66" s="46"/>
    </row>
    <row r="67" spans="2:17" x14ac:dyDescent="0.25">
      <c r="B67" s="2">
        <v>7</v>
      </c>
      <c r="C67" s="3"/>
      <c r="D67" s="2"/>
      <c r="E67" s="2"/>
      <c r="F67" s="2"/>
      <c r="G67" s="2"/>
      <c r="K67" s="151"/>
      <c r="L67" s="151"/>
      <c r="M67" s="7" t="s">
        <v>66</v>
      </c>
      <c r="N67" s="46"/>
      <c r="O67" s="46"/>
      <c r="P67" s="46"/>
      <c r="Q67" s="46"/>
    </row>
    <row r="68" spans="2:17" x14ac:dyDescent="0.25">
      <c r="B68" s="2">
        <f>+B67+1</f>
        <v>8</v>
      </c>
      <c r="C68" s="3"/>
      <c r="D68" s="2"/>
      <c r="E68" s="2"/>
      <c r="F68" s="2"/>
      <c r="G68" s="24"/>
      <c r="K68" s="151" t="s">
        <v>67</v>
      </c>
      <c r="L68" s="151"/>
      <c r="M68" s="7" t="s">
        <v>1</v>
      </c>
      <c r="N68" s="46"/>
      <c r="O68" s="46"/>
      <c r="P68" s="46"/>
      <c r="Q68" s="46"/>
    </row>
    <row r="69" spans="2:17" x14ac:dyDescent="0.25">
      <c r="B69" s="2"/>
      <c r="C69" s="3"/>
      <c r="D69" s="2"/>
      <c r="E69" s="2"/>
      <c r="F69" s="2"/>
      <c r="G69" s="24"/>
      <c r="K69" s="151"/>
      <c r="L69" s="151"/>
      <c r="M69" s="7" t="s">
        <v>2</v>
      </c>
      <c r="N69" s="46"/>
      <c r="O69" s="46"/>
      <c r="P69" s="46"/>
      <c r="Q69" s="46"/>
    </row>
    <row r="70" spans="2:17" x14ac:dyDescent="0.25">
      <c r="B70" s="2"/>
      <c r="C70" s="3" t="s">
        <v>201</v>
      </c>
      <c r="D70" s="2">
        <f>SUM(D60:D69)</f>
        <v>0</v>
      </c>
      <c r="E70" s="2"/>
      <c r="F70" s="2"/>
      <c r="G70" s="24"/>
      <c r="K70" s="151"/>
      <c r="L70" s="151"/>
      <c r="M70" s="7" t="s">
        <v>3</v>
      </c>
      <c r="N70" s="46"/>
      <c r="O70" s="46"/>
      <c r="P70" s="46"/>
      <c r="Q70" s="46"/>
    </row>
    <row r="71" spans="2:17" x14ac:dyDescent="0.25">
      <c r="B71" s="43"/>
      <c r="C71" s="44"/>
      <c r="D71" s="45"/>
      <c r="E71" s="45"/>
      <c r="F71" s="45"/>
      <c r="G71" s="24"/>
      <c r="K71" s="151"/>
      <c r="L71" s="151"/>
      <c r="M71" s="7" t="s">
        <v>4</v>
      </c>
      <c r="N71" s="46"/>
      <c r="O71" s="46"/>
      <c r="P71" s="46"/>
      <c r="Q71" s="46"/>
    </row>
    <row r="72" spans="2:17" ht="18.75" x14ac:dyDescent="0.25">
      <c r="B72" s="131" t="s">
        <v>138</v>
      </c>
      <c r="C72" s="132"/>
      <c r="D72" s="132"/>
      <c r="E72" s="132"/>
      <c r="F72" s="132"/>
      <c r="G72" s="133"/>
      <c r="K72" s="151"/>
      <c r="L72" s="151"/>
      <c r="M72" s="7" t="s">
        <v>5</v>
      </c>
      <c r="N72" s="46"/>
      <c r="O72" s="46"/>
      <c r="P72" s="46"/>
      <c r="Q72" s="46"/>
    </row>
    <row r="73" spans="2:17" ht="60" x14ac:dyDescent="0.25">
      <c r="B73" s="118" t="s">
        <v>9</v>
      </c>
      <c r="C73" s="118" t="s">
        <v>0</v>
      </c>
      <c r="D73" s="118" t="s">
        <v>15</v>
      </c>
      <c r="E73" s="4" t="s">
        <v>20</v>
      </c>
      <c r="F73" s="4" t="s">
        <v>16</v>
      </c>
      <c r="G73" s="118" t="s">
        <v>11</v>
      </c>
      <c r="K73" s="151"/>
      <c r="L73" s="151"/>
      <c r="M73" s="7" t="s">
        <v>6</v>
      </c>
      <c r="N73" s="122"/>
      <c r="O73" s="46"/>
      <c r="P73" s="46"/>
      <c r="Q73" s="46"/>
    </row>
    <row r="74" spans="2:17" x14ac:dyDescent="0.25">
      <c r="B74" s="2">
        <v>1</v>
      </c>
      <c r="C74" s="3"/>
      <c r="D74" s="2"/>
      <c r="E74" s="2"/>
      <c r="F74" s="2"/>
      <c r="G74" s="2"/>
      <c r="K74" s="151"/>
      <c r="L74" s="151"/>
      <c r="M74" s="7" t="s">
        <v>7</v>
      </c>
      <c r="N74" s="122"/>
      <c r="O74" s="46"/>
      <c r="P74" s="46"/>
      <c r="Q74" s="46"/>
    </row>
    <row r="75" spans="2:17" x14ac:dyDescent="0.25">
      <c r="B75" s="2"/>
      <c r="C75" s="3"/>
      <c r="D75" s="2"/>
      <c r="E75" s="2"/>
      <c r="F75" s="2"/>
      <c r="G75" s="2"/>
      <c r="K75" s="151"/>
      <c r="L75" s="151"/>
      <c r="M75" s="7" t="s">
        <v>8</v>
      </c>
      <c r="N75" s="46"/>
      <c r="O75" s="46"/>
      <c r="P75" s="46"/>
      <c r="Q75" s="46"/>
    </row>
    <row r="76" spans="2:17" x14ac:dyDescent="0.25">
      <c r="B76" s="2"/>
      <c r="C76" s="3"/>
      <c r="D76" s="2"/>
      <c r="E76" s="2"/>
      <c r="F76" s="2"/>
      <c r="G76" s="2"/>
      <c r="K76" s="151"/>
      <c r="L76" s="151"/>
      <c r="M76" s="7" t="s">
        <v>24</v>
      </c>
      <c r="N76" s="46"/>
      <c r="O76" s="46"/>
      <c r="P76" s="46"/>
      <c r="Q76" s="46"/>
    </row>
    <row r="77" spans="2:17" x14ac:dyDescent="0.25">
      <c r="B77" s="2"/>
      <c r="C77" s="3"/>
      <c r="D77" s="2"/>
      <c r="E77" s="2"/>
      <c r="F77" s="2"/>
      <c r="G77" s="2"/>
      <c r="K77" s="151" t="s">
        <v>68</v>
      </c>
      <c r="L77" s="151"/>
      <c r="M77" s="7" t="s">
        <v>69</v>
      </c>
      <c r="N77" s="121"/>
      <c r="O77" s="121"/>
      <c r="P77" s="46"/>
      <c r="Q77" s="46"/>
    </row>
    <row r="78" spans="2:17" x14ac:dyDescent="0.25">
      <c r="B78" s="2"/>
      <c r="C78" s="3"/>
      <c r="D78" s="2"/>
      <c r="E78" s="2"/>
      <c r="F78" s="2"/>
      <c r="G78" s="2"/>
      <c r="K78" s="151"/>
      <c r="L78" s="151"/>
      <c r="M78" s="7" t="s">
        <v>70</v>
      </c>
      <c r="N78" s="122"/>
      <c r="O78" s="121"/>
      <c r="P78" s="46"/>
      <c r="Q78" s="46"/>
    </row>
    <row r="79" spans="2:17" x14ac:dyDescent="0.25">
      <c r="B79" s="2"/>
      <c r="C79" s="3"/>
      <c r="D79" s="2"/>
      <c r="E79" s="2"/>
      <c r="F79" s="2"/>
      <c r="G79" s="2"/>
      <c r="K79" s="151"/>
      <c r="L79" s="151"/>
      <c r="M79" s="7" t="s">
        <v>71</v>
      </c>
      <c r="N79" s="122"/>
      <c r="O79" s="121"/>
      <c r="P79" s="46"/>
      <c r="Q79" s="46"/>
    </row>
    <row r="80" spans="2:17" x14ac:dyDescent="0.25">
      <c r="B80" s="2"/>
      <c r="C80" s="3"/>
      <c r="D80" s="2"/>
      <c r="E80" s="2"/>
      <c r="F80" s="2"/>
      <c r="G80" s="2"/>
      <c r="K80" s="151"/>
      <c r="L80" s="151"/>
      <c r="M80" s="7" t="s">
        <v>72</v>
      </c>
      <c r="N80" s="122"/>
      <c r="O80" s="121"/>
      <c r="P80" s="46"/>
      <c r="Q80" s="46"/>
    </row>
    <row r="81" spans="2:17" x14ac:dyDescent="0.25">
      <c r="B81" s="2"/>
      <c r="C81" s="3" t="s">
        <v>201</v>
      </c>
      <c r="D81" s="2">
        <f>+SUM(D74:D80)</f>
        <v>0</v>
      </c>
      <c r="E81" s="2"/>
      <c r="F81" s="2"/>
      <c r="G81" s="2"/>
      <c r="K81" s="151"/>
      <c r="L81" s="151"/>
      <c r="M81" s="7" t="s">
        <v>73</v>
      </c>
      <c r="N81" s="122"/>
      <c r="O81" s="121"/>
      <c r="P81" s="46"/>
      <c r="Q81" s="46"/>
    </row>
    <row r="82" spans="2:17" ht="18.75" x14ac:dyDescent="0.25">
      <c r="B82" s="131" t="s">
        <v>155</v>
      </c>
      <c r="C82" s="132"/>
      <c r="D82" s="132"/>
      <c r="E82" s="132"/>
      <c r="F82" s="132"/>
      <c r="G82" s="133"/>
      <c r="K82" s="151"/>
      <c r="L82" s="151"/>
      <c r="M82" s="7" t="s">
        <v>74</v>
      </c>
      <c r="N82" s="122"/>
      <c r="O82" s="46"/>
      <c r="P82" s="46"/>
      <c r="Q82" s="46"/>
    </row>
    <row r="83" spans="2:17" ht="60" x14ac:dyDescent="0.25">
      <c r="B83" s="118" t="s">
        <v>9</v>
      </c>
      <c r="C83" s="118" t="s">
        <v>0</v>
      </c>
      <c r="D83" s="118" t="s">
        <v>15</v>
      </c>
      <c r="E83" s="4" t="s">
        <v>20</v>
      </c>
      <c r="F83" s="4" t="s">
        <v>16</v>
      </c>
      <c r="G83" s="118" t="s">
        <v>11</v>
      </c>
      <c r="K83" s="151"/>
      <c r="L83" s="151"/>
      <c r="M83" s="7" t="s">
        <v>75</v>
      </c>
      <c r="N83" s="46"/>
      <c r="O83" s="46"/>
      <c r="P83" s="46"/>
      <c r="Q83" s="46"/>
    </row>
    <row r="84" spans="2:17" x14ac:dyDescent="0.25">
      <c r="B84" s="2">
        <v>1</v>
      </c>
      <c r="C84" s="3"/>
      <c r="D84" s="2"/>
      <c r="E84" s="2"/>
      <c r="F84" s="2"/>
      <c r="G84" s="2"/>
      <c r="K84" s="151"/>
      <c r="L84" s="151"/>
      <c r="M84" s="7" t="s">
        <v>76</v>
      </c>
      <c r="N84" s="46"/>
      <c r="O84" s="46"/>
      <c r="P84" s="46"/>
      <c r="Q84" s="46"/>
    </row>
    <row r="85" spans="2:17" x14ac:dyDescent="0.25">
      <c r="B85" s="2"/>
      <c r="C85" s="3"/>
      <c r="D85" s="2"/>
      <c r="E85" s="2"/>
      <c r="F85" s="2"/>
      <c r="G85" s="2"/>
      <c r="K85" s="151"/>
      <c r="L85" s="151"/>
      <c r="M85" s="7" t="s">
        <v>77</v>
      </c>
      <c r="N85" s="46"/>
      <c r="O85" s="46"/>
      <c r="P85" s="46"/>
      <c r="Q85" s="46"/>
    </row>
    <row r="86" spans="2:17" x14ac:dyDescent="0.25">
      <c r="B86" s="2"/>
      <c r="C86" s="3"/>
      <c r="D86" s="2"/>
      <c r="E86" s="2"/>
      <c r="F86" s="2"/>
      <c r="G86" s="2"/>
      <c r="K86" s="151"/>
      <c r="L86" s="151"/>
      <c r="M86" s="7" t="s">
        <v>78</v>
      </c>
      <c r="N86" s="46"/>
      <c r="O86" s="46"/>
      <c r="P86" s="46"/>
      <c r="Q86" s="46"/>
    </row>
    <row r="87" spans="2:17" x14ac:dyDescent="0.25">
      <c r="B87" s="2"/>
      <c r="C87" s="3"/>
      <c r="D87" s="2"/>
      <c r="E87" s="2"/>
      <c r="F87" s="2"/>
      <c r="G87" s="2"/>
      <c r="K87" s="151"/>
      <c r="L87" s="151"/>
      <c r="M87" s="7" t="s">
        <v>43</v>
      </c>
      <c r="N87" s="46"/>
      <c r="O87" s="46"/>
      <c r="P87" s="46"/>
      <c r="Q87" s="46"/>
    </row>
    <row r="88" spans="2:17" x14ac:dyDescent="0.25">
      <c r="B88" s="2"/>
      <c r="C88" s="3"/>
      <c r="D88" s="2"/>
      <c r="E88" s="2"/>
      <c r="F88" s="2"/>
      <c r="G88" s="2"/>
      <c r="K88" s="151"/>
      <c r="L88" s="151"/>
      <c r="M88" s="7" t="s">
        <v>44</v>
      </c>
      <c r="N88" s="46"/>
      <c r="O88" s="46"/>
      <c r="P88" s="46"/>
      <c r="Q88" s="46"/>
    </row>
    <row r="89" spans="2:17" x14ac:dyDescent="0.25">
      <c r="B89" s="2"/>
      <c r="C89" s="3"/>
      <c r="D89" s="2"/>
      <c r="E89" s="2"/>
      <c r="F89" s="2"/>
      <c r="G89" s="2"/>
      <c r="K89" s="151"/>
      <c r="L89" s="151"/>
      <c r="M89" s="7" t="s">
        <v>45</v>
      </c>
      <c r="N89" s="46"/>
      <c r="O89" s="46"/>
      <c r="P89" s="46"/>
      <c r="Q89" s="46"/>
    </row>
    <row r="90" spans="2:17" x14ac:dyDescent="0.25">
      <c r="B90" s="2"/>
      <c r="C90" s="3"/>
      <c r="D90" s="2"/>
      <c r="E90" s="2"/>
      <c r="F90" s="2"/>
      <c r="G90" s="2"/>
      <c r="K90" s="151"/>
      <c r="L90" s="151"/>
      <c r="M90" s="7" t="s">
        <v>46</v>
      </c>
      <c r="N90" s="46"/>
      <c r="O90" s="46"/>
      <c r="P90" s="46"/>
      <c r="Q90" s="46"/>
    </row>
    <row r="91" spans="2:17" x14ac:dyDescent="0.25">
      <c r="B91" s="2"/>
      <c r="C91" s="3" t="s">
        <v>201</v>
      </c>
      <c r="D91" s="119">
        <f>+SUM(D84:D90)</f>
        <v>0</v>
      </c>
      <c r="E91" s="2"/>
      <c r="F91" s="2"/>
      <c r="G91" s="2"/>
      <c r="K91" s="151"/>
      <c r="L91" s="151"/>
      <c r="M91" s="7" t="s">
        <v>79</v>
      </c>
      <c r="N91" s="46"/>
      <c r="O91" s="46"/>
      <c r="P91" s="46"/>
      <c r="Q91" s="46"/>
    </row>
    <row r="92" spans="2:17" x14ac:dyDescent="0.25">
      <c r="K92" s="151"/>
      <c r="L92" s="151"/>
      <c r="M92" s="7" t="s">
        <v>48</v>
      </c>
      <c r="N92" s="46"/>
      <c r="O92" s="46"/>
      <c r="P92" s="46"/>
      <c r="Q92" s="46"/>
    </row>
    <row r="93" spans="2:17" x14ac:dyDescent="0.25">
      <c r="K93" s="151"/>
      <c r="L93" s="151"/>
      <c r="M93" s="7" t="s">
        <v>49</v>
      </c>
      <c r="N93" s="46"/>
      <c r="O93" s="46"/>
      <c r="P93" s="46"/>
      <c r="Q93" s="46"/>
    </row>
    <row r="94" spans="2:17" x14ac:dyDescent="0.25">
      <c r="K94" s="151"/>
      <c r="L94" s="151"/>
      <c r="M94" s="7" t="s">
        <v>50</v>
      </c>
      <c r="N94" s="46"/>
      <c r="O94" s="46"/>
      <c r="P94" s="46"/>
      <c r="Q94" s="46"/>
    </row>
    <row r="95" spans="2:17" x14ac:dyDescent="0.25">
      <c r="K95" s="151"/>
      <c r="L95" s="151"/>
      <c r="M95" s="7" t="s">
        <v>80</v>
      </c>
      <c r="N95" s="46"/>
      <c r="O95" s="46"/>
      <c r="P95" s="46"/>
      <c r="Q95" s="46"/>
    </row>
    <row r="96" spans="2:17" x14ac:dyDescent="0.25">
      <c r="K96" s="151"/>
      <c r="L96" s="151"/>
      <c r="M96" s="7" t="s">
        <v>81</v>
      </c>
      <c r="N96" s="46"/>
      <c r="O96" s="46"/>
      <c r="P96" s="46"/>
      <c r="Q96" s="46"/>
    </row>
    <row r="97" spans="11:17" x14ac:dyDescent="0.25">
      <c r="K97" s="151"/>
      <c r="L97" s="151"/>
      <c r="M97" s="7" t="s">
        <v>82</v>
      </c>
      <c r="N97" s="46"/>
      <c r="O97" s="46"/>
      <c r="P97" s="46"/>
      <c r="Q97" s="46"/>
    </row>
    <row r="98" spans="11:17" x14ac:dyDescent="0.25">
      <c r="K98" s="151"/>
      <c r="L98" s="151"/>
      <c r="M98" s="7" t="s">
        <v>83</v>
      </c>
      <c r="N98" s="46"/>
      <c r="O98" s="46"/>
      <c r="P98" s="46"/>
      <c r="Q98" s="46"/>
    </row>
    <row r="99" spans="11:17" x14ac:dyDescent="0.25">
      <c r="K99" s="151"/>
      <c r="L99" s="151"/>
      <c r="M99" s="7" t="s">
        <v>84</v>
      </c>
      <c r="N99" s="46"/>
      <c r="O99" s="46"/>
      <c r="P99" s="46"/>
      <c r="Q99" s="46"/>
    </row>
    <row r="100" spans="11:17" x14ac:dyDescent="0.25">
      <c r="K100" s="151"/>
      <c r="L100" s="151"/>
      <c r="M100" s="7" t="s">
        <v>85</v>
      </c>
      <c r="N100" s="46"/>
      <c r="O100" s="46"/>
      <c r="P100" s="46"/>
      <c r="Q100" s="46"/>
    </row>
    <row r="101" spans="11:17" x14ac:dyDescent="0.25">
      <c r="K101" s="151"/>
      <c r="L101" s="151"/>
      <c r="M101" s="7" t="s">
        <v>86</v>
      </c>
      <c r="N101" s="46"/>
      <c r="O101" s="46"/>
      <c r="P101" s="46"/>
      <c r="Q101" s="46"/>
    </row>
    <row r="102" spans="11:17" x14ac:dyDescent="0.25">
      <c r="K102" s="151"/>
      <c r="L102" s="151"/>
      <c r="M102" s="7" t="s">
        <v>87</v>
      </c>
      <c r="N102" s="46"/>
      <c r="O102" s="46"/>
      <c r="P102" s="46"/>
      <c r="Q102" s="46"/>
    </row>
    <row r="103" spans="11:17" x14ac:dyDescent="0.25">
      <c r="K103" s="151"/>
      <c r="L103" s="151"/>
      <c r="M103" s="7" t="s">
        <v>88</v>
      </c>
      <c r="N103" s="46"/>
      <c r="O103" s="46"/>
      <c r="P103" s="46"/>
      <c r="Q103" s="46"/>
    </row>
    <row r="104" spans="11:17" x14ac:dyDescent="0.25">
      <c r="K104" s="151"/>
      <c r="L104" s="151"/>
      <c r="M104" s="7" t="s">
        <v>89</v>
      </c>
      <c r="N104" s="46"/>
      <c r="O104" s="46"/>
      <c r="P104" s="46"/>
      <c r="Q104" s="46"/>
    </row>
    <row r="105" spans="11:17" x14ac:dyDescent="0.25">
      <c r="K105" s="151"/>
      <c r="L105" s="151"/>
      <c r="M105" s="7" t="s">
        <v>90</v>
      </c>
      <c r="N105" s="46"/>
      <c r="O105" s="46"/>
      <c r="P105" s="46"/>
      <c r="Q105" s="46"/>
    </row>
    <row r="106" spans="11:17" x14ac:dyDescent="0.25">
      <c r="K106" s="151"/>
      <c r="L106" s="151"/>
      <c r="M106" s="7" t="s">
        <v>91</v>
      </c>
      <c r="N106" s="46"/>
      <c r="O106" s="46"/>
      <c r="P106" s="46"/>
      <c r="Q106" s="46"/>
    </row>
    <row r="107" spans="11:17" x14ac:dyDescent="0.25">
      <c r="K107" s="151"/>
      <c r="L107" s="151"/>
      <c r="M107" s="7" t="s">
        <v>92</v>
      </c>
      <c r="N107" s="46"/>
      <c r="O107" s="46"/>
      <c r="P107" s="46"/>
      <c r="Q107" s="46"/>
    </row>
    <row r="108" spans="11:17" x14ac:dyDescent="0.25">
      <c r="K108" s="151"/>
      <c r="L108" s="151"/>
      <c r="M108" s="7" t="s">
        <v>93</v>
      </c>
      <c r="N108" s="46"/>
      <c r="O108" s="46"/>
      <c r="P108" s="46"/>
      <c r="Q108" s="46"/>
    </row>
    <row r="109" spans="11:17" x14ac:dyDescent="0.25">
      <c r="K109" s="151"/>
      <c r="L109" s="151"/>
      <c r="M109" s="7" t="s">
        <v>94</v>
      </c>
      <c r="N109" s="46"/>
      <c r="O109" s="46"/>
      <c r="P109" s="46"/>
      <c r="Q109" s="46"/>
    </row>
    <row r="110" spans="11:17" x14ac:dyDescent="0.25">
      <c r="K110" s="151"/>
      <c r="L110" s="151"/>
      <c r="M110" s="7" t="s">
        <v>95</v>
      </c>
      <c r="N110" s="46"/>
      <c r="O110" s="46"/>
      <c r="P110" s="46"/>
      <c r="Q110" s="46"/>
    </row>
    <row r="111" spans="11:17" x14ac:dyDescent="0.25">
      <c r="K111" s="151" t="s">
        <v>96</v>
      </c>
      <c r="L111" s="151"/>
      <c r="M111" s="7" t="s">
        <v>1</v>
      </c>
      <c r="N111" s="122">
        <v>10</v>
      </c>
      <c r="O111" s="46"/>
      <c r="P111" s="46"/>
      <c r="Q111" s="46">
        <v>17151</v>
      </c>
    </row>
    <row r="112" spans="11:17" x14ac:dyDescent="0.25">
      <c r="K112" s="151"/>
      <c r="L112" s="151"/>
      <c r="M112" s="7" t="s">
        <v>2</v>
      </c>
      <c r="N112" s="46"/>
      <c r="O112" s="46"/>
      <c r="P112" s="46"/>
      <c r="Q112" s="46"/>
    </row>
    <row r="113" spans="11:17" x14ac:dyDescent="0.25">
      <c r="K113" s="151"/>
      <c r="L113" s="151"/>
      <c r="M113" s="7" t="s">
        <v>3</v>
      </c>
      <c r="N113" s="46"/>
      <c r="O113" s="46"/>
      <c r="P113" s="46"/>
      <c r="Q113" s="46"/>
    </row>
    <row r="114" spans="11:17" x14ac:dyDescent="0.25">
      <c r="K114" s="151"/>
      <c r="L114" s="151"/>
      <c r="M114" s="7" t="s">
        <v>4</v>
      </c>
      <c r="N114" s="46"/>
      <c r="O114" s="46"/>
      <c r="P114" s="46"/>
      <c r="Q114" s="46"/>
    </row>
    <row r="115" spans="11:17" x14ac:dyDescent="0.25">
      <c r="K115" s="151"/>
      <c r="L115" s="151"/>
      <c r="M115" s="7" t="s">
        <v>5</v>
      </c>
      <c r="N115" s="46"/>
      <c r="O115" s="46"/>
      <c r="P115" s="46"/>
      <c r="Q115" s="46"/>
    </row>
    <row r="116" spans="11:17" x14ac:dyDescent="0.25">
      <c r="K116" s="151"/>
      <c r="L116" s="151"/>
      <c r="M116" s="7" t="s">
        <v>6</v>
      </c>
      <c r="N116" s="46"/>
      <c r="O116" s="46"/>
      <c r="P116" s="46"/>
      <c r="Q116" s="46"/>
    </row>
    <row r="117" spans="11:17" x14ac:dyDescent="0.25">
      <c r="K117" s="151"/>
      <c r="L117" s="151"/>
      <c r="M117" s="7" t="s">
        <v>7</v>
      </c>
      <c r="N117" s="46"/>
      <c r="O117" s="46"/>
      <c r="P117" s="46"/>
      <c r="Q117" s="46"/>
    </row>
    <row r="118" spans="11:17" x14ac:dyDescent="0.25">
      <c r="K118" s="151" t="s">
        <v>97</v>
      </c>
      <c r="L118" s="151" t="s">
        <v>1</v>
      </c>
      <c r="M118" s="7" t="s">
        <v>98</v>
      </c>
      <c r="N118" s="46"/>
      <c r="O118" s="46"/>
      <c r="P118" s="46"/>
      <c r="Q118" s="46"/>
    </row>
    <row r="119" spans="11:17" x14ac:dyDescent="0.25">
      <c r="K119" s="151"/>
      <c r="L119" s="151"/>
      <c r="M119" s="7" t="s">
        <v>99</v>
      </c>
      <c r="N119" s="46"/>
      <c r="O119" s="46"/>
      <c r="P119" s="46"/>
      <c r="Q119" s="46"/>
    </row>
    <row r="120" spans="11:17" x14ac:dyDescent="0.25">
      <c r="K120" s="151"/>
      <c r="L120" s="151" t="s">
        <v>2</v>
      </c>
      <c r="M120" s="7" t="s">
        <v>98</v>
      </c>
      <c r="N120" s="46"/>
      <c r="O120" s="46"/>
      <c r="P120" s="46"/>
      <c r="Q120" s="46"/>
    </row>
    <row r="121" spans="11:17" x14ac:dyDescent="0.25">
      <c r="K121" s="151"/>
      <c r="L121" s="151"/>
      <c r="M121" s="7" t="s">
        <v>99</v>
      </c>
      <c r="N121" s="46"/>
      <c r="O121" s="46"/>
      <c r="P121" s="46"/>
      <c r="Q121" s="46"/>
    </row>
    <row r="122" spans="11:17" x14ac:dyDescent="0.25">
      <c r="K122" s="151"/>
      <c r="L122" s="151" t="s">
        <v>3</v>
      </c>
      <c r="M122" s="7" t="s">
        <v>98</v>
      </c>
      <c r="N122" s="46"/>
      <c r="O122" s="46"/>
      <c r="P122" s="46"/>
      <c r="Q122" s="46"/>
    </row>
    <row r="123" spans="11:17" x14ac:dyDescent="0.25">
      <c r="K123" s="151"/>
      <c r="L123" s="151"/>
      <c r="M123" s="7" t="s">
        <v>99</v>
      </c>
      <c r="N123" s="46"/>
      <c r="O123" s="46"/>
      <c r="P123" s="46"/>
      <c r="Q123" s="46"/>
    </row>
    <row r="124" spans="11:17" x14ac:dyDescent="0.25">
      <c r="K124" s="151"/>
      <c r="L124" s="151" t="s">
        <v>4</v>
      </c>
      <c r="M124" s="7" t="s">
        <v>98</v>
      </c>
      <c r="N124" s="46"/>
      <c r="O124" s="46"/>
      <c r="P124" s="46"/>
      <c r="Q124" s="46"/>
    </row>
    <row r="125" spans="11:17" x14ac:dyDescent="0.25">
      <c r="K125" s="151"/>
      <c r="L125" s="151"/>
      <c r="M125" s="7" t="s">
        <v>99</v>
      </c>
      <c r="N125" s="46"/>
      <c r="O125" s="46"/>
      <c r="P125" s="46"/>
      <c r="Q125" s="46"/>
    </row>
    <row r="126" spans="11:17" x14ac:dyDescent="0.25">
      <c r="K126" s="151"/>
      <c r="L126" s="151" t="s">
        <v>5</v>
      </c>
      <c r="M126" s="7" t="s">
        <v>98</v>
      </c>
      <c r="N126" s="46"/>
      <c r="O126" s="46"/>
      <c r="P126" s="46"/>
      <c r="Q126" s="46"/>
    </row>
    <row r="127" spans="11:17" x14ac:dyDescent="0.25">
      <c r="K127" s="151"/>
      <c r="L127" s="151"/>
      <c r="M127" s="7" t="s">
        <v>99</v>
      </c>
      <c r="N127" s="46"/>
      <c r="O127" s="46"/>
      <c r="P127" s="46"/>
      <c r="Q127" s="46"/>
    </row>
    <row r="128" spans="11:17" x14ac:dyDescent="0.25">
      <c r="K128" s="151"/>
      <c r="L128" s="151" t="s">
        <v>6</v>
      </c>
      <c r="M128" s="7" t="s">
        <v>98</v>
      </c>
      <c r="N128" s="46"/>
      <c r="O128" s="46"/>
      <c r="P128" s="46"/>
      <c r="Q128" s="46"/>
    </row>
    <row r="129" spans="11:17" x14ac:dyDescent="0.25">
      <c r="K129" s="151"/>
      <c r="L129" s="151"/>
      <c r="M129" s="7" t="s">
        <v>99</v>
      </c>
      <c r="N129" s="46"/>
      <c r="O129" s="46"/>
      <c r="P129" s="46"/>
      <c r="Q129" s="46"/>
    </row>
    <row r="130" spans="11:17" x14ac:dyDescent="0.25">
      <c r="K130" s="151"/>
      <c r="L130" s="151" t="s">
        <v>7</v>
      </c>
      <c r="M130" s="7" t="s">
        <v>98</v>
      </c>
      <c r="N130" s="46"/>
      <c r="O130" s="46"/>
      <c r="P130" s="46"/>
      <c r="Q130" s="46"/>
    </row>
    <row r="131" spans="11:17" x14ac:dyDescent="0.25">
      <c r="K131" s="151"/>
      <c r="L131" s="151"/>
      <c r="M131" s="7" t="s">
        <v>99</v>
      </c>
      <c r="N131" s="46"/>
      <c r="O131" s="46"/>
      <c r="P131" s="46"/>
      <c r="Q131" s="46"/>
    </row>
    <row r="132" spans="11:17" x14ac:dyDescent="0.25">
      <c r="K132" s="151"/>
      <c r="L132" s="151" t="s">
        <v>8</v>
      </c>
      <c r="M132" s="7" t="s">
        <v>98</v>
      </c>
      <c r="N132" s="46"/>
      <c r="O132" s="46"/>
      <c r="P132" s="46"/>
      <c r="Q132" s="46"/>
    </row>
    <row r="133" spans="11:17" x14ac:dyDescent="0.25">
      <c r="K133" s="151"/>
      <c r="L133" s="151"/>
      <c r="M133" s="7" t="s">
        <v>99</v>
      </c>
      <c r="N133" s="46"/>
      <c r="O133" s="46"/>
      <c r="P133" s="46"/>
      <c r="Q133" s="46"/>
    </row>
    <row r="134" spans="11:17" x14ac:dyDescent="0.25">
      <c r="K134" s="151"/>
      <c r="L134" s="151" t="s">
        <v>24</v>
      </c>
      <c r="M134" s="7" t="s">
        <v>98</v>
      </c>
      <c r="N134" s="46"/>
      <c r="O134" s="46"/>
      <c r="P134" s="46"/>
      <c r="Q134" s="46"/>
    </row>
    <row r="135" spans="11:17" x14ac:dyDescent="0.25">
      <c r="K135" s="151"/>
      <c r="L135" s="151"/>
      <c r="M135" s="7" t="s">
        <v>99</v>
      </c>
      <c r="N135" s="46"/>
      <c r="O135" s="46"/>
      <c r="P135" s="46"/>
      <c r="Q135" s="46"/>
    </row>
    <row r="136" spans="11:17" x14ac:dyDescent="0.25">
      <c r="K136" s="151" t="s">
        <v>100</v>
      </c>
      <c r="L136" s="151"/>
      <c r="M136" s="7" t="s">
        <v>101</v>
      </c>
      <c r="N136" s="46"/>
      <c r="O136" s="46"/>
      <c r="P136" s="46"/>
      <c r="Q136" s="46"/>
    </row>
    <row r="137" spans="11:17" x14ac:dyDescent="0.25">
      <c r="K137" s="151"/>
      <c r="L137" s="151"/>
      <c r="M137" s="7" t="s">
        <v>1</v>
      </c>
      <c r="N137" s="46"/>
      <c r="O137" s="46"/>
      <c r="P137" s="46"/>
      <c r="Q137" s="46"/>
    </row>
    <row r="138" spans="11:17" x14ac:dyDescent="0.25">
      <c r="K138" s="151"/>
      <c r="L138" s="151"/>
      <c r="M138" s="7" t="s">
        <v>2</v>
      </c>
      <c r="N138" s="46"/>
      <c r="O138" s="46"/>
      <c r="P138" s="46"/>
      <c r="Q138" s="46"/>
    </row>
    <row r="139" spans="11:17" x14ac:dyDescent="0.25">
      <c r="K139" s="151"/>
      <c r="L139" s="151"/>
      <c r="M139" s="7" t="s">
        <v>3</v>
      </c>
      <c r="N139" s="46"/>
      <c r="O139" s="46"/>
      <c r="P139" s="46"/>
      <c r="Q139" s="46"/>
    </row>
    <row r="140" spans="11:17" x14ac:dyDescent="0.25">
      <c r="K140" s="151"/>
      <c r="L140" s="151"/>
      <c r="M140" s="7" t="s">
        <v>4</v>
      </c>
      <c r="N140" s="46"/>
      <c r="O140" s="46"/>
      <c r="P140" s="46"/>
      <c r="Q140" s="46"/>
    </row>
    <row r="141" spans="11:17" x14ac:dyDescent="0.25">
      <c r="K141" s="151"/>
      <c r="L141" s="151"/>
      <c r="M141" s="7" t="s">
        <v>5</v>
      </c>
      <c r="N141" s="46"/>
      <c r="O141" s="46"/>
      <c r="P141" s="46"/>
      <c r="Q141" s="46"/>
    </row>
    <row r="142" spans="11:17" x14ac:dyDescent="0.25">
      <c r="K142" s="151"/>
      <c r="L142" s="151"/>
      <c r="M142" s="7" t="s">
        <v>6</v>
      </c>
      <c r="N142" s="46"/>
      <c r="O142" s="46"/>
      <c r="P142" s="46"/>
      <c r="Q142" s="46"/>
    </row>
    <row r="143" spans="11:17" x14ac:dyDescent="0.25">
      <c r="K143" s="151"/>
      <c r="L143" s="151"/>
      <c r="M143" s="7" t="s">
        <v>7</v>
      </c>
      <c r="N143" s="46"/>
      <c r="O143" s="46"/>
      <c r="P143" s="46"/>
      <c r="Q143" s="46"/>
    </row>
    <row r="144" spans="11:17" x14ac:dyDescent="0.25">
      <c r="K144" s="151"/>
      <c r="L144" s="151"/>
      <c r="M144" s="7" t="s">
        <v>8</v>
      </c>
      <c r="N144" s="46"/>
      <c r="O144" s="46"/>
      <c r="P144" s="46"/>
      <c r="Q144" s="46"/>
    </row>
    <row r="145" spans="11:17" x14ac:dyDescent="0.25">
      <c r="K145" s="151" t="s">
        <v>102</v>
      </c>
      <c r="L145" s="151"/>
      <c r="M145" s="7" t="s">
        <v>101</v>
      </c>
      <c r="N145" s="46"/>
      <c r="O145" s="46"/>
      <c r="P145" s="46"/>
      <c r="Q145" s="46"/>
    </row>
    <row r="146" spans="11:17" x14ac:dyDescent="0.25">
      <c r="K146" s="151"/>
      <c r="L146" s="151"/>
      <c r="M146" s="7" t="s">
        <v>1</v>
      </c>
      <c r="N146" s="46"/>
      <c r="O146" s="46"/>
      <c r="P146" s="46"/>
      <c r="Q146" s="46"/>
    </row>
    <row r="147" spans="11:17" x14ac:dyDescent="0.25">
      <c r="K147" s="151"/>
      <c r="L147" s="151"/>
      <c r="M147" s="7" t="s">
        <v>2</v>
      </c>
      <c r="N147" s="46"/>
      <c r="O147" s="46"/>
      <c r="P147" s="46"/>
      <c r="Q147" s="46"/>
    </row>
    <row r="148" spans="11:17" x14ac:dyDescent="0.25">
      <c r="K148" s="151"/>
      <c r="L148" s="151"/>
      <c r="M148" s="7" t="s">
        <v>3</v>
      </c>
      <c r="N148" s="46"/>
      <c r="O148" s="46"/>
      <c r="P148" s="46"/>
      <c r="Q148" s="46"/>
    </row>
    <row r="149" spans="11:17" x14ac:dyDescent="0.25">
      <c r="K149" s="151"/>
      <c r="L149" s="151"/>
      <c r="M149" s="7" t="s">
        <v>4</v>
      </c>
      <c r="N149" s="46"/>
      <c r="O149" s="46"/>
      <c r="P149" s="46"/>
      <c r="Q149" s="46"/>
    </row>
    <row r="150" spans="11:17" x14ac:dyDescent="0.25">
      <c r="K150" s="151"/>
      <c r="L150" s="151"/>
      <c r="M150" s="7" t="s">
        <v>5</v>
      </c>
      <c r="N150" s="46"/>
      <c r="O150" s="46"/>
      <c r="P150" s="46"/>
      <c r="Q150" s="46"/>
    </row>
    <row r="151" spans="11:17" x14ac:dyDescent="0.25">
      <c r="K151" s="151"/>
      <c r="L151" s="151"/>
      <c r="M151" s="7" t="s">
        <v>6</v>
      </c>
      <c r="N151" s="46"/>
      <c r="O151" s="46"/>
      <c r="P151" s="46"/>
      <c r="Q151" s="46"/>
    </row>
    <row r="152" spans="11:17" x14ac:dyDescent="0.25">
      <c r="K152" s="151"/>
      <c r="L152" s="151"/>
      <c r="M152" s="7" t="s">
        <v>7</v>
      </c>
      <c r="N152" s="46"/>
      <c r="O152" s="46"/>
      <c r="P152" s="46"/>
      <c r="Q152" s="46"/>
    </row>
    <row r="153" spans="11:17" x14ac:dyDescent="0.25">
      <c r="K153" s="151"/>
      <c r="L153" s="151"/>
      <c r="M153" s="7" t="s">
        <v>8</v>
      </c>
      <c r="N153" s="46"/>
      <c r="O153" s="46"/>
      <c r="P153" s="46"/>
      <c r="Q153" s="46"/>
    </row>
    <row r="154" spans="11:17" x14ac:dyDescent="0.25">
      <c r="K154" s="154" t="s">
        <v>103</v>
      </c>
      <c r="L154" s="154"/>
      <c r="M154" s="8" t="s">
        <v>1</v>
      </c>
      <c r="N154" s="46"/>
      <c r="O154" s="46"/>
      <c r="P154" s="46"/>
      <c r="Q154" s="46"/>
    </row>
    <row r="155" spans="11:17" x14ac:dyDescent="0.25">
      <c r="K155" s="154"/>
      <c r="L155" s="154"/>
      <c r="M155" s="8" t="s">
        <v>2</v>
      </c>
      <c r="N155" s="46"/>
      <c r="O155" s="46"/>
      <c r="P155" s="46"/>
      <c r="Q155" s="46"/>
    </row>
    <row r="156" spans="11:17" x14ac:dyDescent="0.25">
      <c r="K156" s="154"/>
      <c r="L156" s="154"/>
      <c r="M156" s="8" t="s">
        <v>3</v>
      </c>
      <c r="N156" s="46"/>
      <c r="O156" s="46"/>
      <c r="P156" s="46"/>
      <c r="Q156" s="46"/>
    </row>
    <row r="157" spans="11:17" x14ac:dyDescent="0.25">
      <c r="K157" s="154"/>
      <c r="L157" s="154"/>
      <c r="M157" s="8" t="s">
        <v>4</v>
      </c>
      <c r="N157" s="46"/>
      <c r="O157" s="46"/>
      <c r="P157" s="46"/>
      <c r="Q157" s="46"/>
    </row>
    <row r="158" spans="11:17" x14ac:dyDescent="0.25">
      <c r="K158" s="154"/>
      <c r="L158" s="154"/>
      <c r="M158" s="8" t="s">
        <v>5</v>
      </c>
      <c r="N158" s="46"/>
      <c r="O158" s="46"/>
      <c r="P158" s="46"/>
      <c r="Q158" s="46"/>
    </row>
    <row r="159" spans="11:17" x14ac:dyDescent="0.25">
      <c r="K159" s="154"/>
      <c r="L159" s="154"/>
      <c r="M159" s="8" t="s">
        <v>6</v>
      </c>
      <c r="N159" s="46"/>
      <c r="O159" s="46"/>
      <c r="P159" s="46"/>
      <c r="Q159" s="46"/>
    </row>
    <row r="160" spans="11:17" x14ac:dyDescent="0.25">
      <c r="K160" s="154"/>
      <c r="L160" s="154"/>
      <c r="M160" s="8" t="s">
        <v>7</v>
      </c>
      <c r="N160" s="46"/>
      <c r="O160" s="46"/>
      <c r="P160" s="46"/>
      <c r="Q160" s="46"/>
    </row>
    <row r="161" spans="11:17" x14ac:dyDescent="0.25">
      <c r="K161" s="154"/>
      <c r="L161" s="154"/>
      <c r="M161" s="8" t="s">
        <v>8</v>
      </c>
      <c r="N161" s="46"/>
      <c r="O161" s="46"/>
      <c r="P161" s="46"/>
      <c r="Q161" s="46"/>
    </row>
    <row r="162" spans="11:17" x14ac:dyDescent="0.25">
      <c r="K162" s="154"/>
      <c r="L162" s="154"/>
      <c r="M162" s="8" t="s">
        <v>24</v>
      </c>
      <c r="N162" s="46"/>
      <c r="O162" s="46"/>
      <c r="P162" s="46"/>
      <c r="Q162" s="46"/>
    </row>
    <row r="163" spans="11:17" x14ac:dyDescent="0.25">
      <c r="K163" s="154" t="s">
        <v>104</v>
      </c>
      <c r="L163" s="154"/>
      <c r="M163" s="8" t="s">
        <v>1</v>
      </c>
      <c r="N163" s="46"/>
      <c r="O163" s="46"/>
      <c r="P163" s="46"/>
      <c r="Q163" s="46"/>
    </row>
    <row r="164" spans="11:17" x14ac:dyDescent="0.25">
      <c r="K164" s="154"/>
      <c r="L164" s="154"/>
      <c r="M164" s="8" t="s">
        <v>2</v>
      </c>
      <c r="N164" s="46"/>
      <c r="O164" s="46"/>
      <c r="P164" s="46"/>
      <c r="Q164" s="46"/>
    </row>
    <row r="165" spans="11:17" x14ac:dyDescent="0.25">
      <c r="K165" s="154"/>
      <c r="L165" s="154"/>
      <c r="M165" s="8" t="s">
        <v>3</v>
      </c>
      <c r="N165" s="46"/>
      <c r="O165" s="46"/>
      <c r="P165" s="46"/>
      <c r="Q165" s="46"/>
    </row>
    <row r="166" spans="11:17" x14ac:dyDescent="0.25">
      <c r="K166" s="154"/>
      <c r="L166" s="154"/>
      <c r="M166" s="8" t="s">
        <v>4</v>
      </c>
      <c r="N166" s="46"/>
      <c r="O166" s="46"/>
      <c r="P166" s="46"/>
      <c r="Q166" s="46"/>
    </row>
    <row r="167" spans="11:17" x14ac:dyDescent="0.25">
      <c r="K167" s="154"/>
      <c r="L167" s="154"/>
      <c r="M167" s="8" t="s">
        <v>5</v>
      </c>
      <c r="N167" s="46"/>
      <c r="O167" s="46"/>
      <c r="P167" s="46"/>
      <c r="Q167" s="46"/>
    </row>
    <row r="168" spans="11:17" x14ac:dyDescent="0.25">
      <c r="K168" s="154"/>
      <c r="L168" s="154"/>
      <c r="M168" s="8" t="s">
        <v>6</v>
      </c>
      <c r="N168" s="46"/>
      <c r="O168" s="46"/>
      <c r="P168" s="46"/>
      <c r="Q168" s="46"/>
    </row>
    <row r="169" spans="11:17" x14ac:dyDescent="0.25">
      <c r="K169" s="154"/>
      <c r="L169" s="154"/>
      <c r="M169" s="8" t="s">
        <v>7</v>
      </c>
      <c r="N169" s="46"/>
      <c r="O169" s="46"/>
      <c r="P169" s="46"/>
      <c r="Q169" s="46"/>
    </row>
    <row r="170" spans="11:17" x14ac:dyDescent="0.25">
      <c r="K170" s="154"/>
      <c r="L170" s="154"/>
      <c r="M170" s="8" t="s">
        <v>8</v>
      </c>
      <c r="N170" s="46"/>
      <c r="O170" s="46"/>
      <c r="P170" s="46"/>
      <c r="Q170" s="46"/>
    </row>
    <row r="171" spans="11:17" x14ac:dyDescent="0.25">
      <c r="K171" s="154"/>
      <c r="L171" s="154"/>
      <c r="M171" s="8" t="s">
        <v>24</v>
      </c>
      <c r="N171" s="46"/>
      <c r="O171" s="46"/>
      <c r="P171" s="46"/>
      <c r="Q171" s="46"/>
    </row>
    <row r="172" spans="11:17" x14ac:dyDescent="0.25">
      <c r="K172" s="154" t="s">
        <v>105</v>
      </c>
      <c r="L172" s="154"/>
      <c r="M172" s="8" t="s">
        <v>1</v>
      </c>
      <c r="N172" s="46"/>
      <c r="O172" s="46"/>
      <c r="P172" s="46"/>
      <c r="Q172" s="46"/>
    </row>
    <row r="173" spans="11:17" x14ac:dyDescent="0.25">
      <c r="K173" s="154"/>
      <c r="L173" s="154"/>
      <c r="M173" s="8" t="s">
        <v>2</v>
      </c>
      <c r="N173" s="46"/>
      <c r="O173" s="46"/>
      <c r="P173" s="46"/>
      <c r="Q173" s="46"/>
    </row>
    <row r="174" spans="11:17" x14ac:dyDescent="0.25">
      <c r="K174" s="154"/>
      <c r="L174" s="154"/>
      <c r="M174" s="8" t="s">
        <v>3</v>
      </c>
      <c r="N174" s="46"/>
      <c r="O174" s="46"/>
      <c r="P174" s="46"/>
      <c r="Q174" s="46"/>
    </row>
    <row r="175" spans="11:17" x14ac:dyDescent="0.25">
      <c r="K175" s="154"/>
      <c r="L175" s="154"/>
      <c r="M175" s="8" t="s">
        <v>4</v>
      </c>
      <c r="N175" s="46"/>
      <c r="O175" s="46"/>
      <c r="P175" s="46"/>
      <c r="Q175" s="46"/>
    </row>
    <row r="176" spans="11:17" x14ac:dyDescent="0.25">
      <c r="K176" s="154"/>
      <c r="L176" s="154"/>
      <c r="M176" s="8" t="s">
        <v>5</v>
      </c>
      <c r="N176" s="46"/>
      <c r="O176" s="46"/>
      <c r="P176" s="46"/>
      <c r="Q176" s="46"/>
    </row>
    <row r="177" spans="11:17" x14ac:dyDescent="0.25">
      <c r="K177" s="154"/>
      <c r="L177" s="154"/>
      <c r="M177" s="8" t="s">
        <v>6</v>
      </c>
      <c r="N177" s="46"/>
      <c r="O177" s="46"/>
      <c r="P177" s="46"/>
      <c r="Q177" s="46"/>
    </row>
    <row r="178" spans="11:17" x14ac:dyDescent="0.25">
      <c r="K178" s="154"/>
      <c r="L178" s="154"/>
      <c r="M178" s="8" t="s">
        <v>7</v>
      </c>
      <c r="N178" s="46"/>
      <c r="O178" s="46"/>
      <c r="P178" s="46"/>
      <c r="Q178" s="46"/>
    </row>
    <row r="179" spans="11:17" x14ac:dyDescent="0.25">
      <c r="K179" s="154"/>
      <c r="L179" s="154"/>
      <c r="M179" s="8" t="s">
        <v>8</v>
      </c>
      <c r="N179" s="46"/>
      <c r="O179" s="46"/>
      <c r="P179" s="46"/>
      <c r="Q179" s="46"/>
    </row>
    <row r="180" spans="11:17" ht="18.75" x14ac:dyDescent="0.25">
      <c r="K180" s="189" t="s">
        <v>106</v>
      </c>
      <c r="L180" s="190"/>
      <c r="M180" s="18"/>
      <c r="N180" s="46"/>
      <c r="O180" s="46"/>
      <c r="P180" s="46"/>
      <c r="Q180" s="46"/>
    </row>
    <row r="181" spans="11:17" x14ac:dyDescent="0.25">
      <c r="K181" s="151" t="s">
        <v>107</v>
      </c>
      <c r="L181" s="151" t="s">
        <v>8</v>
      </c>
      <c r="M181" s="7" t="s">
        <v>98</v>
      </c>
      <c r="N181" s="46"/>
      <c r="O181" s="46"/>
      <c r="P181" s="46"/>
      <c r="Q181" s="46"/>
    </row>
    <row r="182" spans="11:17" x14ac:dyDescent="0.25">
      <c r="K182" s="151"/>
      <c r="L182" s="151"/>
      <c r="M182" s="7" t="s">
        <v>99</v>
      </c>
      <c r="N182" s="46"/>
      <c r="O182" s="46"/>
      <c r="P182" s="46"/>
      <c r="Q182" s="46"/>
    </row>
    <row r="183" spans="11:17" x14ac:dyDescent="0.25">
      <c r="K183" s="151"/>
      <c r="L183" s="151"/>
      <c r="M183" s="7" t="s">
        <v>108</v>
      </c>
      <c r="N183" s="46"/>
      <c r="O183" s="46"/>
      <c r="P183" s="46"/>
      <c r="Q183" s="46"/>
    </row>
    <row r="184" spans="11:17" x14ac:dyDescent="0.25">
      <c r="K184" s="151"/>
      <c r="L184" s="151" t="s">
        <v>24</v>
      </c>
      <c r="M184" s="7" t="s">
        <v>98</v>
      </c>
      <c r="N184" s="46"/>
      <c r="O184" s="46"/>
      <c r="P184" s="46"/>
      <c r="Q184" s="46"/>
    </row>
    <row r="185" spans="11:17" x14ac:dyDescent="0.25">
      <c r="K185" s="151"/>
      <c r="L185" s="151"/>
      <c r="M185" s="7" t="s">
        <v>99</v>
      </c>
      <c r="N185" s="46"/>
      <c r="O185" s="46"/>
      <c r="P185" s="46"/>
      <c r="Q185" s="46"/>
    </row>
    <row r="186" spans="11:17" x14ac:dyDescent="0.25">
      <c r="K186" s="151"/>
      <c r="L186" s="151"/>
      <c r="M186" s="7" t="s">
        <v>108</v>
      </c>
      <c r="N186" s="46"/>
      <c r="O186" s="46"/>
      <c r="P186" s="46"/>
      <c r="Q186" s="46"/>
    </row>
    <row r="187" spans="11:17" x14ac:dyDescent="0.25">
      <c r="K187" s="157" t="s">
        <v>109</v>
      </c>
      <c r="L187" s="157"/>
      <c r="M187" s="9" t="s">
        <v>110</v>
      </c>
      <c r="N187" s="46"/>
      <c r="O187" s="46"/>
      <c r="P187" s="46"/>
      <c r="Q187" s="46"/>
    </row>
    <row r="188" spans="11:17" x14ac:dyDescent="0.25">
      <c r="K188" s="157"/>
      <c r="L188" s="157"/>
      <c r="M188" s="9" t="s">
        <v>111</v>
      </c>
      <c r="N188" s="46"/>
      <c r="O188" s="46"/>
      <c r="P188" s="46"/>
      <c r="Q188" s="46"/>
    </row>
    <row r="189" spans="11:17" x14ac:dyDescent="0.25">
      <c r="K189" s="157"/>
      <c r="L189" s="157"/>
      <c r="M189" s="9" t="s">
        <v>112</v>
      </c>
      <c r="N189" s="46"/>
      <c r="O189" s="46"/>
      <c r="P189" s="46"/>
      <c r="Q189" s="46"/>
    </row>
    <row r="190" spans="11:17" x14ac:dyDescent="0.25">
      <c r="K190" s="157"/>
      <c r="L190" s="157"/>
      <c r="M190" s="9" t="s">
        <v>113</v>
      </c>
      <c r="N190" s="46"/>
      <c r="O190" s="46"/>
      <c r="P190" s="46"/>
      <c r="Q190" s="46"/>
    </row>
    <row r="191" spans="11:17" x14ac:dyDescent="0.25">
      <c r="K191" s="157"/>
      <c r="L191" s="157"/>
      <c r="M191" s="9" t="s">
        <v>114</v>
      </c>
      <c r="N191" s="46"/>
      <c r="O191" s="46"/>
      <c r="P191" s="46"/>
      <c r="Q191" s="46"/>
    </row>
    <row r="192" spans="11:17" x14ac:dyDescent="0.25">
      <c r="K192" s="157"/>
      <c r="L192" s="157"/>
      <c r="M192" s="9" t="s">
        <v>115</v>
      </c>
      <c r="N192" s="46"/>
      <c r="O192" s="46"/>
      <c r="P192" s="46"/>
      <c r="Q192" s="46"/>
    </row>
    <row r="193" spans="11:17" x14ac:dyDescent="0.25">
      <c r="K193" s="155" t="s">
        <v>116</v>
      </c>
      <c r="L193" s="155"/>
      <c r="M193" s="10" t="s">
        <v>110</v>
      </c>
      <c r="N193" s="46"/>
      <c r="O193" s="46"/>
      <c r="P193" s="46"/>
      <c r="Q193" s="46"/>
    </row>
    <row r="194" spans="11:17" x14ac:dyDescent="0.25">
      <c r="K194" s="155"/>
      <c r="L194" s="155"/>
      <c r="M194" s="10" t="s">
        <v>111</v>
      </c>
      <c r="N194" s="46"/>
      <c r="O194" s="46"/>
      <c r="P194" s="46"/>
      <c r="Q194" s="46"/>
    </row>
    <row r="195" spans="11:17" x14ac:dyDescent="0.25">
      <c r="K195" s="155"/>
      <c r="L195" s="155"/>
      <c r="M195" s="10" t="s">
        <v>112</v>
      </c>
      <c r="N195" s="46"/>
      <c r="O195" s="46"/>
      <c r="P195" s="46"/>
      <c r="Q195" s="46"/>
    </row>
    <row r="196" spans="11:17" x14ac:dyDescent="0.25">
      <c r="K196" s="155" t="s">
        <v>117</v>
      </c>
      <c r="L196" s="155"/>
      <c r="M196" s="10" t="s">
        <v>118</v>
      </c>
      <c r="N196" s="46"/>
      <c r="O196" s="46"/>
      <c r="P196" s="46"/>
      <c r="Q196" s="46"/>
    </row>
    <row r="197" spans="11:17" x14ac:dyDescent="0.25">
      <c r="K197" s="155"/>
      <c r="L197" s="155"/>
      <c r="M197" s="10" t="s">
        <v>111</v>
      </c>
      <c r="N197" s="46"/>
      <c r="O197" s="46"/>
      <c r="P197" s="46"/>
      <c r="Q197" s="46"/>
    </row>
    <row r="198" spans="11:17" x14ac:dyDescent="0.25">
      <c r="K198" s="155"/>
      <c r="L198" s="155"/>
      <c r="M198" s="10" t="s">
        <v>112</v>
      </c>
      <c r="N198" s="46"/>
      <c r="O198" s="46"/>
      <c r="P198" s="46"/>
      <c r="Q198" s="46"/>
    </row>
    <row r="199" spans="11:17" x14ac:dyDescent="0.25">
      <c r="K199" s="155"/>
      <c r="L199" s="155"/>
      <c r="M199" s="10" t="s">
        <v>114</v>
      </c>
      <c r="N199" s="46"/>
      <c r="O199" s="46"/>
      <c r="P199" s="46"/>
      <c r="Q199" s="46"/>
    </row>
    <row r="200" spans="11:17" x14ac:dyDescent="0.25">
      <c r="K200" s="155"/>
      <c r="L200" s="155"/>
      <c r="M200" s="10" t="s">
        <v>115</v>
      </c>
      <c r="N200" s="46"/>
      <c r="O200" s="46"/>
      <c r="P200" s="46"/>
      <c r="Q200" s="46"/>
    </row>
    <row r="201" spans="11:17" x14ac:dyDescent="0.25">
      <c r="K201" s="155" t="s">
        <v>119</v>
      </c>
      <c r="L201" s="155"/>
      <c r="M201" s="10" t="s">
        <v>8</v>
      </c>
      <c r="N201" s="46"/>
      <c r="O201" s="46"/>
      <c r="P201" s="46"/>
      <c r="Q201" s="46"/>
    </row>
    <row r="202" spans="11:17" x14ac:dyDescent="0.25">
      <c r="K202" s="155" t="s">
        <v>120</v>
      </c>
      <c r="L202" s="155"/>
      <c r="M202" s="10" t="s">
        <v>121</v>
      </c>
      <c r="N202" s="46"/>
      <c r="O202" s="46"/>
      <c r="P202" s="46"/>
      <c r="Q202" s="46"/>
    </row>
    <row r="203" spans="11:17" x14ac:dyDescent="0.25">
      <c r="K203" s="155"/>
      <c r="L203" s="155"/>
      <c r="M203" s="10" t="s">
        <v>122</v>
      </c>
      <c r="N203" s="46"/>
      <c r="O203" s="46"/>
      <c r="P203" s="46"/>
      <c r="Q203" s="46"/>
    </row>
    <row r="204" spans="11:17" x14ac:dyDescent="0.25">
      <c r="K204" s="155"/>
      <c r="L204" s="155"/>
      <c r="M204" s="10" t="s">
        <v>123</v>
      </c>
      <c r="N204" s="46"/>
      <c r="O204" s="46"/>
      <c r="P204" s="46"/>
      <c r="Q204" s="46"/>
    </row>
    <row r="205" spans="11:17" x14ac:dyDescent="0.25">
      <c r="K205" s="155"/>
      <c r="L205" s="155"/>
      <c r="M205" s="10" t="s">
        <v>8</v>
      </c>
      <c r="N205" s="46"/>
      <c r="O205" s="46"/>
      <c r="P205" s="46"/>
      <c r="Q205" s="46"/>
    </row>
    <row r="206" spans="11:17" x14ac:dyDescent="0.25">
      <c r="K206" s="155"/>
      <c r="L206" s="155"/>
      <c r="M206" s="10" t="s">
        <v>24</v>
      </c>
      <c r="N206" s="46"/>
      <c r="O206" s="46"/>
      <c r="P206" s="46"/>
      <c r="Q206" s="46"/>
    </row>
    <row r="207" spans="11:17" x14ac:dyDescent="0.25">
      <c r="K207" s="155" t="s">
        <v>124</v>
      </c>
      <c r="L207" s="155"/>
      <c r="M207" s="10" t="s">
        <v>125</v>
      </c>
      <c r="N207" s="46"/>
      <c r="O207" s="46"/>
      <c r="P207" s="46"/>
      <c r="Q207" s="46"/>
    </row>
    <row r="208" spans="11:17" x14ac:dyDescent="0.25">
      <c r="K208" s="155"/>
      <c r="L208" s="155"/>
      <c r="M208" s="10" t="s">
        <v>24</v>
      </c>
      <c r="N208" s="46"/>
      <c r="O208" s="46"/>
      <c r="P208" s="46"/>
      <c r="Q208" s="46"/>
    </row>
    <row r="209" spans="11:17" x14ac:dyDescent="0.25">
      <c r="K209" s="151" t="s">
        <v>126</v>
      </c>
      <c r="L209" s="151"/>
      <c r="M209" s="10" t="s">
        <v>125</v>
      </c>
      <c r="N209" s="46"/>
      <c r="O209" s="46"/>
      <c r="P209" s="46"/>
      <c r="Q209" s="46"/>
    </row>
    <row r="210" spans="11:17" x14ac:dyDescent="0.25">
      <c r="K210" s="151"/>
      <c r="L210" s="151"/>
      <c r="M210" s="10" t="s">
        <v>24</v>
      </c>
      <c r="N210" s="46"/>
      <c r="O210" s="46"/>
      <c r="P210" s="46"/>
      <c r="Q210" s="46"/>
    </row>
    <row r="211" spans="11:17" ht="60" x14ac:dyDescent="0.25">
      <c r="K211" s="151" t="s">
        <v>127</v>
      </c>
      <c r="L211" s="151"/>
      <c r="M211" s="11" t="s">
        <v>128</v>
      </c>
      <c r="N211" s="46"/>
      <c r="O211" s="46"/>
      <c r="P211" s="46"/>
      <c r="Q211" s="46"/>
    </row>
    <row r="212" spans="11:17" x14ac:dyDescent="0.25">
      <c r="K212" s="151" t="s">
        <v>129</v>
      </c>
      <c r="L212" s="151"/>
      <c r="M212" s="9" t="s">
        <v>130</v>
      </c>
      <c r="N212" s="46"/>
      <c r="O212" s="46"/>
      <c r="P212" s="46"/>
      <c r="Q212" s="46"/>
    </row>
  </sheetData>
  <mergeCells count="45">
    <mergeCell ref="K209:L210"/>
    <mergeCell ref="K211:L211"/>
    <mergeCell ref="K212:L212"/>
    <mergeCell ref="K193:L195"/>
    <mergeCell ref="K196:L200"/>
    <mergeCell ref="K201:L201"/>
    <mergeCell ref="K202:L206"/>
    <mergeCell ref="K207:L208"/>
    <mergeCell ref="K180:L180"/>
    <mergeCell ref="K181:K186"/>
    <mergeCell ref="L181:L183"/>
    <mergeCell ref="L184:L186"/>
    <mergeCell ref="K187:L192"/>
    <mergeCell ref="K136:L144"/>
    <mergeCell ref="K145:L153"/>
    <mergeCell ref="K154:L162"/>
    <mergeCell ref="K163:L171"/>
    <mergeCell ref="K172:L179"/>
    <mergeCell ref="K77:L110"/>
    <mergeCell ref="K111:L117"/>
    <mergeCell ref="K118:K135"/>
    <mergeCell ref="L118:L119"/>
    <mergeCell ref="L120:L121"/>
    <mergeCell ref="L122:L123"/>
    <mergeCell ref="L124:L125"/>
    <mergeCell ref="L126:L127"/>
    <mergeCell ref="L128:L129"/>
    <mergeCell ref="L130:L131"/>
    <mergeCell ref="L132:L133"/>
    <mergeCell ref="L134:L135"/>
    <mergeCell ref="K16:L16"/>
    <mergeCell ref="K17:L17"/>
    <mergeCell ref="K18:L26"/>
    <mergeCell ref="K27:L67"/>
    <mergeCell ref="K68:L76"/>
    <mergeCell ref="B46:G46"/>
    <mergeCell ref="B59:G59"/>
    <mergeCell ref="B72:G72"/>
    <mergeCell ref="B82:G82"/>
    <mergeCell ref="B3:C3"/>
    <mergeCell ref="B4:C4"/>
    <mergeCell ref="B5:C5"/>
    <mergeCell ref="B6:G6"/>
    <mergeCell ref="B19:G19"/>
    <mergeCell ref="B33:G33"/>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212"/>
  <sheetViews>
    <sheetView workbookViewId="0">
      <selection activeCell="T197" sqref="T197"/>
    </sheetView>
  </sheetViews>
  <sheetFormatPr defaultRowHeight="15" x14ac:dyDescent="0.25"/>
  <cols>
    <col min="3" max="3" width="10.42578125" bestFit="1" customWidth="1"/>
    <col min="13" max="13" width="16.85546875" bestFit="1" customWidth="1"/>
  </cols>
  <sheetData>
    <row r="3" spans="2:17" ht="15.75" x14ac:dyDescent="0.25">
      <c r="B3" s="134" t="s">
        <v>17</v>
      </c>
      <c r="C3" s="134"/>
      <c r="D3" s="21" t="s">
        <v>135</v>
      </c>
      <c r="E3" s="5"/>
      <c r="F3" s="5"/>
      <c r="G3" s="48"/>
    </row>
    <row r="4" spans="2:17" ht="15.75" x14ac:dyDescent="0.25">
      <c r="B4" s="134" t="s">
        <v>19</v>
      </c>
      <c r="C4" s="134"/>
      <c r="D4" s="196" t="s">
        <v>402</v>
      </c>
      <c r="E4" s="197"/>
      <c r="F4" s="197"/>
      <c r="G4" s="48"/>
    </row>
    <row r="5" spans="2:17" ht="15.75" x14ac:dyDescent="0.25">
      <c r="B5" s="138" t="s">
        <v>18</v>
      </c>
      <c r="C5" s="138"/>
      <c r="D5" s="22" t="s">
        <v>394</v>
      </c>
      <c r="E5" s="19"/>
      <c r="F5" s="19"/>
      <c r="G5" s="49"/>
    </row>
    <row r="6" spans="2:17" ht="18.75" x14ac:dyDescent="0.25">
      <c r="B6" s="131" t="s">
        <v>10</v>
      </c>
      <c r="C6" s="132"/>
      <c r="D6" s="132"/>
      <c r="E6" s="132"/>
      <c r="F6" s="132"/>
      <c r="G6" s="133"/>
    </row>
    <row r="7" spans="2:17" ht="60" x14ac:dyDescent="0.25">
      <c r="B7" s="118" t="s">
        <v>9</v>
      </c>
      <c r="C7" s="118" t="s">
        <v>0</v>
      </c>
      <c r="D7" s="118" t="s">
        <v>15</v>
      </c>
      <c r="E7" s="4" t="s">
        <v>20</v>
      </c>
      <c r="F7" s="4" t="s">
        <v>16</v>
      </c>
      <c r="G7" s="118" t="s">
        <v>11</v>
      </c>
      <c r="K7" s="117" t="s">
        <v>205</v>
      </c>
      <c r="L7" s="117" t="s">
        <v>204</v>
      </c>
      <c r="M7" s="117" t="s">
        <v>15</v>
      </c>
      <c r="N7" s="117" t="s">
        <v>20</v>
      </c>
      <c r="O7" s="117" t="s">
        <v>16</v>
      </c>
      <c r="P7" s="119" t="s">
        <v>176</v>
      </c>
    </row>
    <row r="8" spans="2:17" x14ac:dyDescent="0.25">
      <c r="B8" s="2">
        <v>1</v>
      </c>
      <c r="C8" s="88">
        <v>45236</v>
      </c>
      <c r="D8" s="117">
        <v>4000</v>
      </c>
      <c r="E8" s="117"/>
      <c r="F8" s="117"/>
      <c r="G8" s="117">
        <v>10241</v>
      </c>
      <c r="K8" s="119">
        <v>63</v>
      </c>
      <c r="L8" s="119"/>
      <c r="M8" s="122">
        <f>+D18</f>
        <v>5950</v>
      </c>
      <c r="N8" s="121">
        <f>+[5]darchut!$G$49</f>
        <v>22</v>
      </c>
      <c r="O8" s="122">
        <f>+M8-N8</f>
        <v>5928</v>
      </c>
      <c r="P8" s="46"/>
    </row>
    <row r="9" spans="2:17" x14ac:dyDescent="0.25">
      <c r="B9" s="2">
        <f>1+B8</f>
        <v>2</v>
      </c>
      <c r="C9" s="88">
        <v>45238</v>
      </c>
      <c r="D9" s="117">
        <v>1950</v>
      </c>
      <c r="E9" s="117"/>
      <c r="F9" s="117"/>
      <c r="G9" s="117">
        <v>10242</v>
      </c>
      <c r="K9" s="119">
        <v>75</v>
      </c>
      <c r="L9" s="119"/>
      <c r="M9" s="122">
        <f>+D32</f>
        <v>450</v>
      </c>
      <c r="N9" s="121">
        <f>+[5]darchut!$H$49</f>
        <v>0</v>
      </c>
      <c r="O9" s="122">
        <f t="shared" ref="O9:O12" si="0">+M9-N9</f>
        <v>450</v>
      </c>
      <c r="P9" s="46"/>
    </row>
    <row r="10" spans="2:17" x14ac:dyDescent="0.25">
      <c r="B10" s="2">
        <f>1+B9</f>
        <v>3</v>
      </c>
      <c r="C10" s="3"/>
      <c r="D10" s="2"/>
      <c r="E10" s="2"/>
      <c r="F10" s="2"/>
      <c r="G10" s="2"/>
      <c r="K10" s="119">
        <v>90</v>
      </c>
      <c r="L10" s="119"/>
      <c r="M10" s="122">
        <f>+D45</f>
        <v>300</v>
      </c>
      <c r="N10" s="122">
        <f>+[5]darchut!$I$49</f>
        <v>0</v>
      </c>
      <c r="O10" s="122">
        <f t="shared" si="0"/>
        <v>300</v>
      </c>
      <c r="P10" s="46"/>
    </row>
    <row r="11" spans="2:17" x14ac:dyDescent="0.25">
      <c r="B11" s="2">
        <f>1+B10</f>
        <v>4</v>
      </c>
      <c r="C11" s="3"/>
      <c r="D11" s="2"/>
      <c r="E11" s="2"/>
      <c r="F11" s="2"/>
      <c r="G11" s="2"/>
      <c r="K11" s="119">
        <v>110</v>
      </c>
      <c r="L11" s="119"/>
      <c r="M11" s="122">
        <f>+D57</f>
        <v>600</v>
      </c>
      <c r="N11" s="122">
        <f>+[5]darchut!$J$49</f>
        <v>0</v>
      </c>
      <c r="O11" s="122">
        <f t="shared" si="0"/>
        <v>600</v>
      </c>
      <c r="P11" s="46"/>
    </row>
    <row r="12" spans="2:17" x14ac:dyDescent="0.25">
      <c r="B12" s="2">
        <v>5</v>
      </c>
      <c r="C12" s="3"/>
      <c r="D12" s="2"/>
      <c r="E12" s="2"/>
      <c r="F12" s="2"/>
      <c r="G12" s="2"/>
      <c r="K12" s="119">
        <v>140</v>
      </c>
      <c r="L12" s="119"/>
      <c r="M12" s="122"/>
      <c r="N12" s="122"/>
      <c r="O12" s="122">
        <f t="shared" si="0"/>
        <v>0</v>
      </c>
      <c r="P12" s="46"/>
    </row>
    <row r="13" spans="2:17" x14ac:dyDescent="0.25">
      <c r="B13" s="2">
        <v>6</v>
      </c>
      <c r="C13" s="3"/>
      <c r="D13" s="2"/>
      <c r="E13" s="2"/>
      <c r="F13" s="2"/>
      <c r="G13" s="2"/>
    </row>
    <row r="14" spans="2:17" x14ac:dyDescent="0.25">
      <c r="B14" s="2">
        <v>7</v>
      </c>
      <c r="C14" s="3"/>
      <c r="D14" s="2"/>
      <c r="E14" s="2"/>
      <c r="F14" s="2"/>
      <c r="G14" s="24"/>
    </row>
    <row r="15" spans="2:17" x14ac:dyDescent="0.25">
      <c r="B15" s="2"/>
      <c r="C15" s="3"/>
      <c r="D15" s="2"/>
      <c r="E15" s="2"/>
      <c r="F15" s="2"/>
      <c r="G15" s="24"/>
    </row>
    <row r="16" spans="2:17" x14ac:dyDescent="0.25">
      <c r="B16" s="2"/>
      <c r="C16" s="3"/>
      <c r="D16" s="2"/>
      <c r="E16" s="2"/>
      <c r="F16" s="2"/>
      <c r="G16" s="24"/>
      <c r="K16" s="185"/>
      <c r="L16" s="186"/>
      <c r="M16" s="46"/>
      <c r="N16" s="46"/>
      <c r="O16" s="46"/>
      <c r="P16" s="46"/>
      <c r="Q16" s="46"/>
    </row>
    <row r="17" spans="2:17" ht="45" x14ac:dyDescent="0.25">
      <c r="B17" s="2"/>
      <c r="C17" s="3"/>
      <c r="D17" s="2"/>
      <c r="E17" s="2"/>
      <c r="F17" s="2"/>
      <c r="G17" s="24"/>
      <c r="K17" s="153" t="s">
        <v>21</v>
      </c>
      <c r="L17" s="153"/>
      <c r="M17" s="120" t="s">
        <v>22</v>
      </c>
      <c r="N17" s="12" t="s">
        <v>131</v>
      </c>
      <c r="O17" s="12" t="s">
        <v>132</v>
      </c>
      <c r="P17" s="12" t="s">
        <v>133</v>
      </c>
      <c r="Q17" s="12" t="s">
        <v>11</v>
      </c>
    </row>
    <row r="18" spans="2:17" x14ac:dyDescent="0.25">
      <c r="B18" s="2"/>
      <c r="C18" s="3" t="s">
        <v>201</v>
      </c>
      <c r="D18" s="2">
        <f>SUM(D8:D17)</f>
        <v>5950</v>
      </c>
      <c r="E18" s="2"/>
      <c r="F18" s="2"/>
      <c r="G18" s="24"/>
      <c r="K18" s="151" t="s">
        <v>23</v>
      </c>
      <c r="L18" s="151"/>
      <c r="M18" s="7" t="s">
        <v>1</v>
      </c>
      <c r="N18" s="121"/>
      <c r="O18" s="46"/>
      <c r="P18" s="46"/>
      <c r="Q18" s="46"/>
    </row>
    <row r="19" spans="2:17" ht="18.75" x14ac:dyDescent="0.25">
      <c r="B19" s="131" t="s">
        <v>12</v>
      </c>
      <c r="C19" s="132"/>
      <c r="D19" s="132"/>
      <c r="E19" s="132"/>
      <c r="F19" s="132"/>
      <c r="G19" s="133"/>
      <c r="K19" s="151"/>
      <c r="L19" s="151"/>
      <c r="M19" s="7" t="s">
        <v>2</v>
      </c>
      <c r="N19" s="122"/>
      <c r="O19" s="46"/>
      <c r="P19" s="46"/>
      <c r="Q19" s="46"/>
    </row>
    <row r="20" spans="2:17" ht="60" x14ac:dyDescent="0.25">
      <c r="B20" s="118" t="s">
        <v>9</v>
      </c>
      <c r="C20" s="118" t="s">
        <v>0</v>
      </c>
      <c r="D20" s="118" t="s">
        <v>15</v>
      </c>
      <c r="E20" s="4" t="s">
        <v>20</v>
      </c>
      <c r="F20" s="4" t="s">
        <v>16</v>
      </c>
      <c r="G20" s="118" t="s">
        <v>11</v>
      </c>
      <c r="K20" s="151"/>
      <c r="L20" s="151"/>
      <c r="M20" s="7" t="s">
        <v>3</v>
      </c>
      <c r="N20" s="121"/>
      <c r="O20" s="46"/>
      <c r="P20" s="46"/>
      <c r="Q20" s="46"/>
    </row>
    <row r="21" spans="2:17" x14ac:dyDescent="0.25">
      <c r="B21" s="2">
        <v>1</v>
      </c>
      <c r="C21" s="88">
        <v>45236</v>
      </c>
      <c r="D21" s="117">
        <v>450</v>
      </c>
      <c r="E21" s="117"/>
      <c r="F21" s="117"/>
      <c r="G21" s="117">
        <v>10241</v>
      </c>
      <c r="K21" s="151"/>
      <c r="L21" s="151"/>
      <c r="M21" s="7" t="s">
        <v>4</v>
      </c>
      <c r="N21" s="46"/>
      <c r="O21" s="46"/>
      <c r="P21" s="46"/>
      <c r="Q21" s="46"/>
    </row>
    <row r="22" spans="2:17" x14ac:dyDescent="0.25">
      <c r="B22" s="2">
        <v>2</v>
      </c>
      <c r="C22" s="87"/>
      <c r="D22" s="117"/>
      <c r="E22" s="46"/>
      <c r="F22" s="46"/>
      <c r="G22" s="117"/>
      <c r="K22" s="151"/>
      <c r="L22" s="151"/>
      <c r="M22" s="7" t="s">
        <v>5</v>
      </c>
      <c r="N22" s="46"/>
      <c r="O22" s="46"/>
      <c r="P22" s="46"/>
      <c r="Q22" s="46"/>
    </row>
    <row r="23" spans="2:17" x14ac:dyDescent="0.25">
      <c r="B23" s="2">
        <v>3</v>
      </c>
      <c r="C23" s="3"/>
      <c r="D23" s="2"/>
      <c r="E23" s="2"/>
      <c r="F23" s="2"/>
      <c r="G23" s="2"/>
      <c r="K23" s="151"/>
      <c r="L23" s="151"/>
      <c r="M23" s="7" t="s">
        <v>6</v>
      </c>
      <c r="N23" s="46"/>
      <c r="O23" s="46"/>
      <c r="P23" s="46"/>
      <c r="Q23" s="46"/>
    </row>
    <row r="24" spans="2:17" x14ac:dyDescent="0.25">
      <c r="B24" s="2">
        <v>3</v>
      </c>
      <c r="C24" s="3"/>
      <c r="D24" s="2"/>
      <c r="E24" s="2"/>
      <c r="F24" s="2"/>
      <c r="G24" s="2"/>
      <c r="K24" s="151"/>
      <c r="L24" s="151"/>
      <c r="M24" s="7" t="s">
        <v>7</v>
      </c>
      <c r="N24" s="46"/>
      <c r="O24" s="46"/>
      <c r="P24" s="46"/>
      <c r="Q24" s="46"/>
    </row>
    <row r="25" spans="2:17" x14ac:dyDescent="0.25">
      <c r="B25" s="2"/>
      <c r="C25" s="3"/>
      <c r="D25" s="2"/>
      <c r="E25" s="2"/>
      <c r="F25" s="2"/>
      <c r="G25" s="2"/>
      <c r="K25" s="151"/>
      <c r="L25" s="151"/>
      <c r="M25" s="7" t="s">
        <v>8</v>
      </c>
      <c r="N25" s="46"/>
      <c r="O25" s="46"/>
      <c r="P25" s="46"/>
      <c r="Q25" s="46"/>
    </row>
    <row r="26" spans="2:17" x14ac:dyDescent="0.25">
      <c r="B26" s="2"/>
      <c r="C26" s="3"/>
      <c r="D26" s="2"/>
      <c r="E26" s="2"/>
      <c r="F26" s="2"/>
      <c r="G26" s="2"/>
      <c r="K26" s="151"/>
      <c r="L26" s="151"/>
      <c r="M26" s="7" t="s">
        <v>24</v>
      </c>
      <c r="N26" s="46"/>
      <c r="O26" s="46"/>
      <c r="P26" s="46"/>
      <c r="Q26" s="46"/>
    </row>
    <row r="27" spans="2:17" x14ac:dyDescent="0.25">
      <c r="B27" s="2"/>
      <c r="C27" s="3"/>
      <c r="D27" s="2"/>
      <c r="E27" s="2"/>
      <c r="F27" s="2"/>
      <c r="G27" s="2"/>
      <c r="K27" s="151" t="s">
        <v>25</v>
      </c>
      <c r="L27" s="151"/>
      <c r="M27" s="7" t="s">
        <v>26</v>
      </c>
      <c r="N27" s="46"/>
      <c r="O27" s="46"/>
      <c r="P27" s="46"/>
      <c r="Q27" s="46"/>
    </row>
    <row r="28" spans="2:17" x14ac:dyDescent="0.25">
      <c r="B28" s="2"/>
      <c r="C28" s="3"/>
      <c r="D28" s="2"/>
      <c r="E28" s="2"/>
      <c r="F28" s="2"/>
      <c r="G28" s="2"/>
      <c r="K28" s="151"/>
      <c r="L28" s="151"/>
      <c r="M28" s="7" t="s">
        <v>27</v>
      </c>
      <c r="N28" s="46"/>
      <c r="O28" s="46"/>
      <c r="P28" s="46"/>
      <c r="Q28" s="46"/>
    </row>
    <row r="29" spans="2:17" x14ac:dyDescent="0.25">
      <c r="B29" s="2"/>
      <c r="C29" s="3"/>
      <c r="D29" s="2"/>
      <c r="E29" s="2"/>
      <c r="F29" s="2"/>
      <c r="G29" s="2"/>
      <c r="K29" s="151"/>
      <c r="L29" s="151"/>
      <c r="M29" s="7" t="s">
        <v>28</v>
      </c>
      <c r="N29" s="46"/>
      <c r="O29" s="46"/>
      <c r="P29" s="46"/>
      <c r="Q29" s="46"/>
    </row>
    <row r="30" spans="2:17" x14ac:dyDescent="0.25">
      <c r="B30" s="2"/>
      <c r="C30" s="3"/>
      <c r="D30" s="2"/>
      <c r="E30" s="2"/>
      <c r="F30" s="2"/>
      <c r="G30" s="2"/>
      <c r="K30" s="151"/>
      <c r="L30" s="151"/>
      <c r="M30" s="7" t="s">
        <v>29</v>
      </c>
      <c r="N30" s="46"/>
      <c r="O30" s="46"/>
      <c r="P30" s="46"/>
      <c r="Q30" s="46"/>
    </row>
    <row r="31" spans="2:17" x14ac:dyDescent="0.25">
      <c r="B31" s="2"/>
      <c r="C31" s="3"/>
      <c r="D31" s="2"/>
      <c r="E31" s="2"/>
      <c r="F31" s="2"/>
      <c r="G31" s="24"/>
      <c r="K31" s="151"/>
      <c r="L31" s="151"/>
      <c r="M31" s="7" t="s">
        <v>30</v>
      </c>
      <c r="N31" s="46"/>
      <c r="O31" s="46"/>
      <c r="P31" s="46"/>
      <c r="Q31" s="46"/>
    </row>
    <row r="32" spans="2:17" x14ac:dyDescent="0.25">
      <c r="B32" s="2"/>
      <c r="C32" s="3" t="s">
        <v>201</v>
      </c>
      <c r="D32" s="2">
        <f>SUM(D21:D31)</f>
        <v>450</v>
      </c>
      <c r="E32" s="2"/>
      <c r="F32" s="2"/>
      <c r="G32" s="24"/>
      <c r="K32" s="151"/>
      <c r="L32" s="151"/>
      <c r="M32" s="7" t="s">
        <v>31</v>
      </c>
      <c r="N32" s="46"/>
      <c r="O32" s="46"/>
      <c r="P32" s="46"/>
      <c r="Q32" s="46"/>
    </row>
    <row r="33" spans="2:17" ht="18.75" x14ac:dyDescent="0.25">
      <c r="B33" s="131" t="s">
        <v>13</v>
      </c>
      <c r="C33" s="132"/>
      <c r="D33" s="132"/>
      <c r="E33" s="132"/>
      <c r="F33" s="132"/>
      <c r="G33" s="133"/>
      <c r="K33" s="151"/>
      <c r="L33" s="151"/>
      <c r="M33" s="7" t="s">
        <v>32</v>
      </c>
      <c r="N33" s="46"/>
      <c r="O33" s="46"/>
      <c r="P33" s="46"/>
      <c r="Q33" s="46"/>
    </row>
    <row r="34" spans="2:17" ht="60" x14ac:dyDescent="0.25">
      <c r="B34" s="118" t="s">
        <v>9</v>
      </c>
      <c r="C34" s="118" t="s">
        <v>0</v>
      </c>
      <c r="D34" s="118" t="s">
        <v>15</v>
      </c>
      <c r="E34" s="4" t="s">
        <v>20</v>
      </c>
      <c r="F34" s="4" t="s">
        <v>16</v>
      </c>
      <c r="G34" s="118" t="s">
        <v>11</v>
      </c>
      <c r="K34" s="151"/>
      <c r="L34" s="151"/>
      <c r="M34" s="7" t="s">
        <v>33</v>
      </c>
      <c r="N34" s="121"/>
      <c r="O34" s="121"/>
      <c r="P34" s="121"/>
      <c r="Q34" s="121"/>
    </row>
    <row r="35" spans="2:17" x14ac:dyDescent="0.25">
      <c r="B35" s="26">
        <v>1</v>
      </c>
      <c r="C35" s="88">
        <v>45236</v>
      </c>
      <c r="D35" s="117">
        <v>300</v>
      </c>
      <c r="E35" s="117"/>
      <c r="F35" s="117"/>
      <c r="G35" s="117">
        <v>10241</v>
      </c>
      <c r="K35" s="151"/>
      <c r="L35" s="151"/>
      <c r="M35" s="7" t="s">
        <v>34</v>
      </c>
      <c r="N35" s="46"/>
      <c r="O35" s="46"/>
      <c r="P35" s="46"/>
      <c r="Q35" s="46"/>
    </row>
    <row r="36" spans="2:17" x14ac:dyDescent="0.25">
      <c r="B36" s="26">
        <f>+B35+1</f>
        <v>2</v>
      </c>
      <c r="C36" s="27"/>
      <c r="D36" s="26"/>
      <c r="E36" s="26"/>
      <c r="F36" s="26"/>
      <c r="G36" s="2"/>
      <c r="K36" s="151"/>
      <c r="L36" s="151"/>
      <c r="M36" s="7" t="s">
        <v>35</v>
      </c>
      <c r="N36" s="46"/>
      <c r="O36" s="46"/>
      <c r="P36" s="46"/>
      <c r="Q36" s="46"/>
    </row>
    <row r="37" spans="2:17" x14ac:dyDescent="0.25">
      <c r="B37" s="2">
        <v>3</v>
      </c>
      <c r="C37" s="3"/>
      <c r="D37" s="2"/>
      <c r="E37" s="2"/>
      <c r="F37" s="2"/>
      <c r="G37" s="2"/>
      <c r="K37" s="151"/>
      <c r="L37" s="151"/>
      <c r="M37" s="7" t="s">
        <v>36</v>
      </c>
      <c r="N37" s="46"/>
      <c r="O37" s="46"/>
      <c r="P37" s="46"/>
      <c r="Q37" s="46"/>
    </row>
    <row r="38" spans="2:17" x14ac:dyDescent="0.25">
      <c r="B38" s="2"/>
      <c r="C38" s="3"/>
      <c r="D38" s="2"/>
      <c r="E38" s="2"/>
      <c r="F38" s="2"/>
      <c r="G38" s="2"/>
      <c r="K38" s="151"/>
      <c r="L38" s="151"/>
      <c r="M38" s="7" t="s">
        <v>37</v>
      </c>
      <c r="N38" s="122"/>
      <c r="O38" s="46"/>
      <c r="P38" s="46"/>
      <c r="Q38" s="46"/>
    </row>
    <row r="39" spans="2:17" x14ac:dyDescent="0.25">
      <c r="B39" s="2"/>
      <c r="C39" s="3"/>
      <c r="D39" s="2"/>
      <c r="E39" s="2"/>
      <c r="F39" s="2"/>
      <c r="G39" s="2"/>
      <c r="K39" s="151"/>
      <c r="L39" s="151"/>
      <c r="M39" s="7" t="s">
        <v>38</v>
      </c>
      <c r="N39" s="46"/>
      <c r="O39" s="46"/>
      <c r="P39" s="46"/>
      <c r="Q39" s="46"/>
    </row>
    <row r="40" spans="2:17" x14ac:dyDescent="0.25">
      <c r="B40" s="26"/>
      <c r="C40" s="27"/>
      <c r="D40" s="26"/>
      <c r="E40" s="26"/>
      <c r="F40" s="26"/>
      <c r="G40" s="2"/>
      <c r="K40" s="151"/>
      <c r="L40" s="151"/>
      <c r="M40" s="7" t="s">
        <v>39</v>
      </c>
      <c r="N40" s="46"/>
      <c r="O40" s="46"/>
      <c r="P40" s="46"/>
      <c r="Q40" s="46"/>
    </row>
    <row r="41" spans="2:17" x14ac:dyDescent="0.25">
      <c r="B41" s="26"/>
      <c r="C41" s="27"/>
      <c r="D41" s="25"/>
      <c r="E41" s="26"/>
      <c r="F41" s="26"/>
      <c r="G41" s="2"/>
      <c r="K41" s="151"/>
      <c r="L41" s="151"/>
      <c r="M41" s="7" t="s">
        <v>40</v>
      </c>
      <c r="N41" s="46"/>
      <c r="O41" s="46"/>
      <c r="P41" s="46"/>
      <c r="Q41" s="46"/>
    </row>
    <row r="42" spans="2:17" x14ac:dyDescent="0.25">
      <c r="B42" s="26"/>
      <c r="C42" s="27"/>
      <c r="D42" s="25"/>
      <c r="E42" s="26"/>
      <c r="F42" s="26"/>
      <c r="G42" s="2"/>
      <c r="K42" s="151"/>
      <c r="L42" s="151"/>
      <c r="M42" s="7" t="s">
        <v>41</v>
      </c>
      <c r="N42" s="46"/>
      <c r="O42" s="46"/>
      <c r="P42" s="46"/>
      <c r="Q42" s="46"/>
    </row>
    <row r="43" spans="2:17" x14ac:dyDescent="0.25">
      <c r="B43" s="26"/>
      <c r="C43" s="27"/>
      <c r="D43" s="25"/>
      <c r="E43" s="26"/>
      <c r="F43" s="26"/>
      <c r="G43" s="24"/>
      <c r="K43" s="151"/>
      <c r="L43" s="151"/>
      <c r="M43" s="7" t="s">
        <v>42</v>
      </c>
      <c r="N43" s="46"/>
      <c r="O43" s="46"/>
      <c r="P43" s="46"/>
      <c r="Q43" s="46"/>
    </row>
    <row r="44" spans="2:17" x14ac:dyDescent="0.25">
      <c r="B44" s="26"/>
      <c r="C44" s="27"/>
      <c r="D44" s="25"/>
      <c r="E44" s="26"/>
      <c r="F44" s="26"/>
      <c r="G44" s="24"/>
      <c r="K44" s="151"/>
      <c r="L44" s="151"/>
      <c r="M44" s="7" t="s">
        <v>43</v>
      </c>
      <c r="N44" s="46"/>
      <c r="O44" s="46"/>
      <c r="P44" s="46"/>
      <c r="Q44" s="46"/>
    </row>
    <row r="45" spans="2:17" x14ac:dyDescent="0.25">
      <c r="B45" s="26"/>
      <c r="C45" s="3" t="s">
        <v>201</v>
      </c>
      <c r="D45" s="2">
        <f>SUM(D35:D44)</f>
        <v>300</v>
      </c>
      <c r="E45" s="26"/>
      <c r="F45" s="26"/>
      <c r="G45" s="24"/>
      <c r="K45" s="151"/>
      <c r="L45" s="151"/>
      <c r="M45" s="7" t="s">
        <v>44</v>
      </c>
      <c r="N45" s="46"/>
      <c r="O45" s="46"/>
      <c r="P45" s="46"/>
      <c r="Q45" s="46"/>
    </row>
    <row r="46" spans="2:17" ht="18.75" x14ac:dyDescent="0.25">
      <c r="B46" s="131" t="s">
        <v>14</v>
      </c>
      <c r="C46" s="132"/>
      <c r="D46" s="132"/>
      <c r="E46" s="132"/>
      <c r="F46" s="132"/>
      <c r="G46" s="133"/>
      <c r="K46" s="151"/>
      <c r="L46" s="151"/>
      <c r="M46" s="7" t="s">
        <v>45</v>
      </c>
      <c r="N46" s="122"/>
      <c r="O46" s="46"/>
      <c r="P46" s="46"/>
      <c r="Q46" s="46"/>
    </row>
    <row r="47" spans="2:17" ht="60" x14ac:dyDescent="0.25">
      <c r="B47" s="118" t="s">
        <v>9</v>
      </c>
      <c r="C47" s="118" t="s">
        <v>0</v>
      </c>
      <c r="D47" s="118" t="s">
        <v>15</v>
      </c>
      <c r="E47" s="4" t="s">
        <v>20</v>
      </c>
      <c r="F47" s="4" t="s">
        <v>16</v>
      </c>
      <c r="G47" s="118" t="s">
        <v>11</v>
      </c>
      <c r="K47" s="151"/>
      <c r="L47" s="151"/>
      <c r="M47" s="7" t="s">
        <v>46</v>
      </c>
      <c r="N47" s="46"/>
      <c r="O47" s="46"/>
      <c r="P47" s="46"/>
      <c r="Q47" s="46"/>
    </row>
    <row r="48" spans="2:17" x14ac:dyDescent="0.25">
      <c r="B48" s="2">
        <v>1</v>
      </c>
      <c r="C48" s="88">
        <v>45236</v>
      </c>
      <c r="D48" s="117">
        <v>600</v>
      </c>
      <c r="E48" s="117"/>
      <c r="F48" s="117"/>
      <c r="G48" s="117">
        <v>10241</v>
      </c>
      <c r="K48" s="151"/>
      <c r="L48" s="151"/>
      <c r="M48" s="7" t="s">
        <v>47</v>
      </c>
      <c r="N48" s="46"/>
      <c r="O48" s="46"/>
      <c r="P48" s="46"/>
      <c r="Q48" s="46"/>
    </row>
    <row r="49" spans="2:17" x14ac:dyDescent="0.25">
      <c r="B49" s="2">
        <v>2</v>
      </c>
      <c r="C49" s="83"/>
      <c r="D49" s="119"/>
      <c r="E49" s="119"/>
      <c r="F49" s="119"/>
      <c r="G49" s="2"/>
      <c r="K49" s="151"/>
      <c r="L49" s="151"/>
      <c r="M49" s="7" t="s">
        <v>48</v>
      </c>
      <c r="N49" s="46"/>
      <c r="O49" s="46"/>
      <c r="P49" s="46"/>
      <c r="Q49" s="46"/>
    </row>
    <row r="50" spans="2:17" x14ac:dyDescent="0.25">
      <c r="B50" s="2">
        <v>3</v>
      </c>
      <c r="C50" s="82"/>
      <c r="D50" s="14"/>
      <c r="E50" s="14"/>
      <c r="F50" s="14"/>
      <c r="G50" s="14"/>
      <c r="K50" s="151"/>
      <c r="L50" s="151"/>
      <c r="M50" s="7" t="s">
        <v>49</v>
      </c>
      <c r="N50" s="46"/>
      <c r="O50" s="46"/>
      <c r="P50" s="46"/>
      <c r="Q50" s="46"/>
    </row>
    <row r="51" spans="2:17" x14ac:dyDescent="0.25">
      <c r="B51" s="2">
        <v>4</v>
      </c>
      <c r="C51" s="82"/>
      <c r="D51" s="2"/>
      <c r="E51" s="2"/>
      <c r="F51" s="2"/>
      <c r="G51" s="2"/>
      <c r="K51" s="151"/>
      <c r="L51" s="151"/>
      <c r="M51" s="7" t="s">
        <v>50</v>
      </c>
      <c r="N51" s="46"/>
      <c r="O51" s="46"/>
      <c r="P51" s="46"/>
      <c r="Q51" s="46"/>
    </row>
    <row r="52" spans="2:17" x14ac:dyDescent="0.25">
      <c r="B52" s="2">
        <v>5</v>
      </c>
      <c r="C52" s="3"/>
      <c r="D52" s="2"/>
      <c r="E52" s="2"/>
      <c r="F52" s="2"/>
      <c r="G52" s="2"/>
      <c r="K52" s="151"/>
      <c r="L52" s="151"/>
      <c r="M52" s="7" t="s">
        <v>51</v>
      </c>
      <c r="N52" s="46"/>
      <c r="O52" s="46"/>
      <c r="P52" s="46"/>
      <c r="Q52" s="46"/>
    </row>
    <row r="53" spans="2:17" x14ac:dyDescent="0.25">
      <c r="B53" s="2">
        <v>6</v>
      </c>
      <c r="C53" s="3"/>
      <c r="D53" s="2"/>
      <c r="E53" s="2"/>
      <c r="F53" s="2"/>
      <c r="G53" s="2"/>
      <c r="K53" s="151"/>
      <c r="L53" s="151"/>
      <c r="M53" s="7" t="s">
        <v>52</v>
      </c>
      <c r="N53" s="46"/>
      <c r="O53" s="46"/>
      <c r="P53" s="46"/>
      <c r="Q53" s="46"/>
    </row>
    <row r="54" spans="2:17" x14ac:dyDescent="0.25">
      <c r="B54" s="2">
        <v>7</v>
      </c>
      <c r="C54" s="3"/>
      <c r="D54" s="2"/>
      <c r="E54" s="2"/>
      <c r="F54" s="2"/>
      <c r="G54" s="2"/>
      <c r="K54" s="151"/>
      <c r="L54" s="151"/>
      <c r="M54" s="7" t="s">
        <v>53</v>
      </c>
      <c r="N54" s="46"/>
      <c r="O54" s="46"/>
      <c r="P54" s="46"/>
      <c r="Q54" s="46"/>
    </row>
    <row r="55" spans="2:17" x14ac:dyDescent="0.25">
      <c r="B55" s="2">
        <f>+B54+1</f>
        <v>8</v>
      </c>
      <c r="C55" s="3"/>
      <c r="D55" s="2"/>
      <c r="E55" s="2"/>
      <c r="F55" s="2"/>
      <c r="G55" s="24"/>
      <c r="K55" s="151"/>
      <c r="L55" s="151"/>
      <c r="M55" s="7" t="s">
        <v>54</v>
      </c>
      <c r="N55" s="46"/>
      <c r="O55" s="46"/>
      <c r="P55" s="46"/>
      <c r="Q55" s="46"/>
    </row>
    <row r="56" spans="2:17" x14ac:dyDescent="0.25">
      <c r="B56" s="2"/>
      <c r="C56" s="3"/>
      <c r="D56" s="2"/>
      <c r="E56" s="2"/>
      <c r="F56" s="2"/>
      <c r="G56" s="24"/>
      <c r="K56" s="151"/>
      <c r="L56" s="151"/>
      <c r="M56" s="7" t="s">
        <v>55</v>
      </c>
      <c r="N56" s="46"/>
      <c r="O56" s="46"/>
      <c r="P56" s="46"/>
      <c r="Q56" s="46"/>
    </row>
    <row r="57" spans="2:17" x14ac:dyDescent="0.25">
      <c r="B57" s="2"/>
      <c r="C57" s="3" t="s">
        <v>201</v>
      </c>
      <c r="D57" s="2">
        <f>SUM(D47:D56)</f>
        <v>600</v>
      </c>
      <c r="E57" s="2"/>
      <c r="F57" s="2"/>
      <c r="G57" s="24"/>
      <c r="K57" s="151"/>
      <c r="L57" s="151"/>
      <c r="M57" s="7" t="s">
        <v>56</v>
      </c>
      <c r="N57" s="46"/>
      <c r="O57" s="46"/>
      <c r="P57" s="46"/>
      <c r="Q57" s="46"/>
    </row>
    <row r="58" spans="2:17" x14ac:dyDescent="0.25">
      <c r="B58" s="43"/>
      <c r="C58" s="44"/>
      <c r="D58" s="45"/>
      <c r="E58" s="45"/>
      <c r="F58" s="45"/>
      <c r="G58" s="24"/>
      <c r="K58" s="151"/>
      <c r="L58" s="151"/>
      <c r="M58" s="7" t="s">
        <v>57</v>
      </c>
      <c r="N58" s="46"/>
      <c r="O58" s="46"/>
      <c r="P58" s="46"/>
      <c r="Q58" s="46"/>
    </row>
    <row r="59" spans="2:17" ht="18.75" x14ac:dyDescent="0.25">
      <c r="B59" s="131" t="s">
        <v>141</v>
      </c>
      <c r="C59" s="132"/>
      <c r="D59" s="132"/>
      <c r="E59" s="132"/>
      <c r="F59" s="132"/>
      <c r="G59" s="133"/>
      <c r="K59" s="151"/>
      <c r="L59" s="151"/>
      <c r="M59" s="7" t="s">
        <v>58</v>
      </c>
      <c r="N59" s="46"/>
      <c r="O59" s="46"/>
      <c r="P59" s="46"/>
      <c r="Q59" s="46"/>
    </row>
    <row r="60" spans="2:17" ht="60" x14ac:dyDescent="0.25">
      <c r="B60" s="118" t="s">
        <v>9</v>
      </c>
      <c r="C60" s="118" t="s">
        <v>0</v>
      </c>
      <c r="D60" s="118" t="s">
        <v>15</v>
      </c>
      <c r="E60" s="4" t="s">
        <v>20</v>
      </c>
      <c r="F60" s="4" t="s">
        <v>16</v>
      </c>
      <c r="G60" s="118" t="s">
        <v>11</v>
      </c>
      <c r="K60" s="151"/>
      <c r="L60" s="151"/>
      <c r="M60" s="7" t="s">
        <v>59</v>
      </c>
      <c r="N60" s="46"/>
      <c r="O60" s="46"/>
      <c r="P60" s="46"/>
      <c r="Q60" s="46"/>
    </row>
    <row r="61" spans="2:17" x14ac:dyDescent="0.25">
      <c r="B61" s="2">
        <v>1</v>
      </c>
      <c r="C61" s="87"/>
      <c r="D61" s="117"/>
      <c r="E61" s="46"/>
      <c r="F61" s="46"/>
      <c r="G61" s="117"/>
      <c r="K61" s="151"/>
      <c r="L61" s="151"/>
      <c r="M61" s="7" t="s">
        <v>60</v>
      </c>
      <c r="N61" s="46"/>
      <c r="O61" s="46"/>
      <c r="P61" s="46"/>
      <c r="Q61" s="46"/>
    </row>
    <row r="62" spans="2:17" x14ac:dyDescent="0.25">
      <c r="B62" s="2">
        <v>2</v>
      </c>
      <c r="C62" s="83"/>
      <c r="D62" s="119"/>
      <c r="E62" s="119"/>
      <c r="F62" s="119"/>
      <c r="G62" s="119"/>
      <c r="K62" s="151"/>
      <c r="L62" s="151"/>
      <c r="M62" s="7" t="s">
        <v>61</v>
      </c>
      <c r="N62" s="46"/>
      <c r="O62" s="46"/>
      <c r="P62" s="46"/>
      <c r="Q62" s="46"/>
    </row>
    <row r="63" spans="2:17" x14ac:dyDescent="0.25">
      <c r="B63" s="2">
        <v>3</v>
      </c>
      <c r="C63" s="82"/>
      <c r="D63" s="14"/>
      <c r="E63" s="14"/>
      <c r="F63" s="14"/>
      <c r="G63" s="14"/>
      <c r="K63" s="151"/>
      <c r="L63" s="151"/>
      <c r="M63" s="7" t="s">
        <v>62</v>
      </c>
      <c r="N63" s="46"/>
      <c r="O63" s="46"/>
      <c r="P63" s="46"/>
      <c r="Q63" s="46"/>
    </row>
    <row r="64" spans="2:17" x14ac:dyDescent="0.25">
      <c r="B64" s="2">
        <v>4</v>
      </c>
      <c r="C64" s="82"/>
      <c r="D64" s="2"/>
      <c r="E64" s="2"/>
      <c r="F64" s="2"/>
      <c r="G64" s="2"/>
      <c r="K64" s="151"/>
      <c r="L64" s="151"/>
      <c r="M64" s="7" t="s">
        <v>63</v>
      </c>
      <c r="N64" s="46"/>
      <c r="O64" s="46"/>
      <c r="P64" s="46"/>
      <c r="Q64" s="46"/>
    </row>
    <row r="65" spans="2:17" x14ac:dyDescent="0.25">
      <c r="B65" s="2">
        <v>5</v>
      </c>
      <c r="C65" s="3"/>
      <c r="D65" s="2"/>
      <c r="E65" s="2"/>
      <c r="F65" s="2"/>
      <c r="G65" s="2"/>
      <c r="K65" s="151"/>
      <c r="L65" s="151"/>
      <c r="M65" s="7" t="s">
        <v>64</v>
      </c>
      <c r="N65" s="46"/>
      <c r="O65" s="46"/>
      <c r="P65" s="46"/>
      <c r="Q65" s="46"/>
    </row>
    <row r="66" spans="2:17" x14ac:dyDescent="0.25">
      <c r="B66" s="2">
        <v>6</v>
      </c>
      <c r="C66" s="3"/>
      <c r="D66" s="2"/>
      <c r="E66" s="2"/>
      <c r="F66" s="2"/>
      <c r="G66" s="2"/>
      <c r="K66" s="151"/>
      <c r="L66" s="151"/>
      <c r="M66" s="7" t="s">
        <v>65</v>
      </c>
      <c r="N66" s="46"/>
      <c r="O66" s="46"/>
      <c r="P66" s="46"/>
      <c r="Q66" s="46"/>
    </row>
    <row r="67" spans="2:17" x14ac:dyDescent="0.25">
      <c r="B67" s="2">
        <v>7</v>
      </c>
      <c r="C67" s="3"/>
      <c r="D67" s="2"/>
      <c r="E67" s="2"/>
      <c r="F67" s="2"/>
      <c r="G67" s="2"/>
      <c r="K67" s="151"/>
      <c r="L67" s="151"/>
      <c r="M67" s="7" t="s">
        <v>66</v>
      </c>
      <c r="N67" s="46"/>
      <c r="O67" s="46"/>
      <c r="P67" s="46"/>
      <c r="Q67" s="46"/>
    </row>
    <row r="68" spans="2:17" x14ac:dyDescent="0.25">
      <c r="B68" s="2">
        <f>+B67+1</f>
        <v>8</v>
      </c>
      <c r="C68" s="3"/>
      <c r="D68" s="2"/>
      <c r="E68" s="2"/>
      <c r="F68" s="2"/>
      <c r="G68" s="24"/>
      <c r="K68" s="151" t="s">
        <v>67</v>
      </c>
      <c r="L68" s="151"/>
      <c r="M68" s="7" t="s">
        <v>1</v>
      </c>
      <c r="N68" s="46"/>
      <c r="O68" s="46"/>
      <c r="P68" s="46"/>
      <c r="Q68" s="46"/>
    </row>
    <row r="69" spans="2:17" x14ac:dyDescent="0.25">
      <c r="B69" s="2"/>
      <c r="C69" s="3"/>
      <c r="D69" s="2"/>
      <c r="E69" s="2"/>
      <c r="F69" s="2"/>
      <c r="G69" s="24"/>
      <c r="K69" s="151"/>
      <c r="L69" s="151"/>
      <c r="M69" s="7" t="s">
        <v>2</v>
      </c>
      <c r="N69" s="46"/>
      <c r="O69" s="46"/>
      <c r="P69" s="46"/>
      <c r="Q69" s="46"/>
    </row>
    <row r="70" spans="2:17" x14ac:dyDescent="0.25">
      <c r="B70" s="2"/>
      <c r="C70" s="3" t="s">
        <v>201</v>
      </c>
      <c r="D70" s="2">
        <f>SUM(D60:D69)</f>
        <v>0</v>
      </c>
      <c r="E70" s="2"/>
      <c r="F70" s="2"/>
      <c r="G70" s="24"/>
      <c r="K70" s="151"/>
      <c r="L70" s="151"/>
      <c r="M70" s="7" t="s">
        <v>3</v>
      </c>
      <c r="N70" s="46"/>
      <c r="O70" s="46"/>
      <c r="P70" s="46"/>
      <c r="Q70" s="46"/>
    </row>
    <row r="71" spans="2:17" x14ac:dyDescent="0.25">
      <c r="B71" s="43"/>
      <c r="C71" s="44"/>
      <c r="D71" s="45"/>
      <c r="E71" s="45"/>
      <c r="F71" s="45"/>
      <c r="G71" s="24"/>
      <c r="K71" s="151"/>
      <c r="L71" s="151"/>
      <c r="M71" s="7" t="s">
        <v>4</v>
      </c>
      <c r="N71" s="46"/>
      <c r="O71" s="46"/>
      <c r="P71" s="46"/>
      <c r="Q71" s="46"/>
    </row>
    <row r="72" spans="2:17" ht="18.75" x14ac:dyDescent="0.25">
      <c r="B72" s="131" t="s">
        <v>138</v>
      </c>
      <c r="C72" s="132"/>
      <c r="D72" s="132"/>
      <c r="E72" s="132"/>
      <c r="F72" s="132"/>
      <c r="G72" s="133"/>
      <c r="K72" s="151"/>
      <c r="L72" s="151"/>
      <c r="M72" s="7" t="s">
        <v>5</v>
      </c>
      <c r="N72" s="46"/>
      <c r="O72" s="46"/>
      <c r="P72" s="46"/>
      <c r="Q72" s="46"/>
    </row>
    <row r="73" spans="2:17" ht="60" x14ac:dyDescent="0.25">
      <c r="B73" s="118" t="s">
        <v>9</v>
      </c>
      <c r="C73" s="118" t="s">
        <v>0</v>
      </c>
      <c r="D73" s="118" t="s">
        <v>15</v>
      </c>
      <c r="E73" s="4" t="s">
        <v>20</v>
      </c>
      <c r="F73" s="4" t="s">
        <v>16</v>
      </c>
      <c r="G73" s="118" t="s">
        <v>11</v>
      </c>
      <c r="K73" s="151"/>
      <c r="L73" s="151"/>
      <c r="M73" s="7" t="s">
        <v>6</v>
      </c>
      <c r="N73" s="122"/>
      <c r="O73" s="46"/>
      <c r="P73" s="46"/>
      <c r="Q73" s="46"/>
    </row>
    <row r="74" spans="2:17" x14ac:dyDescent="0.25">
      <c r="B74" s="2">
        <v>1</v>
      </c>
      <c r="C74" s="3"/>
      <c r="D74" s="2"/>
      <c r="E74" s="2"/>
      <c r="F74" s="2"/>
      <c r="G74" s="2"/>
      <c r="K74" s="151"/>
      <c r="L74" s="151"/>
      <c r="M74" s="7" t="s">
        <v>7</v>
      </c>
      <c r="N74" s="122"/>
      <c r="O74" s="46"/>
      <c r="P74" s="46"/>
      <c r="Q74" s="46"/>
    </row>
    <row r="75" spans="2:17" x14ac:dyDescent="0.25">
      <c r="B75" s="2"/>
      <c r="C75" s="3"/>
      <c r="D75" s="2"/>
      <c r="E75" s="2"/>
      <c r="F75" s="2"/>
      <c r="G75" s="2"/>
      <c r="K75" s="151"/>
      <c r="L75" s="151"/>
      <c r="M75" s="7" t="s">
        <v>8</v>
      </c>
      <c r="N75" s="46"/>
      <c r="O75" s="46"/>
      <c r="P75" s="46"/>
      <c r="Q75" s="46"/>
    </row>
    <row r="76" spans="2:17" x14ac:dyDescent="0.25">
      <c r="B76" s="2"/>
      <c r="C76" s="3"/>
      <c r="D76" s="2"/>
      <c r="E76" s="2"/>
      <c r="F76" s="2"/>
      <c r="G76" s="2"/>
      <c r="K76" s="151"/>
      <c r="L76" s="151"/>
      <c r="M76" s="7" t="s">
        <v>24</v>
      </c>
      <c r="N76" s="46"/>
      <c r="O76" s="46"/>
      <c r="P76" s="46"/>
      <c r="Q76" s="46"/>
    </row>
    <row r="77" spans="2:17" x14ac:dyDescent="0.25">
      <c r="B77" s="2"/>
      <c r="C77" s="3"/>
      <c r="D77" s="2"/>
      <c r="E77" s="2"/>
      <c r="F77" s="2"/>
      <c r="G77" s="2"/>
      <c r="K77" s="151" t="s">
        <v>68</v>
      </c>
      <c r="L77" s="151"/>
      <c r="M77" s="7" t="s">
        <v>69</v>
      </c>
      <c r="N77" s="121"/>
      <c r="O77" s="121"/>
      <c r="P77" s="46"/>
      <c r="Q77" s="46"/>
    </row>
    <row r="78" spans="2:17" x14ac:dyDescent="0.25">
      <c r="B78" s="2"/>
      <c r="C78" s="3"/>
      <c r="D78" s="2"/>
      <c r="E78" s="2"/>
      <c r="F78" s="2"/>
      <c r="G78" s="2"/>
      <c r="K78" s="151"/>
      <c r="L78" s="151"/>
      <c r="M78" s="7" t="s">
        <v>70</v>
      </c>
      <c r="N78" s="122"/>
      <c r="O78" s="121"/>
      <c r="P78" s="46"/>
      <c r="Q78" s="46"/>
    </row>
    <row r="79" spans="2:17" x14ac:dyDescent="0.25">
      <c r="B79" s="2"/>
      <c r="C79" s="3"/>
      <c r="D79" s="2"/>
      <c r="E79" s="2"/>
      <c r="F79" s="2"/>
      <c r="G79" s="2"/>
      <c r="K79" s="151"/>
      <c r="L79" s="151"/>
      <c r="M79" s="7" t="s">
        <v>71</v>
      </c>
      <c r="N79" s="122"/>
      <c r="O79" s="121"/>
      <c r="P79" s="46"/>
      <c r="Q79" s="46"/>
    </row>
    <row r="80" spans="2:17" x14ac:dyDescent="0.25">
      <c r="B80" s="2"/>
      <c r="C80" s="3"/>
      <c r="D80" s="2"/>
      <c r="E80" s="2"/>
      <c r="F80" s="2"/>
      <c r="G80" s="2"/>
      <c r="K80" s="151"/>
      <c r="L80" s="151"/>
      <c r="M80" s="7" t="s">
        <v>72</v>
      </c>
      <c r="N80" s="122"/>
      <c r="O80" s="121"/>
      <c r="P80" s="46"/>
      <c r="Q80" s="46"/>
    </row>
    <row r="81" spans="2:17" x14ac:dyDescent="0.25">
      <c r="B81" s="2"/>
      <c r="C81" s="3" t="s">
        <v>201</v>
      </c>
      <c r="D81" s="2">
        <f>+SUM(D74:D80)</f>
        <v>0</v>
      </c>
      <c r="E81" s="2"/>
      <c r="F81" s="2"/>
      <c r="G81" s="2"/>
      <c r="K81" s="151"/>
      <c r="L81" s="151"/>
      <c r="M81" s="7" t="s">
        <v>73</v>
      </c>
      <c r="N81" s="122"/>
      <c r="O81" s="121"/>
      <c r="P81" s="46"/>
      <c r="Q81" s="46"/>
    </row>
    <row r="82" spans="2:17" ht="18.75" x14ac:dyDescent="0.25">
      <c r="B82" s="131" t="s">
        <v>155</v>
      </c>
      <c r="C82" s="132"/>
      <c r="D82" s="132"/>
      <c r="E82" s="132"/>
      <c r="F82" s="132"/>
      <c r="G82" s="133"/>
      <c r="K82" s="151"/>
      <c r="L82" s="151"/>
      <c r="M82" s="7" t="s">
        <v>74</v>
      </c>
      <c r="N82" s="122"/>
      <c r="O82" s="46"/>
      <c r="P82" s="46"/>
      <c r="Q82" s="46"/>
    </row>
    <row r="83" spans="2:17" ht="60" x14ac:dyDescent="0.25">
      <c r="B83" s="118" t="s">
        <v>9</v>
      </c>
      <c r="C83" s="118" t="s">
        <v>0</v>
      </c>
      <c r="D83" s="118" t="s">
        <v>15</v>
      </c>
      <c r="E83" s="4" t="s">
        <v>20</v>
      </c>
      <c r="F83" s="4" t="s">
        <v>16</v>
      </c>
      <c r="G83" s="118" t="s">
        <v>11</v>
      </c>
      <c r="K83" s="151"/>
      <c r="L83" s="151"/>
      <c r="M83" s="7" t="s">
        <v>75</v>
      </c>
      <c r="N83" s="46"/>
      <c r="O83" s="46"/>
      <c r="P83" s="46"/>
      <c r="Q83" s="46"/>
    </row>
    <row r="84" spans="2:17" x14ac:dyDescent="0.25">
      <c r="B84" s="2">
        <v>1</v>
      </c>
      <c r="C84" s="3"/>
      <c r="D84" s="2"/>
      <c r="E84" s="2"/>
      <c r="F84" s="2"/>
      <c r="G84" s="2"/>
      <c r="K84" s="151"/>
      <c r="L84" s="151"/>
      <c r="M84" s="7" t="s">
        <v>76</v>
      </c>
      <c r="N84" s="46"/>
      <c r="O84" s="46"/>
      <c r="P84" s="46"/>
      <c r="Q84" s="46"/>
    </row>
    <row r="85" spans="2:17" x14ac:dyDescent="0.25">
      <c r="B85" s="2"/>
      <c r="C85" s="3"/>
      <c r="D85" s="2"/>
      <c r="E85" s="2"/>
      <c r="F85" s="2"/>
      <c r="G85" s="2"/>
      <c r="K85" s="151"/>
      <c r="L85" s="151"/>
      <c r="M85" s="7" t="s">
        <v>77</v>
      </c>
      <c r="N85" s="46"/>
      <c r="O85" s="46"/>
      <c r="P85" s="46"/>
      <c r="Q85" s="46"/>
    </row>
    <row r="86" spans="2:17" x14ac:dyDescent="0.25">
      <c r="B86" s="2"/>
      <c r="C86" s="3"/>
      <c r="D86" s="2"/>
      <c r="E86" s="2"/>
      <c r="F86" s="2"/>
      <c r="G86" s="2"/>
      <c r="K86" s="151"/>
      <c r="L86" s="151"/>
      <c r="M86" s="7" t="s">
        <v>78</v>
      </c>
      <c r="N86" s="46"/>
      <c r="O86" s="46"/>
      <c r="P86" s="46"/>
      <c r="Q86" s="46"/>
    </row>
    <row r="87" spans="2:17" x14ac:dyDescent="0.25">
      <c r="B87" s="2"/>
      <c r="C87" s="3"/>
      <c r="D87" s="2"/>
      <c r="E87" s="2"/>
      <c r="F87" s="2"/>
      <c r="G87" s="2"/>
      <c r="K87" s="151"/>
      <c r="L87" s="151"/>
      <c r="M87" s="7" t="s">
        <v>43</v>
      </c>
      <c r="N87" s="46"/>
      <c r="O87" s="46"/>
      <c r="P87" s="46"/>
      <c r="Q87" s="46"/>
    </row>
    <row r="88" spans="2:17" x14ac:dyDescent="0.25">
      <c r="B88" s="2"/>
      <c r="C88" s="3"/>
      <c r="D88" s="2"/>
      <c r="E88" s="2"/>
      <c r="F88" s="2"/>
      <c r="G88" s="2"/>
      <c r="K88" s="151"/>
      <c r="L88" s="151"/>
      <c r="M88" s="7" t="s">
        <v>44</v>
      </c>
      <c r="N88" s="46"/>
      <c r="O88" s="46"/>
      <c r="P88" s="46"/>
      <c r="Q88" s="46"/>
    </row>
    <row r="89" spans="2:17" x14ac:dyDescent="0.25">
      <c r="B89" s="2"/>
      <c r="C89" s="3"/>
      <c r="D89" s="2"/>
      <c r="E89" s="2"/>
      <c r="F89" s="2"/>
      <c r="G89" s="2"/>
      <c r="K89" s="151"/>
      <c r="L89" s="151"/>
      <c r="M89" s="7" t="s">
        <v>45</v>
      </c>
      <c r="N89" s="46"/>
      <c r="O89" s="46"/>
      <c r="P89" s="46"/>
      <c r="Q89" s="46"/>
    </row>
    <row r="90" spans="2:17" x14ac:dyDescent="0.25">
      <c r="B90" s="2"/>
      <c r="C90" s="3"/>
      <c r="D90" s="2"/>
      <c r="E90" s="2"/>
      <c r="F90" s="2"/>
      <c r="G90" s="2"/>
      <c r="K90" s="151"/>
      <c r="L90" s="151"/>
      <c r="M90" s="7" t="s">
        <v>46</v>
      </c>
      <c r="N90" s="46"/>
      <c r="O90" s="46"/>
      <c r="P90" s="46"/>
      <c r="Q90" s="46"/>
    </row>
    <row r="91" spans="2:17" x14ac:dyDescent="0.25">
      <c r="B91" s="2"/>
      <c r="C91" s="3" t="s">
        <v>201</v>
      </c>
      <c r="D91" s="119">
        <f>+SUM(D84:D90)</f>
        <v>0</v>
      </c>
      <c r="E91" s="2"/>
      <c r="F91" s="2"/>
      <c r="G91" s="2"/>
      <c r="K91" s="151"/>
      <c r="L91" s="151"/>
      <c r="M91" s="7" t="s">
        <v>79</v>
      </c>
      <c r="N91" s="46"/>
      <c r="O91" s="46"/>
      <c r="P91" s="46"/>
      <c r="Q91" s="46"/>
    </row>
    <row r="92" spans="2:17" x14ac:dyDescent="0.25">
      <c r="K92" s="151"/>
      <c r="L92" s="151"/>
      <c r="M92" s="7" t="s">
        <v>48</v>
      </c>
      <c r="N92" s="46"/>
      <c r="O92" s="46"/>
      <c r="P92" s="46"/>
      <c r="Q92" s="46"/>
    </row>
    <row r="93" spans="2:17" x14ac:dyDescent="0.25">
      <c r="K93" s="151"/>
      <c r="L93" s="151"/>
      <c r="M93" s="7" t="s">
        <v>49</v>
      </c>
      <c r="N93" s="46"/>
      <c r="O93" s="46"/>
      <c r="P93" s="46"/>
      <c r="Q93" s="46"/>
    </row>
    <row r="94" spans="2:17" x14ac:dyDescent="0.25">
      <c r="K94" s="151"/>
      <c r="L94" s="151"/>
      <c r="M94" s="7" t="s">
        <v>50</v>
      </c>
      <c r="N94" s="46"/>
      <c r="O94" s="46"/>
      <c r="P94" s="46"/>
      <c r="Q94" s="46"/>
    </row>
    <row r="95" spans="2:17" x14ac:dyDescent="0.25">
      <c r="K95" s="151"/>
      <c r="L95" s="151"/>
      <c r="M95" s="7" t="s">
        <v>80</v>
      </c>
      <c r="N95" s="46"/>
      <c r="O95" s="46"/>
      <c r="P95" s="46"/>
      <c r="Q95" s="46"/>
    </row>
    <row r="96" spans="2:17" x14ac:dyDescent="0.25">
      <c r="K96" s="151"/>
      <c r="L96" s="151"/>
      <c r="M96" s="7" t="s">
        <v>81</v>
      </c>
      <c r="N96" s="46"/>
      <c r="O96" s="46"/>
      <c r="P96" s="46"/>
      <c r="Q96" s="46"/>
    </row>
    <row r="97" spans="11:17" x14ac:dyDescent="0.25">
      <c r="K97" s="151"/>
      <c r="L97" s="151"/>
      <c r="M97" s="7" t="s">
        <v>82</v>
      </c>
      <c r="N97" s="46"/>
      <c r="O97" s="46"/>
      <c r="P97" s="46"/>
      <c r="Q97" s="46"/>
    </row>
    <row r="98" spans="11:17" x14ac:dyDescent="0.25">
      <c r="K98" s="151"/>
      <c r="L98" s="151"/>
      <c r="M98" s="7" t="s">
        <v>83</v>
      </c>
      <c r="N98" s="46"/>
      <c r="O98" s="46"/>
      <c r="P98" s="46"/>
      <c r="Q98" s="46"/>
    </row>
    <row r="99" spans="11:17" x14ac:dyDescent="0.25">
      <c r="K99" s="151"/>
      <c r="L99" s="151"/>
      <c r="M99" s="7" t="s">
        <v>84</v>
      </c>
      <c r="N99" s="46"/>
      <c r="O99" s="46"/>
      <c r="P99" s="46"/>
      <c r="Q99" s="46"/>
    </row>
    <row r="100" spans="11:17" x14ac:dyDescent="0.25">
      <c r="K100" s="151"/>
      <c r="L100" s="151"/>
      <c r="M100" s="7" t="s">
        <v>85</v>
      </c>
      <c r="N100" s="46"/>
      <c r="O100" s="46"/>
      <c r="P100" s="46"/>
      <c r="Q100" s="46"/>
    </row>
    <row r="101" spans="11:17" x14ac:dyDescent="0.25">
      <c r="K101" s="151"/>
      <c r="L101" s="151"/>
      <c r="M101" s="7" t="s">
        <v>86</v>
      </c>
      <c r="N101" s="46"/>
      <c r="O101" s="46"/>
      <c r="P101" s="46"/>
      <c r="Q101" s="46"/>
    </row>
    <row r="102" spans="11:17" x14ac:dyDescent="0.25">
      <c r="K102" s="151"/>
      <c r="L102" s="151"/>
      <c r="M102" s="7" t="s">
        <v>87</v>
      </c>
      <c r="N102" s="46"/>
      <c r="O102" s="46"/>
      <c r="P102" s="46"/>
      <c r="Q102" s="46"/>
    </row>
    <row r="103" spans="11:17" x14ac:dyDescent="0.25">
      <c r="K103" s="151"/>
      <c r="L103" s="151"/>
      <c r="M103" s="7" t="s">
        <v>88</v>
      </c>
      <c r="N103" s="46"/>
      <c r="O103" s="46"/>
      <c r="P103" s="46"/>
      <c r="Q103" s="46"/>
    </row>
    <row r="104" spans="11:17" x14ac:dyDescent="0.25">
      <c r="K104" s="151"/>
      <c r="L104" s="151"/>
      <c r="M104" s="7" t="s">
        <v>89</v>
      </c>
      <c r="N104" s="46"/>
      <c r="O104" s="46"/>
      <c r="P104" s="46"/>
      <c r="Q104" s="46"/>
    </row>
    <row r="105" spans="11:17" x14ac:dyDescent="0.25">
      <c r="K105" s="151"/>
      <c r="L105" s="151"/>
      <c r="M105" s="7" t="s">
        <v>90</v>
      </c>
      <c r="N105" s="46"/>
      <c r="O105" s="46"/>
      <c r="P105" s="46"/>
      <c r="Q105" s="46"/>
    </row>
    <row r="106" spans="11:17" x14ac:dyDescent="0.25">
      <c r="K106" s="151"/>
      <c r="L106" s="151"/>
      <c r="M106" s="7" t="s">
        <v>91</v>
      </c>
      <c r="N106" s="46"/>
      <c r="O106" s="46"/>
      <c r="P106" s="46"/>
      <c r="Q106" s="46"/>
    </row>
    <row r="107" spans="11:17" x14ac:dyDescent="0.25">
      <c r="K107" s="151"/>
      <c r="L107" s="151"/>
      <c r="M107" s="7" t="s">
        <v>92</v>
      </c>
      <c r="N107" s="46"/>
      <c r="O107" s="46"/>
      <c r="P107" s="46"/>
      <c r="Q107" s="46"/>
    </row>
    <row r="108" spans="11:17" x14ac:dyDescent="0.25">
      <c r="K108" s="151"/>
      <c r="L108" s="151"/>
      <c r="M108" s="7" t="s">
        <v>93</v>
      </c>
      <c r="N108" s="46"/>
      <c r="O108" s="46"/>
      <c r="P108" s="46"/>
      <c r="Q108" s="46"/>
    </row>
    <row r="109" spans="11:17" x14ac:dyDescent="0.25">
      <c r="K109" s="151"/>
      <c r="L109" s="151"/>
      <c r="M109" s="7" t="s">
        <v>94</v>
      </c>
      <c r="N109" s="46"/>
      <c r="O109" s="46"/>
      <c r="P109" s="46"/>
      <c r="Q109" s="46"/>
    </row>
    <row r="110" spans="11:17" x14ac:dyDescent="0.25">
      <c r="K110" s="151"/>
      <c r="L110" s="151"/>
      <c r="M110" s="7" t="s">
        <v>95</v>
      </c>
      <c r="N110" s="46"/>
      <c r="O110" s="46"/>
      <c r="P110" s="46"/>
      <c r="Q110" s="46"/>
    </row>
    <row r="111" spans="11:17" x14ac:dyDescent="0.25">
      <c r="K111" s="151" t="s">
        <v>96</v>
      </c>
      <c r="L111" s="151"/>
      <c r="M111" s="7" t="s">
        <v>1</v>
      </c>
      <c r="N111" s="46"/>
      <c r="O111" s="46"/>
      <c r="P111" s="46"/>
      <c r="Q111" s="46"/>
    </row>
    <row r="112" spans="11:17" x14ac:dyDescent="0.25">
      <c r="K112" s="151"/>
      <c r="L112" s="151"/>
      <c r="M112" s="7" t="s">
        <v>2</v>
      </c>
      <c r="N112" s="46"/>
      <c r="O112" s="46"/>
      <c r="P112" s="46"/>
      <c r="Q112" s="46"/>
    </row>
    <row r="113" spans="11:17" x14ac:dyDescent="0.25">
      <c r="K113" s="151"/>
      <c r="L113" s="151"/>
      <c r="M113" s="7" t="s">
        <v>3</v>
      </c>
      <c r="N113" s="46"/>
      <c r="O113" s="46"/>
      <c r="P113" s="46"/>
      <c r="Q113" s="46"/>
    </row>
    <row r="114" spans="11:17" x14ac:dyDescent="0.25">
      <c r="K114" s="151"/>
      <c r="L114" s="151"/>
      <c r="M114" s="7" t="s">
        <v>4</v>
      </c>
      <c r="N114" s="46"/>
      <c r="O114" s="46"/>
      <c r="P114" s="46"/>
      <c r="Q114" s="46"/>
    </row>
    <row r="115" spans="11:17" x14ac:dyDescent="0.25">
      <c r="K115" s="151"/>
      <c r="L115" s="151"/>
      <c r="M115" s="7" t="s">
        <v>5</v>
      </c>
      <c r="N115" s="46"/>
      <c r="O115" s="46"/>
      <c r="P115" s="46"/>
      <c r="Q115" s="46"/>
    </row>
    <row r="116" spans="11:17" x14ac:dyDescent="0.25">
      <c r="K116" s="151"/>
      <c r="L116" s="151"/>
      <c r="M116" s="7" t="s">
        <v>6</v>
      </c>
      <c r="N116" s="46"/>
      <c r="O116" s="46"/>
      <c r="P116" s="46"/>
      <c r="Q116" s="46"/>
    </row>
    <row r="117" spans="11:17" x14ac:dyDescent="0.25">
      <c r="K117" s="151"/>
      <c r="L117" s="151"/>
      <c r="M117" s="7" t="s">
        <v>7</v>
      </c>
      <c r="N117" s="46"/>
      <c r="O117" s="46"/>
      <c r="P117" s="46"/>
      <c r="Q117" s="46"/>
    </row>
    <row r="118" spans="11:17" x14ac:dyDescent="0.25">
      <c r="K118" s="151" t="s">
        <v>97</v>
      </c>
      <c r="L118" s="151" t="s">
        <v>1</v>
      </c>
      <c r="M118" s="7" t="s">
        <v>98</v>
      </c>
      <c r="N118" s="46"/>
      <c r="O118" s="46"/>
      <c r="P118" s="46"/>
      <c r="Q118" s="46"/>
    </row>
    <row r="119" spans="11:17" x14ac:dyDescent="0.25">
      <c r="K119" s="151"/>
      <c r="L119" s="151"/>
      <c r="M119" s="7" t="s">
        <v>99</v>
      </c>
      <c r="N119" s="46"/>
      <c r="O119" s="46"/>
      <c r="P119" s="46"/>
      <c r="Q119" s="46"/>
    </row>
    <row r="120" spans="11:17" x14ac:dyDescent="0.25">
      <c r="K120" s="151"/>
      <c r="L120" s="151" t="s">
        <v>2</v>
      </c>
      <c r="M120" s="7" t="s">
        <v>98</v>
      </c>
      <c r="N120" s="46"/>
      <c r="O120" s="46"/>
      <c r="P120" s="46"/>
      <c r="Q120" s="46"/>
    </row>
    <row r="121" spans="11:17" x14ac:dyDescent="0.25">
      <c r="K121" s="151"/>
      <c r="L121" s="151"/>
      <c r="M121" s="7" t="s">
        <v>99</v>
      </c>
      <c r="N121" s="46"/>
      <c r="O121" s="46"/>
      <c r="P121" s="46"/>
      <c r="Q121" s="46"/>
    </row>
    <row r="122" spans="11:17" x14ac:dyDescent="0.25">
      <c r="K122" s="151"/>
      <c r="L122" s="151" t="s">
        <v>3</v>
      </c>
      <c r="M122" s="7" t="s">
        <v>98</v>
      </c>
      <c r="N122" s="46"/>
      <c r="O122" s="46"/>
      <c r="P122" s="46"/>
      <c r="Q122" s="46"/>
    </row>
    <row r="123" spans="11:17" x14ac:dyDescent="0.25">
      <c r="K123" s="151"/>
      <c r="L123" s="151"/>
      <c r="M123" s="7" t="s">
        <v>99</v>
      </c>
      <c r="N123" s="46"/>
      <c r="O123" s="46"/>
      <c r="P123" s="46"/>
      <c r="Q123" s="46"/>
    </row>
    <row r="124" spans="11:17" x14ac:dyDescent="0.25">
      <c r="K124" s="151"/>
      <c r="L124" s="151" t="s">
        <v>4</v>
      </c>
      <c r="M124" s="7" t="s">
        <v>98</v>
      </c>
      <c r="N124" s="46"/>
      <c r="O124" s="46"/>
      <c r="P124" s="46"/>
      <c r="Q124" s="46"/>
    </row>
    <row r="125" spans="11:17" x14ac:dyDescent="0.25">
      <c r="K125" s="151"/>
      <c r="L125" s="151"/>
      <c r="M125" s="7" t="s">
        <v>99</v>
      </c>
      <c r="N125" s="46"/>
      <c r="O125" s="46"/>
      <c r="P125" s="46"/>
      <c r="Q125" s="46"/>
    </row>
    <row r="126" spans="11:17" x14ac:dyDescent="0.25">
      <c r="K126" s="151"/>
      <c r="L126" s="151" t="s">
        <v>5</v>
      </c>
      <c r="M126" s="7" t="s">
        <v>98</v>
      </c>
      <c r="N126" s="46"/>
      <c r="O126" s="46"/>
      <c r="P126" s="46"/>
      <c r="Q126" s="46"/>
    </row>
    <row r="127" spans="11:17" x14ac:dyDescent="0.25">
      <c r="K127" s="151"/>
      <c r="L127" s="151"/>
      <c r="M127" s="7" t="s">
        <v>99</v>
      </c>
      <c r="N127" s="46"/>
      <c r="O127" s="46"/>
      <c r="P127" s="46"/>
      <c r="Q127" s="46"/>
    </row>
    <row r="128" spans="11:17" x14ac:dyDescent="0.25">
      <c r="K128" s="151"/>
      <c r="L128" s="151" t="s">
        <v>6</v>
      </c>
      <c r="M128" s="7" t="s">
        <v>98</v>
      </c>
      <c r="N128" s="46"/>
      <c r="O128" s="46"/>
      <c r="P128" s="46"/>
      <c r="Q128" s="46"/>
    </row>
    <row r="129" spans="11:17" x14ac:dyDescent="0.25">
      <c r="K129" s="151"/>
      <c r="L129" s="151"/>
      <c r="M129" s="7" t="s">
        <v>99</v>
      </c>
      <c r="N129" s="46"/>
      <c r="O129" s="46"/>
      <c r="P129" s="46"/>
      <c r="Q129" s="46"/>
    </row>
    <row r="130" spans="11:17" x14ac:dyDescent="0.25">
      <c r="K130" s="151"/>
      <c r="L130" s="151" t="s">
        <v>7</v>
      </c>
      <c r="M130" s="7" t="s">
        <v>98</v>
      </c>
      <c r="N130" s="46"/>
      <c r="O130" s="46"/>
      <c r="P130" s="46"/>
      <c r="Q130" s="46"/>
    </row>
    <row r="131" spans="11:17" x14ac:dyDescent="0.25">
      <c r="K131" s="151"/>
      <c r="L131" s="151"/>
      <c r="M131" s="7" t="s">
        <v>99</v>
      </c>
      <c r="N131" s="46"/>
      <c r="O131" s="46"/>
      <c r="P131" s="46"/>
      <c r="Q131" s="46"/>
    </row>
    <row r="132" spans="11:17" x14ac:dyDescent="0.25">
      <c r="K132" s="151"/>
      <c r="L132" s="151" t="s">
        <v>8</v>
      </c>
      <c r="M132" s="7" t="s">
        <v>98</v>
      </c>
      <c r="N132" s="46"/>
      <c r="O132" s="46"/>
      <c r="P132" s="46"/>
      <c r="Q132" s="46"/>
    </row>
    <row r="133" spans="11:17" x14ac:dyDescent="0.25">
      <c r="K133" s="151"/>
      <c r="L133" s="151"/>
      <c r="M133" s="7" t="s">
        <v>99</v>
      </c>
      <c r="N133" s="46"/>
      <c r="O133" s="46"/>
      <c r="P133" s="46"/>
      <c r="Q133" s="46"/>
    </row>
    <row r="134" spans="11:17" x14ac:dyDescent="0.25">
      <c r="K134" s="151"/>
      <c r="L134" s="151" t="s">
        <v>24</v>
      </c>
      <c r="M134" s="7" t="s">
        <v>98</v>
      </c>
      <c r="N134" s="46"/>
      <c r="O134" s="46"/>
      <c r="P134" s="46"/>
      <c r="Q134" s="46"/>
    </row>
    <row r="135" spans="11:17" x14ac:dyDescent="0.25">
      <c r="K135" s="151"/>
      <c r="L135" s="151"/>
      <c r="M135" s="7" t="s">
        <v>99</v>
      </c>
      <c r="N135" s="46"/>
      <c r="O135" s="46"/>
      <c r="P135" s="46"/>
      <c r="Q135" s="46"/>
    </row>
    <row r="136" spans="11:17" x14ac:dyDescent="0.25">
      <c r="K136" s="151" t="s">
        <v>100</v>
      </c>
      <c r="L136" s="151"/>
      <c r="M136" s="7" t="s">
        <v>101</v>
      </c>
      <c r="N136" s="46"/>
      <c r="O136" s="46"/>
      <c r="P136" s="46"/>
      <c r="Q136" s="46"/>
    </row>
    <row r="137" spans="11:17" x14ac:dyDescent="0.25">
      <c r="K137" s="151"/>
      <c r="L137" s="151"/>
      <c r="M137" s="7" t="s">
        <v>1</v>
      </c>
      <c r="N137" s="46"/>
      <c r="O137" s="46"/>
      <c r="P137" s="46"/>
      <c r="Q137" s="46"/>
    </row>
    <row r="138" spans="11:17" x14ac:dyDescent="0.25">
      <c r="K138" s="151"/>
      <c r="L138" s="151"/>
      <c r="M138" s="7" t="s">
        <v>2</v>
      </c>
      <c r="N138" s="46"/>
      <c r="O138" s="46"/>
      <c r="P138" s="46"/>
      <c r="Q138" s="46"/>
    </row>
    <row r="139" spans="11:17" x14ac:dyDescent="0.25">
      <c r="K139" s="151"/>
      <c r="L139" s="151"/>
      <c r="M139" s="7" t="s">
        <v>3</v>
      </c>
      <c r="N139" s="46"/>
      <c r="O139" s="46"/>
      <c r="P139" s="46"/>
      <c r="Q139" s="46"/>
    </row>
    <row r="140" spans="11:17" x14ac:dyDescent="0.25">
      <c r="K140" s="151"/>
      <c r="L140" s="151"/>
      <c r="M140" s="7" t="s">
        <v>4</v>
      </c>
      <c r="N140" s="46"/>
      <c r="O140" s="46"/>
      <c r="P140" s="46"/>
      <c r="Q140" s="46"/>
    </row>
    <row r="141" spans="11:17" x14ac:dyDescent="0.25">
      <c r="K141" s="151"/>
      <c r="L141" s="151"/>
      <c r="M141" s="7" t="s">
        <v>5</v>
      </c>
      <c r="N141" s="46"/>
      <c r="O141" s="46"/>
      <c r="P141" s="46"/>
      <c r="Q141" s="46"/>
    </row>
    <row r="142" spans="11:17" x14ac:dyDescent="0.25">
      <c r="K142" s="151"/>
      <c r="L142" s="151"/>
      <c r="M142" s="7" t="s">
        <v>6</v>
      </c>
      <c r="N142" s="46"/>
      <c r="O142" s="46"/>
      <c r="P142" s="46"/>
      <c r="Q142" s="46"/>
    </row>
    <row r="143" spans="11:17" x14ac:dyDescent="0.25">
      <c r="K143" s="151"/>
      <c r="L143" s="151"/>
      <c r="M143" s="7" t="s">
        <v>7</v>
      </c>
      <c r="N143" s="46"/>
      <c r="O143" s="46"/>
      <c r="P143" s="46"/>
      <c r="Q143" s="46"/>
    </row>
    <row r="144" spans="11:17" x14ac:dyDescent="0.25">
      <c r="K144" s="151"/>
      <c r="L144" s="151"/>
      <c r="M144" s="7" t="s">
        <v>8</v>
      </c>
      <c r="N144" s="46"/>
      <c r="O144" s="46"/>
      <c r="P144" s="46"/>
      <c r="Q144" s="46"/>
    </row>
    <row r="145" spans="11:17" x14ac:dyDescent="0.25">
      <c r="K145" s="151" t="s">
        <v>102</v>
      </c>
      <c r="L145" s="151"/>
      <c r="M145" s="7" t="s">
        <v>101</v>
      </c>
      <c r="N145" s="46"/>
      <c r="O145" s="46"/>
      <c r="P145" s="46"/>
      <c r="Q145" s="46"/>
    </row>
    <row r="146" spans="11:17" x14ac:dyDescent="0.25">
      <c r="K146" s="151"/>
      <c r="L146" s="151"/>
      <c r="M146" s="7" t="s">
        <v>1</v>
      </c>
      <c r="N146" s="46"/>
      <c r="O146" s="46"/>
      <c r="P146" s="46"/>
      <c r="Q146" s="46"/>
    </row>
    <row r="147" spans="11:17" x14ac:dyDescent="0.25">
      <c r="K147" s="151"/>
      <c r="L147" s="151"/>
      <c r="M147" s="7" t="s">
        <v>2</v>
      </c>
      <c r="N147" s="46"/>
      <c r="O147" s="46"/>
      <c r="P147" s="46"/>
      <c r="Q147" s="46"/>
    </row>
    <row r="148" spans="11:17" x14ac:dyDescent="0.25">
      <c r="K148" s="151"/>
      <c r="L148" s="151"/>
      <c r="M148" s="7" t="s">
        <v>3</v>
      </c>
      <c r="N148" s="46"/>
      <c r="O148" s="46"/>
      <c r="P148" s="46"/>
      <c r="Q148" s="46"/>
    </row>
    <row r="149" spans="11:17" x14ac:dyDescent="0.25">
      <c r="K149" s="151"/>
      <c r="L149" s="151"/>
      <c r="M149" s="7" t="s">
        <v>4</v>
      </c>
      <c r="N149" s="46"/>
      <c r="O149" s="46"/>
      <c r="P149" s="46"/>
      <c r="Q149" s="46"/>
    </row>
    <row r="150" spans="11:17" x14ac:dyDescent="0.25">
      <c r="K150" s="151"/>
      <c r="L150" s="151"/>
      <c r="M150" s="7" t="s">
        <v>5</v>
      </c>
      <c r="N150" s="46"/>
      <c r="O150" s="46"/>
      <c r="P150" s="46"/>
      <c r="Q150" s="46"/>
    </row>
    <row r="151" spans="11:17" x14ac:dyDescent="0.25">
      <c r="K151" s="151"/>
      <c r="L151" s="151"/>
      <c r="M151" s="7" t="s">
        <v>6</v>
      </c>
      <c r="N151" s="46"/>
      <c r="O151" s="46"/>
      <c r="P151" s="46"/>
      <c r="Q151" s="46"/>
    </row>
    <row r="152" spans="11:17" x14ac:dyDescent="0.25">
      <c r="K152" s="151"/>
      <c r="L152" s="151"/>
      <c r="M152" s="7" t="s">
        <v>7</v>
      </c>
      <c r="N152" s="46"/>
      <c r="O152" s="46"/>
      <c r="P152" s="46"/>
      <c r="Q152" s="46"/>
    </row>
    <row r="153" spans="11:17" x14ac:dyDescent="0.25">
      <c r="K153" s="151"/>
      <c r="L153" s="151"/>
      <c r="M153" s="7" t="s">
        <v>8</v>
      </c>
      <c r="N153" s="46"/>
      <c r="O153" s="46"/>
      <c r="P153" s="46"/>
      <c r="Q153" s="46"/>
    </row>
    <row r="154" spans="11:17" x14ac:dyDescent="0.25">
      <c r="K154" s="154" t="s">
        <v>103</v>
      </c>
      <c r="L154" s="154"/>
      <c r="M154" s="8" t="s">
        <v>1</v>
      </c>
      <c r="N154" s="46"/>
      <c r="O154" s="46"/>
      <c r="P154" s="46"/>
      <c r="Q154" s="46"/>
    </row>
    <row r="155" spans="11:17" x14ac:dyDescent="0.25">
      <c r="K155" s="154"/>
      <c r="L155" s="154"/>
      <c r="M155" s="8" t="s">
        <v>2</v>
      </c>
      <c r="N155" s="46"/>
      <c r="O155" s="46"/>
      <c r="P155" s="46"/>
      <c r="Q155" s="46"/>
    </row>
    <row r="156" spans="11:17" x14ac:dyDescent="0.25">
      <c r="K156" s="154"/>
      <c r="L156" s="154"/>
      <c r="M156" s="8" t="s">
        <v>3</v>
      </c>
      <c r="N156" s="46"/>
      <c r="O156" s="46"/>
      <c r="P156" s="46"/>
      <c r="Q156" s="46"/>
    </row>
    <row r="157" spans="11:17" x14ac:dyDescent="0.25">
      <c r="K157" s="154"/>
      <c r="L157" s="154"/>
      <c r="M157" s="8" t="s">
        <v>4</v>
      </c>
      <c r="N157" s="46"/>
      <c r="O157" s="46"/>
      <c r="P157" s="46"/>
      <c r="Q157" s="46"/>
    </row>
    <row r="158" spans="11:17" x14ac:dyDescent="0.25">
      <c r="K158" s="154"/>
      <c r="L158" s="154"/>
      <c r="M158" s="8" t="s">
        <v>5</v>
      </c>
      <c r="N158" s="46"/>
      <c r="O158" s="46"/>
      <c r="P158" s="46"/>
      <c r="Q158" s="46"/>
    </row>
    <row r="159" spans="11:17" x14ac:dyDescent="0.25">
      <c r="K159" s="154"/>
      <c r="L159" s="154"/>
      <c r="M159" s="8" t="s">
        <v>6</v>
      </c>
      <c r="N159" s="46"/>
      <c r="O159" s="46"/>
      <c r="P159" s="46"/>
      <c r="Q159" s="46"/>
    </row>
    <row r="160" spans="11:17" x14ac:dyDescent="0.25">
      <c r="K160" s="154"/>
      <c r="L160" s="154"/>
      <c r="M160" s="8" t="s">
        <v>7</v>
      </c>
      <c r="N160" s="46"/>
      <c r="O160" s="46"/>
      <c r="P160" s="46"/>
      <c r="Q160" s="46"/>
    </row>
    <row r="161" spans="11:17" x14ac:dyDescent="0.25">
      <c r="K161" s="154"/>
      <c r="L161" s="154"/>
      <c r="M161" s="8" t="s">
        <v>8</v>
      </c>
      <c r="N161" s="46"/>
      <c r="O161" s="46"/>
      <c r="P161" s="46"/>
      <c r="Q161" s="46"/>
    </row>
    <row r="162" spans="11:17" x14ac:dyDescent="0.25">
      <c r="K162" s="154"/>
      <c r="L162" s="154"/>
      <c r="M162" s="8" t="s">
        <v>24</v>
      </c>
      <c r="N162" s="46"/>
      <c r="O162" s="46"/>
      <c r="P162" s="46"/>
      <c r="Q162" s="46"/>
    </row>
    <row r="163" spans="11:17" x14ac:dyDescent="0.25">
      <c r="K163" s="154" t="s">
        <v>104</v>
      </c>
      <c r="L163" s="154"/>
      <c r="M163" s="8" t="s">
        <v>1</v>
      </c>
      <c r="N163" s="46"/>
      <c r="O163" s="46"/>
      <c r="P163" s="46"/>
      <c r="Q163" s="46"/>
    </row>
    <row r="164" spans="11:17" x14ac:dyDescent="0.25">
      <c r="K164" s="154"/>
      <c r="L164" s="154"/>
      <c r="M164" s="8" t="s">
        <v>2</v>
      </c>
      <c r="N164" s="46"/>
      <c r="O164" s="46"/>
      <c r="P164" s="46"/>
      <c r="Q164" s="46"/>
    </row>
    <row r="165" spans="11:17" x14ac:dyDescent="0.25">
      <c r="K165" s="154"/>
      <c r="L165" s="154"/>
      <c r="M165" s="8" t="s">
        <v>3</v>
      </c>
      <c r="N165" s="46"/>
      <c r="O165" s="46"/>
      <c r="P165" s="46"/>
      <c r="Q165" s="46"/>
    </row>
    <row r="166" spans="11:17" x14ac:dyDescent="0.25">
      <c r="K166" s="154"/>
      <c r="L166" s="154"/>
      <c r="M166" s="8" t="s">
        <v>4</v>
      </c>
      <c r="N166" s="46"/>
      <c r="O166" s="46"/>
      <c r="P166" s="46"/>
      <c r="Q166" s="46"/>
    </row>
    <row r="167" spans="11:17" x14ac:dyDescent="0.25">
      <c r="K167" s="154"/>
      <c r="L167" s="154"/>
      <c r="M167" s="8" t="s">
        <v>5</v>
      </c>
      <c r="N167" s="46"/>
      <c r="O167" s="46"/>
      <c r="P167" s="46"/>
      <c r="Q167" s="46"/>
    </row>
    <row r="168" spans="11:17" x14ac:dyDescent="0.25">
      <c r="K168" s="154"/>
      <c r="L168" s="154"/>
      <c r="M168" s="8" t="s">
        <v>6</v>
      </c>
      <c r="N168" s="46"/>
      <c r="O168" s="46"/>
      <c r="P168" s="46"/>
      <c r="Q168" s="46"/>
    </row>
    <row r="169" spans="11:17" x14ac:dyDescent="0.25">
      <c r="K169" s="154"/>
      <c r="L169" s="154"/>
      <c r="M169" s="8" t="s">
        <v>7</v>
      </c>
      <c r="N169" s="46"/>
      <c r="O169" s="46"/>
      <c r="P169" s="46"/>
      <c r="Q169" s="46"/>
    </row>
    <row r="170" spans="11:17" x14ac:dyDescent="0.25">
      <c r="K170" s="154"/>
      <c r="L170" s="154"/>
      <c r="M170" s="8" t="s">
        <v>8</v>
      </c>
      <c r="N170" s="46"/>
      <c r="O170" s="46"/>
      <c r="P170" s="46"/>
      <c r="Q170" s="46"/>
    </row>
    <row r="171" spans="11:17" x14ac:dyDescent="0.25">
      <c r="K171" s="154"/>
      <c r="L171" s="154"/>
      <c r="M171" s="8" t="s">
        <v>24</v>
      </c>
      <c r="N171" s="46"/>
      <c r="O171" s="46"/>
      <c r="P171" s="46"/>
      <c r="Q171" s="46"/>
    </row>
    <row r="172" spans="11:17" x14ac:dyDescent="0.25">
      <c r="K172" s="154" t="s">
        <v>105</v>
      </c>
      <c r="L172" s="154"/>
      <c r="M172" s="8" t="s">
        <v>1</v>
      </c>
      <c r="N172" s="46"/>
      <c r="O172" s="46"/>
      <c r="P172" s="46"/>
      <c r="Q172" s="46"/>
    </row>
    <row r="173" spans="11:17" x14ac:dyDescent="0.25">
      <c r="K173" s="154"/>
      <c r="L173" s="154"/>
      <c r="M173" s="8" t="s">
        <v>2</v>
      </c>
      <c r="N173" s="46"/>
      <c r="O173" s="46"/>
      <c r="P173" s="46"/>
      <c r="Q173" s="46"/>
    </row>
    <row r="174" spans="11:17" x14ac:dyDescent="0.25">
      <c r="K174" s="154"/>
      <c r="L174" s="154"/>
      <c r="M174" s="8" t="s">
        <v>3</v>
      </c>
      <c r="N174" s="46"/>
      <c r="O174" s="46"/>
      <c r="P174" s="46"/>
      <c r="Q174" s="46"/>
    </row>
    <row r="175" spans="11:17" x14ac:dyDescent="0.25">
      <c r="K175" s="154"/>
      <c r="L175" s="154"/>
      <c r="M175" s="8" t="s">
        <v>4</v>
      </c>
      <c r="N175" s="46"/>
      <c r="O175" s="46"/>
      <c r="P175" s="46"/>
      <c r="Q175" s="46"/>
    </row>
    <row r="176" spans="11:17" x14ac:dyDescent="0.25">
      <c r="K176" s="154"/>
      <c r="L176" s="154"/>
      <c r="M176" s="8" t="s">
        <v>5</v>
      </c>
      <c r="N176" s="46"/>
      <c r="O176" s="46"/>
      <c r="P176" s="46"/>
      <c r="Q176" s="46"/>
    </row>
    <row r="177" spans="11:17" x14ac:dyDescent="0.25">
      <c r="K177" s="154"/>
      <c r="L177" s="154"/>
      <c r="M177" s="8" t="s">
        <v>6</v>
      </c>
      <c r="N177" s="46"/>
      <c r="O177" s="46"/>
      <c r="P177" s="46"/>
      <c r="Q177" s="46"/>
    </row>
    <row r="178" spans="11:17" x14ac:dyDescent="0.25">
      <c r="K178" s="154"/>
      <c r="L178" s="154"/>
      <c r="M178" s="8" t="s">
        <v>7</v>
      </c>
      <c r="N178" s="46"/>
      <c r="O178" s="46"/>
      <c r="P178" s="46"/>
      <c r="Q178" s="46"/>
    </row>
    <row r="179" spans="11:17" x14ac:dyDescent="0.25">
      <c r="K179" s="154"/>
      <c r="L179" s="154"/>
      <c r="M179" s="8" t="s">
        <v>8</v>
      </c>
      <c r="N179" s="46"/>
      <c r="O179" s="46"/>
      <c r="P179" s="46"/>
      <c r="Q179" s="46"/>
    </row>
    <row r="180" spans="11:17" ht="18.75" x14ac:dyDescent="0.25">
      <c r="K180" s="189" t="s">
        <v>106</v>
      </c>
      <c r="L180" s="190"/>
      <c r="M180" s="18"/>
      <c r="N180" s="46"/>
      <c r="O180" s="46"/>
      <c r="P180" s="46"/>
      <c r="Q180" s="46"/>
    </row>
    <row r="181" spans="11:17" x14ac:dyDescent="0.25">
      <c r="K181" s="151" t="s">
        <v>107</v>
      </c>
      <c r="L181" s="151" t="s">
        <v>8</v>
      </c>
      <c r="M181" s="7" t="s">
        <v>98</v>
      </c>
      <c r="N181" s="46"/>
      <c r="O181" s="46"/>
      <c r="P181" s="46"/>
      <c r="Q181" s="46"/>
    </row>
    <row r="182" spans="11:17" x14ac:dyDescent="0.25">
      <c r="K182" s="151"/>
      <c r="L182" s="151"/>
      <c r="M182" s="7" t="s">
        <v>99</v>
      </c>
      <c r="N182" s="46"/>
      <c r="O182" s="46"/>
      <c r="P182" s="46"/>
      <c r="Q182" s="46"/>
    </row>
    <row r="183" spans="11:17" x14ac:dyDescent="0.25">
      <c r="K183" s="151"/>
      <c r="L183" s="151"/>
      <c r="M183" s="7" t="s">
        <v>108</v>
      </c>
      <c r="N183" s="46"/>
      <c r="O183" s="46"/>
      <c r="P183" s="46"/>
      <c r="Q183" s="46"/>
    </row>
    <row r="184" spans="11:17" x14ac:dyDescent="0.25">
      <c r="K184" s="151"/>
      <c r="L184" s="151" t="s">
        <v>24</v>
      </c>
      <c r="M184" s="7" t="s">
        <v>98</v>
      </c>
      <c r="N184" s="46"/>
      <c r="O184" s="46"/>
      <c r="P184" s="46"/>
      <c r="Q184" s="46"/>
    </row>
    <row r="185" spans="11:17" x14ac:dyDescent="0.25">
      <c r="K185" s="151"/>
      <c r="L185" s="151"/>
      <c r="M185" s="7" t="s">
        <v>99</v>
      </c>
      <c r="N185" s="46"/>
      <c r="O185" s="46"/>
      <c r="P185" s="46"/>
      <c r="Q185" s="46"/>
    </row>
    <row r="186" spans="11:17" x14ac:dyDescent="0.25">
      <c r="K186" s="151"/>
      <c r="L186" s="151"/>
      <c r="M186" s="7" t="s">
        <v>108</v>
      </c>
      <c r="N186" s="46"/>
      <c r="O186" s="46"/>
      <c r="P186" s="46"/>
      <c r="Q186" s="46"/>
    </row>
    <row r="187" spans="11:17" x14ac:dyDescent="0.25">
      <c r="K187" s="157" t="s">
        <v>109</v>
      </c>
      <c r="L187" s="157"/>
      <c r="M187" s="9" t="s">
        <v>110</v>
      </c>
      <c r="N187" s="46"/>
      <c r="O187" s="46"/>
      <c r="P187" s="46"/>
      <c r="Q187" s="46"/>
    </row>
    <row r="188" spans="11:17" x14ac:dyDescent="0.25">
      <c r="K188" s="157"/>
      <c r="L188" s="157"/>
      <c r="M188" s="9" t="s">
        <v>111</v>
      </c>
      <c r="N188" s="46"/>
      <c r="O188" s="46"/>
      <c r="P188" s="46"/>
      <c r="Q188" s="46"/>
    </row>
    <row r="189" spans="11:17" x14ac:dyDescent="0.25">
      <c r="K189" s="157"/>
      <c r="L189" s="157"/>
      <c r="M189" s="9" t="s">
        <v>112</v>
      </c>
      <c r="N189" s="46"/>
      <c r="O189" s="46"/>
      <c r="P189" s="46"/>
      <c r="Q189" s="46"/>
    </row>
    <row r="190" spans="11:17" x14ac:dyDescent="0.25">
      <c r="K190" s="157"/>
      <c r="L190" s="157"/>
      <c r="M190" s="9" t="s">
        <v>113</v>
      </c>
      <c r="N190" s="46"/>
      <c r="O190" s="46"/>
      <c r="P190" s="46"/>
      <c r="Q190" s="46"/>
    </row>
    <row r="191" spans="11:17" x14ac:dyDescent="0.25">
      <c r="K191" s="157"/>
      <c r="L191" s="157"/>
      <c r="M191" s="9" t="s">
        <v>114</v>
      </c>
      <c r="N191" s="46"/>
      <c r="O191" s="46"/>
      <c r="P191" s="46"/>
      <c r="Q191" s="46"/>
    </row>
    <row r="192" spans="11:17" x14ac:dyDescent="0.25">
      <c r="K192" s="157"/>
      <c r="L192" s="157"/>
      <c r="M192" s="9" t="s">
        <v>115</v>
      </c>
      <c r="N192" s="46"/>
      <c r="O192" s="46"/>
      <c r="P192" s="46"/>
      <c r="Q192" s="46"/>
    </row>
    <row r="193" spans="11:17" x14ac:dyDescent="0.25">
      <c r="K193" s="155" t="s">
        <v>116</v>
      </c>
      <c r="L193" s="155"/>
      <c r="M193" s="10" t="s">
        <v>110</v>
      </c>
      <c r="N193" s="46"/>
      <c r="O193" s="46"/>
      <c r="P193" s="46"/>
      <c r="Q193" s="46"/>
    </row>
    <row r="194" spans="11:17" x14ac:dyDescent="0.25">
      <c r="K194" s="155"/>
      <c r="L194" s="155"/>
      <c r="M194" s="10" t="s">
        <v>111</v>
      </c>
      <c r="N194" s="46"/>
      <c r="O194" s="46"/>
      <c r="P194" s="46"/>
      <c r="Q194" s="46"/>
    </row>
    <row r="195" spans="11:17" x14ac:dyDescent="0.25">
      <c r="K195" s="155"/>
      <c r="L195" s="155"/>
      <c r="M195" s="10" t="s">
        <v>112</v>
      </c>
      <c r="N195" s="46"/>
      <c r="O195" s="46"/>
      <c r="P195" s="46"/>
      <c r="Q195" s="46"/>
    </row>
    <row r="196" spans="11:17" x14ac:dyDescent="0.25">
      <c r="K196" s="155" t="s">
        <v>117</v>
      </c>
      <c r="L196" s="155"/>
      <c r="M196" s="10" t="s">
        <v>118</v>
      </c>
      <c r="N196" s="46"/>
      <c r="O196" s="46"/>
      <c r="P196" s="46"/>
      <c r="Q196" s="46"/>
    </row>
    <row r="197" spans="11:17" x14ac:dyDescent="0.25">
      <c r="K197" s="155"/>
      <c r="L197" s="155"/>
      <c r="M197" s="10" t="s">
        <v>111</v>
      </c>
      <c r="N197" s="46"/>
      <c r="O197" s="46"/>
      <c r="P197" s="46"/>
      <c r="Q197" s="46"/>
    </row>
    <row r="198" spans="11:17" x14ac:dyDescent="0.25">
      <c r="K198" s="155"/>
      <c r="L198" s="155"/>
      <c r="M198" s="10" t="s">
        <v>112</v>
      </c>
      <c r="N198" s="46"/>
      <c r="O198" s="46"/>
      <c r="P198" s="46"/>
      <c r="Q198" s="46"/>
    </row>
    <row r="199" spans="11:17" x14ac:dyDescent="0.25">
      <c r="K199" s="155"/>
      <c r="L199" s="155"/>
      <c r="M199" s="10" t="s">
        <v>114</v>
      </c>
      <c r="N199" s="46"/>
      <c r="O199" s="46"/>
      <c r="P199" s="46"/>
      <c r="Q199" s="46"/>
    </row>
    <row r="200" spans="11:17" x14ac:dyDescent="0.25">
      <c r="K200" s="155"/>
      <c r="L200" s="155"/>
      <c r="M200" s="10" t="s">
        <v>115</v>
      </c>
      <c r="N200" s="46"/>
      <c r="O200" s="46"/>
      <c r="P200" s="46"/>
      <c r="Q200" s="46"/>
    </row>
    <row r="201" spans="11:17" x14ac:dyDescent="0.25">
      <c r="K201" s="155" t="s">
        <v>119</v>
      </c>
      <c r="L201" s="155"/>
      <c r="M201" s="10" t="s">
        <v>8</v>
      </c>
      <c r="N201" s="46"/>
      <c r="O201" s="46"/>
      <c r="P201" s="46"/>
      <c r="Q201" s="46"/>
    </row>
    <row r="202" spans="11:17" x14ac:dyDescent="0.25">
      <c r="K202" s="155" t="s">
        <v>120</v>
      </c>
      <c r="L202" s="155"/>
      <c r="M202" s="10" t="s">
        <v>121</v>
      </c>
      <c r="N202" s="46"/>
      <c r="O202" s="46"/>
      <c r="P202" s="46"/>
      <c r="Q202" s="46"/>
    </row>
    <row r="203" spans="11:17" x14ac:dyDescent="0.25">
      <c r="K203" s="155"/>
      <c r="L203" s="155"/>
      <c r="M203" s="10" t="s">
        <v>122</v>
      </c>
      <c r="N203" s="46"/>
      <c r="O203" s="46"/>
      <c r="P203" s="46"/>
      <c r="Q203" s="46"/>
    </row>
    <row r="204" spans="11:17" x14ac:dyDescent="0.25">
      <c r="K204" s="155"/>
      <c r="L204" s="155"/>
      <c r="M204" s="10" t="s">
        <v>123</v>
      </c>
      <c r="N204" s="46"/>
      <c r="O204" s="46"/>
      <c r="P204" s="46"/>
      <c r="Q204" s="46"/>
    </row>
    <row r="205" spans="11:17" x14ac:dyDescent="0.25">
      <c r="K205" s="155"/>
      <c r="L205" s="155"/>
      <c r="M205" s="10" t="s">
        <v>8</v>
      </c>
      <c r="N205" s="46"/>
      <c r="O205" s="46"/>
      <c r="P205" s="46"/>
      <c r="Q205" s="46"/>
    </row>
    <row r="206" spans="11:17" x14ac:dyDescent="0.25">
      <c r="K206" s="155"/>
      <c r="L206" s="155"/>
      <c r="M206" s="10" t="s">
        <v>24</v>
      </c>
      <c r="N206" s="46"/>
      <c r="O206" s="46"/>
      <c r="P206" s="46"/>
      <c r="Q206" s="46"/>
    </row>
    <row r="207" spans="11:17" x14ac:dyDescent="0.25">
      <c r="K207" s="155" t="s">
        <v>124</v>
      </c>
      <c r="L207" s="155"/>
      <c r="M207" s="10" t="s">
        <v>125</v>
      </c>
      <c r="N207" s="46"/>
      <c r="O207" s="46"/>
      <c r="P207" s="46"/>
      <c r="Q207" s="46"/>
    </row>
    <row r="208" spans="11:17" x14ac:dyDescent="0.25">
      <c r="K208" s="155"/>
      <c r="L208" s="155"/>
      <c r="M208" s="10" t="s">
        <v>24</v>
      </c>
      <c r="N208" s="46"/>
      <c r="O208" s="46"/>
      <c r="P208" s="46"/>
      <c r="Q208" s="46"/>
    </row>
    <row r="209" spans="11:17" x14ac:dyDescent="0.25">
      <c r="K209" s="151" t="s">
        <v>126</v>
      </c>
      <c r="L209" s="151"/>
      <c r="M209" s="10" t="s">
        <v>125</v>
      </c>
      <c r="N209" s="46"/>
      <c r="O209" s="46"/>
      <c r="P209" s="46"/>
      <c r="Q209" s="46"/>
    </row>
    <row r="210" spans="11:17" x14ac:dyDescent="0.25">
      <c r="K210" s="151"/>
      <c r="L210" s="151"/>
      <c r="M210" s="10" t="s">
        <v>24</v>
      </c>
      <c r="N210" s="46"/>
      <c r="O210" s="46"/>
      <c r="P210" s="46"/>
      <c r="Q210" s="46"/>
    </row>
    <row r="211" spans="11:17" ht="30" x14ac:dyDescent="0.25">
      <c r="K211" s="151" t="s">
        <v>127</v>
      </c>
      <c r="L211" s="151"/>
      <c r="M211" s="11" t="s">
        <v>128</v>
      </c>
      <c r="N211" s="46"/>
      <c r="O211" s="46"/>
      <c r="P211" s="46"/>
      <c r="Q211" s="46"/>
    </row>
    <row r="212" spans="11:17" x14ac:dyDescent="0.25">
      <c r="K212" s="151" t="s">
        <v>129</v>
      </c>
      <c r="L212" s="151"/>
      <c r="M212" s="9" t="s">
        <v>130</v>
      </c>
      <c r="N212" s="46"/>
      <c r="O212" s="46"/>
      <c r="P212" s="46"/>
      <c r="Q212" s="46"/>
    </row>
  </sheetData>
  <mergeCells count="46">
    <mergeCell ref="K209:L210"/>
    <mergeCell ref="K211:L211"/>
    <mergeCell ref="K212:L212"/>
    <mergeCell ref="K193:L195"/>
    <mergeCell ref="K196:L200"/>
    <mergeCell ref="K201:L201"/>
    <mergeCell ref="K202:L206"/>
    <mergeCell ref="K207:L208"/>
    <mergeCell ref="K180:L180"/>
    <mergeCell ref="K181:K186"/>
    <mergeCell ref="L181:L183"/>
    <mergeCell ref="L184:L186"/>
    <mergeCell ref="K187:L192"/>
    <mergeCell ref="K136:L144"/>
    <mergeCell ref="K145:L153"/>
    <mergeCell ref="K154:L162"/>
    <mergeCell ref="K163:L171"/>
    <mergeCell ref="K172:L179"/>
    <mergeCell ref="K77:L110"/>
    <mergeCell ref="K111:L117"/>
    <mergeCell ref="K118:K135"/>
    <mergeCell ref="L118:L119"/>
    <mergeCell ref="L120:L121"/>
    <mergeCell ref="L122:L123"/>
    <mergeCell ref="L124:L125"/>
    <mergeCell ref="L126:L127"/>
    <mergeCell ref="L128:L129"/>
    <mergeCell ref="L130:L131"/>
    <mergeCell ref="L132:L133"/>
    <mergeCell ref="L134:L135"/>
    <mergeCell ref="K16:L16"/>
    <mergeCell ref="K17:L17"/>
    <mergeCell ref="K18:L26"/>
    <mergeCell ref="K27:L67"/>
    <mergeCell ref="K68:L76"/>
    <mergeCell ref="B3:C3"/>
    <mergeCell ref="B4:C4"/>
    <mergeCell ref="B5:C5"/>
    <mergeCell ref="B6:G6"/>
    <mergeCell ref="B19:G19"/>
    <mergeCell ref="B46:G46"/>
    <mergeCell ref="B59:G59"/>
    <mergeCell ref="B72:G72"/>
    <mergeCell ref="B82:G82"/>
    <mergeCell ref="D4:F4"/>
    <mergeCell ref="B33:G3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241"/>
  <sheetViews>
    <sheetView topLeftCell="A37" zoomScaleSheetLayoutView="130" workbookViewId="0">
      <selection activeCell="H196" sqref="H196"/>
    </sheetView>
  </sheetViews>
  <sheetFormatPr defaultRowHeight="15" x14ac:dyDescent="0.25"/>
  <cols>
    <col min="1" max="1" width="7.42578125" customWidth="1"/>
    <col min="2" max="2" width="6.28515625" style="1" customWidth="1"/>
    <col min="3" max="3" width="12.42578125" style="1" customWidth="1"/>
    <col min="4" max="4" width="18" style="1" bestFit="1" customWidth="1"/>
    <col min="5" max="5" width="10.42578125" style="1" customWidth="1"/>
    <col min="6" max="6" width="13.140625" style="1" customWidth="1"/>
    <col min="7" max="7" width="11.7109375" style="1" customWidth="1"/>
    <col min="8" max="8" width="28.28515625" customWidth="1"/>
    <col min="9" max="9" width="22.140625" customWidth="1"/>
    <col min="11" max="11" width="19.85546875" style="16" customWidth="1"/>
    <col min="12" max="12" width="10.42578125" bestFit="1" customWidth="1"/>
    <col min="13" max="13" width="8.5703125" customWidth="1"/>
    <col min="14" max="14" width="14" customWidth="1"/>
  </cols>
  <sheetData>
    <row r="2" spans="2:8" ht="15.75" x14ac:dyDescent="0.25">
      <c r="B2" s="134" t="s">
        <v>17</v>
      </c>
      <c r="C2" s="134"/>
      <c r="D2" s="96" t="s">
        <v>135</v>
      </c>
      <c r="E2" s="31"/>
      <c r="F2" s="31"/>
      <c r="G2" s="97"/>
      <c r="H2" s="98"/>
    </row>
    <row r="3" spans="2:8" ht="15" customHeight="1" x14ac:dyDescent="0.25">
      <c r="B3" s="134" t="s">
        <v>19</v>
      </c>
      <c r="C3" s="134"/>
      <c r="D3" s="99" t="s">
        <v>136</v>
      </c>
      <c r="E3" s="100"/>
      <c r="F3" s="100"/>
      <c r="G3" s="100"/>
      <c r="H3" s="101"/>
    </row>
    <row r="4" spans="2:8" ht="15" customHeight="1" x14ac:dyDescent="0.25">
      <c r="B4" s="138" t="s">
        <v>18</v>
      </c>
      <c r="C4" s="138"/>
      <c r="D4" s="94" t="s">
        <v>134</v>
      </c>
      <c r="E4" s="102"/>
      <c r="F4" s="102"/>
      <c r="G4" s="102"/>
      <c r="H4" s="103"/>
    </row>
    <row r="5" spans="2:8" ht="15" customHeight="1" x14ac:dyDescent="0.25">
      <c r="B5" s="142" t="s">
        <v>10</v>
      </c>
      <c r="C5" s="143"/>
      <c r="D5" s="143"/>
      <c r="E5" s="143"/>
      <c r="F5" s="143"/>
      <c r="G5" s="143"/>
      <c r="H5" s="143"/>
    </row>
    <row r="6" spans="2:8" ht="15" customHeight="1" x14ac:dyDescent="0.25">
      <c r="B6" s="33" t="s">
        <v>9</v>
      </c>
      <c r="C6" s="33" t="s">
        <v>0</v>
      </c>
      <c r="D6" s="33" t="s">
        <v>15</v>
      </c>
      <c r="E6" s="4" t="s">
        <v>20</v>
      </c>
      <c r="F6" s="4" t="s">
        <v>16</v>
      </c>
      <c r="G6" s="33" t="s">
        <v>351</v>
      </c>
      <c r="H6" s="33" t="s">
        <v>201</v>
      </c>
    </row>
    <row r="7" spans="2:8" ht="15" customHeight="1" x14ac:dyDescent="0.25">
      <c r="B7" s="105">
        <v>1</v>
      </c>
      <c r="C7" s="106">
        <v>44841</v>
      </c>
      <c r="D7" s="105">
        <v>7800</v>
      </c>
      <c r="E7" s="105"/>
      <c r="F7" s="105"/>
      <c r="G7" s="105">
        <v>801</v>
      </c>
      <c r="H7" s="105">
        <v>7800</v>
      </c>
    </row>
    <row r="8" spans="2:8" ht="15" customHeight="1" x14ac:dyDescent="0.25">
      <c r="B8" s="104"/>
      <c r="C8" s="3"/>
      <c r="D8" s="2"/>
      <c r="E8" s="2"/>
      <c r="F8" s="2"/>
      <c r="G8" s="2"/>
      <c r="H8" s="2"/>
    </row>
    <row r="9" spans="2:8" ht="15" customHeight="1" x14ac:dyDescent="0.25">
      <c r="B9" s="144" t="s">
        <v>12</v>
      </c>
      <c r="C9" s="145"/>
      <c r="D9" s="145"/>
      <c r="E9" s="145"/>
      <c r="F9" s="145"/>
      <c r="G9" s="145"/>
      <c r="H9" s="145"/>
    </row>
    <row r="10" spans="2:8" ht="15" customHeight="1" x14ac:dyDescent="0.25">
      <c r="B10" s="33" t="s">
        <v>9</v>
      </c>
      <c r="C10" s="33" t="s">
        <v>0</v>
      </c>
      <c r="D10" s="33" t="s">
        <v>15</v>
      </c>
      <c r="E10" s="4" t="s">
        <v>20</v>
      </c>
      <c r="F10" s="4" t="s">
        <v>16</v>
      </c>
      <c r="G10" s="33" t="s">
        <v>351</v>
      </c>
      <c r="H10" s="33" t="s">
        <v>201</v>
      </c>
    </row>
    <row r="11" spans="2:8" ht="15" customHeight="1" x14ac:dyDescent="0.25">
      <c r="B11" s="105">
        <v>1</v>
      </c>
      <c r="C11" s="106">
        <v>44853</v>
      </c>
      <c r="D11" s="105">
        <v>900</v>
      </c>
      <c r="E11" s="105"/>
      <c r="F11" s="105"/>
      <c r="G11" s="105">
        <v>807</v>
      </c>
      <c r="H11" s="148">
        <f>+SUM(D11:F15)</f>
        <v>3000</v>
      </c>
    </row>
    <row r="12" spans="2:8" ht="15" customHeight="1" x14ac:dyDescent="0.25">
      <c r="B12" s="105">
        <v>2</v>
      </c>
      <c r="C12" s="106">
        <v>44870</v>
      </c>
      <c r="D12" s="105">
        <v>600</v>
      </c>
      <c r="E12" s="105"/>
      <c r="F12" s="105"/>
      <c r="G12" s="105">
        <v>813</v>
      </c>
      <c r="H12" s="148"/>
    </row>
    <row r="13" spans="2:8" ht="15" customHeight="1" x14ac:dyDescent="0.25">
      <c r="B13" s="105">
        <v>3</v>
      </c>
      <c r="C13" s="106">
        <v>44882</v>
      </c>
      <c r="D13" s="105">
        <v>600</v>
      </c>
      <c r="E13" s="105"/>
      <c r="F13" s="105"/>
      <c r="G13" s="109">
        <v>820</v>
      </c>
      <c r="H13" s="148"/>
    </row>
    <row r="14" spans="2:8" ht="15" customHeight="1" x14ac:dyDescent="0.25">
      <c r="B14" s="105">
        <v>4</v>
      </c>
      <c r="C14" s="106">
        <v>44902</v>
      </c>
      <c r="D14" s="105">
        <v>450</v>
      </c>
      <c r="E14" s="105"/>
      <c r="F14" s="105"/>
      <c r="G14" s="109">
        <v>834</v>
      </c>
      <c r="H14" s="148"/>
    </row>
    <row r="15" spans="2:8" ht="15" customHeight="1" x14ac:dyDescent="0.25">
      <c r="B15" s="105">
        <v>5</v>
      </c>
      <c r="C15" s="106">
        <v>44904</v>
      </c>
      <c r="D15" s="105">
        <v>450</v>
      </c>
      <c r="E15" s="105"/>
      <c r="F15" s="105"/>
      <c r="G15" s="109">
        <v>836</v>
      </c>
      <c r="H15" s="148"/>
    </row>
    <row r="16" spans="2:8" ht="15" customHeight="1" x14ac:dyDescent="0.25">
      <c r="B16" s="146" t="s">
        <v>13</v>
      </c>
      <c r="C16" s="147"/>
      <c r="D16" s="147"/>
      <c r="E16" s="147"/>
      <c r="F16" s="147"/>
      <c r="G16" s="147"/>
      <c r="H16" s="147"/>
    </row>
    <row r="17" spans="2:8" ht="15" customHeight="1" x14ac:dyDescent="0.25">
      <c r="B17" s="33" t="s">
        <v>9</v>
      </c>
      <c r="C17" s="33" t="s">
        <v>0</v>
      </c>
      <c r="D17" s="33" t="s">
        <v>15</v>
      </c>
      <c r="E17" s="4" t="s">
        <v>20</v>
      </c>
      <c r="F17" s="4" t="s">
        <v>16</v>
      </c>
      <c r="G17" s="33" t="s">
        <v>351</v>
      </c>
      <c r="H17" s="33" t="s">
        <v>201</v>
      </c>
    </row>
    <row r="18" spans="2:8" ht="15" customHeight="1" x14ac:dyDescent="0.25">
      <c r="B18" s="105">
        <v>1</v>
      </c>
      <c r="C18" s="106">
        <v>44853</v>
      </c>
      <c r="D18" s="105">
        <v>1000</v>
      </c>
      <c r="E18" s="105"/>
      <c r="F18" s="105"/>
      <c r="G18" s="105">
        <v>804</v>
      </c>
      <c r="H18" s="140">
        <f>+SUM(D18:D21)</f>
        <v>2900</v>
      </c>
    </row>
    <row r="19" spans="2:8" ht="15" customHeight="1" x14ac:dyDescent="0.25">
      <c r="B19" s="107">
        <v>2</v>
      </c>
      <c r="C19" s="108">
        <v>44871</v>
      </c>
      <c r="D19" s="107">
        <v>1000</v>
      </c>
      <c r="E19" s="107"/>
      <c r="F19" s="107"/>
      <c r="G19" s="105">
        <v>812</v>
      </c>
      <c r="H19" s="141"/>
    </row>
    <row r="20" spans="2:8" ht="15" customHeight="1" x14ac:dyDescent="0.25">
      <c r="B20" s="107">
        <v>3</v>
      </c>
      <c r="C20" s="108">
        <v>44895</v>
      </c>
      <c r="D20" s="107">
        <v>600</v>
      </c>
      <c r="E20" s="107"/>
      <c r="F20" s="107"/>
      <c r="G20" s="109">
        <v>827</v>
      </c>
      <c r="H20" s="141"/>
    </row>
    <row r="21" spans="2:8" ht="15" customHeight="1" x14ac:dyDescent="0.25">
      <c r="B21" s="107">
        <v>4</v>
      </c>
      <c r="C21" s="108">
        <v>44936</v>
      </c>
      <c r="D21" s="107">
        <v>300</v>
      </c>
      <c r="E21" s="107"/>
      <c r="F21" s="107"/>
      <c r="G21" s="105">
        <v>853</v>
      </c>
      <c r="H21" s="141"/>
    </row>
    <row r="22" spans="2:8" ht="15" customHeight="1" x14ac:dyDescent="0.25">
      <c r="B22" s="146" t="s">
        <v>14</v>
      </c>
      <c r="C22" s="147"/>
      <c r="D22" s="147"/>
      <c r="E22" s="147"/>
      <c r="F22" s="147"/>
      <c r="G22" s="147"/>
      <c r="H22" s="147"/>
    </row>
    <row r="23" spans="2:8" ht="15" customHeight="1" x14ac:dyDescent="0.25">
      <c r="B23" s="33" t="s">
        <v>9</v>
      </c>
      <c r="C23" s="33" t="s">
        <v>0</v>
      </c>
      <c r="D23" s="33" t="s">
        <v>15</v>
      </c>
      <c r="E23" s="4" t="s">
        <v>20</v>
      </c>
      <c r="F23" s="4" t="s">
        <v>16</v>
      </c>
      <c r="G23" s="33" t="s">
        <v>351</v>
      </c>
      <c r="H23" s="33" t="s">
        <v>201</v>
      </c>
    </row>
    <row r="24" spans="2:8" ht="15" customHeight="1" x14ac:dyDescent="0.25">
      <c r="B24" s="105">
        <v>1</v>
      </c>
      <c r="C24" s="106">
        <v>44842</v>
      </c>
      <c r="D24" s="105">
        <v>1000</v>
      </c>
      <c r="E24" s="105"/>
      <c r="F24" s="105"/>
      <c r="G24" s="105">
        <v>802</v>
      </c>
      <c r="H24" s="149">
        <f>+SUM(D24:D25)</f>
        <v>1600</v>
      </c>
    </row>
    <row r="25" spans="2:8" ht="15" customHeight="1" x14ac:dyDescent="0.25">
      <c r="B25" s="105">
        <v>2</v>
      </c>
      <c r="C25" s="106">
        <v>44880</v>
      </c>
      <c r="D25" s="105">
        <v>600</v>
      </c>
      <c r="E25" s="105"/>
      <c r="F25" s="105"/>
      <c r="G25" s="109">
        <v>818</v>
      </c>
      <c r="H25" s="150"/>
    </row>
    <row r="26" spans="2:8" ht="15" customHeight="1" x14ac:dyDescent="0.25">
      <c r="B26" s="105"/>
      <c r="C26" s="106"/>
      <c r="D26" s="105"/>
      <c r="E26" s="105"/>
      <c r="F26" s="105"/>
      <c r="G26" s="105"/>
      <c r="H26" s="77"/>
    </row>
    <row r="27" spans="2:8" ht="15" customHeight="1" x14ac:dyDescent="0.25">
      <c r="B27" s="146" t="s">
        <v>141</v>
      </c>
      <c r="C27" s="147"/>
      <c r="D27" s="147"/>
      <c r="E27" s="147"/>
      <c r="F27" s="147"/>
      <c r="G27" s="147"/>
      <c r="H27" s="147"/>
    </row>
    <row r="28" spans="2:8" ht="15" customHeight="1" x14ac:dyDescent="0.25">
      <c r="B28" s="33" t="s">
        <v>9</v>
      </c>
      <c r="C28" s="33" t="s">
        <v>0</v>
      </c>
      <c r="D28" s="33" t="s">
        <v>15</v>
      </c>
      <c r="E28" s="4" t="s">
        <v>20</v>
      </c>
      <c r="F28" s="4" t="s">
        <v>16</v>
      </c>
      <c r="G28" s="33" t="s">
        <v>351</v>
      </c>
      <c r="H28" s="33" t="s">
        <v>201</v>
      </c>
    </row>
    <row r="29" spans="2:8" ht="15" customHeight="1" x14ac:dyDescent="0.25">
      <c r="B29" s="105">
        <v>1</v>
      </c>
      <c r="C29" s="106">
        <v>44886</v>
      </c>
      <c r="D29" s="105">
        <v>48</v>
      </c>
      <c r="E29" s="105"/>
      <c r="F29" s="105"/>
      <c r="G29" s="105">
        <v>819</v>
      </c>
      <c r="H29" s="61">
        <f>+D29</f>
        <v>48</v>
      </c>
    </row>
    <row r="30" spans="2:8" ht="15" customHeight="1" x14ac:dyDescent="0.25">
      <c r="B30" s="2"/>
      <c r="C30" s="3"/>
      <c r="D30" s="2"/>
      <c r="E30" s="2"/>
      <c r="F30" s="2"/>
      <c r="G30" s="2"/>
      <c r="H30" s="61"/>
    </row>
    <row r="31" spans="2:8" ht="15" customHeight="1" x14ac:dyDescent="0.25">
      <c r="B31" s="146" t="s">
        <v>138</v>
      </c>
      <c r="C31" s="147"/>
      <c r="D31" s="147"/>
      <c r="E31" s="147"/>
      <c r="F31" s="147"/>
      <c r="G31" s="147"/>
      <c r="H31" s="147"/>
    </row>
    <row r="32" spans="2:8" ht="15" customHeight="1" x14ac:dyDescent="0.25">
      <c r="B32" s="33" t="s">
        <v>9</v>
      </c>
      <c r="C32" s="33" t="s">
        <v>0</v>
      </c>
      <c r="D32" s="33" t="s">
        <v>15</v>
      </c>
      <c r="E32" s="4" t="s">
        <v>20</v>
      </c>
      <c r="F32" s="4" t="s">
        <v>16</v>
      </c>
      <c r="G32" s="33" t="s">
        <v>351</v>
      </c>
      <c r="H32" s="33" t="s">
        <v>201</v>
      </c>
    </row>
    <row r="33" spans="2:11" ht="15" customHeight="1" x14ac:dyDescent="0.25">
      <c r="B33" s="105">
        <v>1</v>
      </c>
      <c r="C33" s="106">
        <v>44874</v>
      </c>
      <c r="D33" s="105">
        <v>2160</v>
      </c>
      <c r="E33" s="105"/>
      <c r="F33" s="105"/>
      <c r="G33" s="105">
        <v>815</v>
      </c>
      <c r="H33" s="140">
        <f>+SUM(D33:D36)</f>
        <v>3636</v>
      </c>
    </row>
    <row r="34" spans="2:11" ht="15" customHeight="1" x14ac:dyDescent="0.25">
      <c r="B34" s="105">
        <v>2</v>
      </c>
      <c r="C34" s="106">
        <v>44886</v>
      </c>
      <c r="D34" s="105">
        <v>1320</v>
      </c>
      <c r="E34" s="105"/>
      <c r="F34" s="105"/>
      <c r="G34" s="105">
        <v>821</v>
      </c>
      <c r="H34" s="141"/>
    </row>
    <row r="35" spans="2:11" ht="15" customHeight="1" x14ac:dyDescent="0.25">
      <c r="B35" s="105">
        <v>3</v>
      </c>
      <c r="C35" s="106">
        <v>44936</v>
      </c>
      <c r="D35" s="105">
        <v>120</v>
      </c>
      <c r="E35" s="105"/>
      <c r="F35" s="105"/>
      <c r="G35" s="105">
        <v>853</v>
      </c>
      <c r="H35" s="141"/>
    </row>
    <row r="36" spans="2:11" ht="15" customHeight="1" x14ac:dyDescent="0.25">
      <c r="B36" s="105">
        <v>4</v>
      </c>
      <c r="C36" s="106">
        <v>44982</v>
      </c>
      <c r="D36" s="105">
        <v>36</v>
      </c>
      <c r="E36" s="105"/>
      <c r="F36" s="105"/>
      <c r="G36" s="105">
        <v>876</v>
      </c>
      <c r="H36" s="141"/>
    </row>
    <row r="37" spans="2:11" ht="15" customHeight="1" x14ac:dyDescent="0.25">
      <c r="B37" s="146" t="s">
        <v>155</v>
      </c>
      <c r="C37" s="147"/>
      <c r="D37" s="147"/>
      <c r="E37" s="147"/>
      <c r="F37" s="147"/>
      <c r="G37" s="147"/>
      <c r="H37" s="147"/>
    </row>
    <row r="38" spans="2:11" ht="15" customHeight="1" x14ac:dyDescent="0.25">
      <c r="B38" s="33" t="s">
        <v>9</v>
      </c>
      <c r="C38" s="33" t="s">
        <v>0</v>
      </c>
      <c r="D38" s="33" t="s">
        <v>15</v>
      </c>
      <c r="E38" s="4" t="s">
        <v>20</v>
      </c>
      <c r="F38" s="4" t="s">
        <v>16</v>
      </c>
      <c r="G38" s="33" t="s">
        <v>351</v>
      </c>
      <c r="H38" s="33" t="s">
        <v>201</v>
      </c>
      <c r="K38"/>
    </row>
    <row r="39" spans="2:11" ht="15" customHeight="1" x14ac:dyDescent="0.25">
      <c r="B39" s="105">
        <v>1</v>
      </c>
      <c r="C39" s="106">
        <v>44982</v>
      </c>
      <c r="D39" s="105">
        <v>12</v>
      </c>
      <c r="E39" s="105"/>
      <c r="F39" s="105"/>
      <c r="G39" s="105">
        <v>876</v>
      </c>
      <c r="H39" s="149">
        <f>+SUM(D39:D41)</f>
        <v>12</v>
      </c>
    </row>
    <row r="40" spans="2:11" ht="15" customHeight="1" x14ac:dyDescent="0.25">
      <c r="B40" s="105">
        <v>2</v>
      </c>
      <c r="C40" s="106"/>
      <c r="D40" s="105"/>
      <c r="E40" s="105"/>
      <c r="F40" s="105"/>
      <c r="G40" s="105"/>
      <c r="H40" s="156"/>
    </row>
    <row r="41" spans="2:11" ht="15" customHeight="1" x14ac:dyDescent="0.25">
      <c r="B41" s="105">
        <v>3</v>
      </c>
      <c r="C41" s="106"/>
      <c r="D41" s="105"/>
      <c r="E41" s="105"/>
      <c r="F41" s="105"/>
      <c r="G41" s="105"/>
      <c r="H41" s="150"/>
    </row>
    <row r="42" spans="2:11" ht="10.5" customHeight="1" x14ac:dyDescent="0.25"/>
    <row r="43" spans="2:11" ht="9" customHeight="1" x14ac:dyDescent="0.25"/>
    <row r="45" spans="2:11" ht="18.75" x14ac:dyDescent="0.25">
      <c r="B45" s="152"/>
      <c r="C45" s="152"/>
      <c r="D45" s="152"/>
      <c r="E45"/>
      <c r="F45"/>
      <c r="G45" s="23"/>
    </row>
    <row r="46" spans="2:11" ht="45" x14ac:dyDescent="0.25">
      <c r="B46" s="153" t="s">
        <v>21</v>
      </c>
      <c r="C46" s="153"/>
      <c r="D46" s="32" t="s">
        <v>22</v>
      </c>
      <c r="E46" s="12" t="s">
        <v>131</v>
      </c>
      <c r="F46" s="12" t="s">
        <v>132</v>
      </c>
      <c r="G46" s="12" t="s">
        <v>133</v>
      </c>
      <c r="H46" s="12" t="s">
        <v>11</v>
      </c>
      <c r="I46" s="12" t="s">
        <v>326</v>
      </c>
    </row>
    <row r="47" spans="2:11" x14ac:dyDescent="0.25">
      <c r="B47" s="151" t="s">
        <v>23</v>
      </c>
      <c r="C47" s="151"/>
      <c r="D47" s="7" t="s">
        <v>1</v>
      </c>
      <c r="E47" s="13">
        <f>10+10</f>
        <v>20</v>
      </c>
      <c r="F47" s="13">
        <f>1+2+1+1</f>
        <v>5</v>
      </c>
      <c r="G47" s="13">
        <f>E47-F47</f>
        <v>15</v>
      </c>
      <c r="H47" s="13" t="s">
        <v>177</v>
      </c>
      <c r="I47" s="91" t="s">
        <v>352</v>
      </c>
    </row>
    <row r="48" spans="2:11" x14ac:dyDescent="0.25">
      <c r="B48" s="151"/>
      <c r="C48" s="151"/>
      <c r="D48" s="7" t="s">
        <v>2</v>
      </c>
      <c r="E48" s="13">
        <f>7+2</f>
        <v>9</v>
      </c>
      <c r="F48" s="13">
        <f>1+1+1</f>
        <v>3</v>
      </c>
      <c r="G48" s="13">
        <f>E48-F48</f>
        <v>6</v>
      </c>
      <c r="H48" s="13" t="s">
        <v>168</v>
      </c>
      <c r="I48" s="13">
        <v>853</v>
      </c>
    </row>
    <row r="49" spans="2:9" x14ac:dyDescent="0.25">
      <c r="B49" s="151"/>
      <c r="C49" s="151"/>
      <c r="D49" s="7" t="s">
        <v>3</v>
      </c>
      <c r="E49" s="13">
        <f>2+3</f>
        <v>5</v>
      </c>
      <c r="F49" s="13">
        <f>1+1</f>
        <v>2</v>
      </c>
      <c r="G49" s="13">
        <f>E49-F49</f>
        <v>3</v>
      </c>
      <c r="H49" s="13" t="s">
        <v>150</v>
      </c>
      <c r="I49" s="13" t="s">
        <v>358</v>
      </c>
    </row>
    <row r="50" spans="2:9" ht="30" x14ac:dyDescent="0.25">
      <c r="B50" s="151"/>
      <c r="C50" s="151"/>
      <c r="D50" s="7" t="s">
        <v>4</v>
      </c>
      <c r="E50" s="13">
        <f>1+7</f>
        <v>8</v>
      </c>
      <c r="F50" s="13">
        <f>2+1+1+1+1+1+1</f>
        <v>8</v>
      </c>
      <c r="G50" s="13">
        <f>E50-F50</f>
        <v>0</v>
      </c>
      <c r="H50" s="40" t="s">
        <v>180</v>
      </c>
      <c r="I50" s="13" t="s">
        <v>353</v>
      </c>
    </row>
    <row r="51" spans="2:9" x14ac:dyDescent="0.25">
      <c r="B51" s="151"/>
      <c r="C51" s="151"/>
      <c r="D51" s="7" t="s">
        <v>5</v>
      </c>
      <c r="E51" s="13"/>
      <c r="F51" s="13"/>
      <c r="G51" s="13"/>
      <c r="H51" s="13"/>
      <c r="I51" s="13"/>
    </row>
    <row r="52" spans="2:9" x14ac:dyDescent="0.25">
      <c r="B52" s="151"/>
      <c r="C52" s="151"/>
      <c r="D52" s="7" t="s">
        <v>6</v>
      </c>
      <c r="E52" s="13"/>
      <c r="F52" s="29"/>
      <c r="G52" s="29"/>
      <c r="H52" s="29"/>
      <c r="I52" s="13"/>
    </row>
    <row r="53" spans="2:9" x14ac:dyDescent="0.25">
      <c r="B53" s="151"/>
      <c r="C53" s="151"/>
      <c r="D53" s="7" t="s">
        <v>7</v>
      </c>
      <c r="E53" s="13">
        <v>1</v>
      </c>
      <c r="F53" s="13"/>
      <c r="G53" s="13">
        <f>E53-F53</f>
        <v>1</v>
      </c>
      <c r="H53" s="13"/>
      <c r="I53" s="13">
        <v>822</v>
      </c>
    </row>
    <row r="54" spans="2:9" x14ac:dyDescent="0.25">
      <c r="B54" s="151"/>
      <c r="C54" s="151"/>
      <c r="D54" s="7" t="s">
        <v>8</v>
      </c>
      <c r="E54" s="13"/>
      <c r="F54" s="13"/>
      <c r="G54" s="13"/>
      <c r="H54" s="13"/>
      <c r="I54" s="13"/>
    </row>
    <row r="55" spans="2:9" x14ac:dyDescent="0.25">
      <c r="B55" s="151"/>
      <c r="C55" s="151"/>
      <c r="D55" s="7" t="s">
        <v>24</v>
      </c>
      <c r="E55" s="13"/>
      <c r="F55" s="13"/>
      <c r="G55" s="13"/>
      <c r="H55" s="13"/>
      <c r="I55" s="13"/>
    </row>
    <row r="56" spans="2:9" x14ac:dyDescent="0.25">
      <c r="B56" s="151" t="s">
        <v>25</v>
      </c>
      <c r="C56" s="151"/>
      <c r="D56" s="7" t="s">
        <v>26</v>
      </c>
      <c r="E56" s="13"/>
      <c r="F56" s="13"/>
      <c r="G56" s="13"/>
      <c r="H56" s="13"/>
      <c r="I56" s="13"/>
    </row>
    <row r="57" spans="2:9" x14ac:dyDescent="0.25">
      <c r="B57" s="151"/>
      <c r="C57" s="151"/>
      <c r="D57" s="7" t="s">
        <v>27</v>
      </c>
      <c r="E57" s="13"/>
      <c r="F57" s="13"/>
      <c r="G57" s="13"/>
      <c r="H57" s="13"/>
      <c r="I57" s="13"/>
    </row>
    <row r="58" spans="2:9" x14ac:dyDescent="0.25">
      <c r="B58" s="151"/>
      <c r="C58" s="151"/>
      <c r="D58" s="7" t="s">
        <v>28</v>
      </c>
      <c r="E58" s="13"/>
      <c r="F58" s="13"/>
      <c r="G58" s="13"/>
      <c r="H58" s="13"/>
      <c r="I58" s="13"/>
    </row>
    <row r="59" spans="2:9" x14ac:dyDescent="0.25">
      <c r="B59" s="151"/>
      <c r="C59" s="151"/>
      <c r="D59" s="7" t="s">
        <v>29</v>
      </c>
      <c r="E59" s="13"/>
      <c r="F59" s="13"/>
      <c r="G59" s="13"/>
      <c r="H59" s="13"/>
      <c r="I59" s="13"/>
    </row>
    <row r="60" spans="2:9" x14ac:dyDescent="0.25">
      <c r="B60" s="151"/>
      <c r="C60" s="151"/>
      <c r="D60" s="7" t="s">
        <v>30</v>
      </c>
      <c r="E60" s="13"/>
      <c r="F60" s="13"/>
      <c r="G60" s="13"/>
      <c r="H60" s="13"/>
      <c r="I60" s="13"/>
    </row>
    <row r="61" spans="2:9" x14ac:dyDescent="0.25">
      <c r="B61" s="151"/>
      <c r="C61" s="151"/>
      <c r="D61" s="7" t="s">
        <v>31</v>
      </c>
      <c r="E61" s="13"/>
      <c r="F61" s="13"/>
      <c r="G61" s="13"/>
      <c r="H61" s="13"/>
      <c r="I61" s="13"/>
    </row>
    <row r="62" spans="2:9" x14ac:dyDescent="0.25">
      <c r="B62" s="151"/>
      <c r="C62" s="151"/>
      <c r="D62" s="7" t="s">
        <v>32</v>
      </c>
      <c r="E62" s="13"/>
      <c r="F62" s="13"/>
      <c r="G62" s="13"/>
      <c r="H62" s="13"/>
      <c r="I62" s="13"/>
    </row>
    <row r="63" spans="2:9" x14ac:dyDescent="0.25">
      <c r="B63" s="151"/>
      <c r="C63" s="151"/>
      <c r="D63" s="7" t="s">
        <v>33</v>
      </c>
      <c r="E63" s="13">
        <v>2</v>
      </c>
      <c r="F63" s="13">
        <v>1</v>
      </c>
      <c r="G63" s="13">
        <f>E63-F63</f>
        <v>1</v>
      </c>
      <c r="H63" s="13" t="s">
        <v>166</v>
      </c>
      <c r="I63" s="13">
        <v>803</v>
      </c>
    </row>
    <row r="64" spans="2:9" x14ac:dyDescent="0.25">
      <c r="B64" s="151"/>
      <c r="C64" s="151"/>
      <c r="D64" s="7" t="s">
        <v>34</v>
      </c>
      <c r="E64" s="14">
        <f>2+3+4+1</f>
        <v>10</v>
      </c>
      <c r="F64" s="14">
        <f>3+1+1</f>
        <v>5</v>
      </c>
      <c r="G64" s="13">
        <f>E64-F64</f>
        <v>5</v>
      </c>
      <c r="H64" s="14" t="s">
        <v>156</v>
      </c>
      <c r="I64" s="13" t="s">
        <v>364</v>
      </c>
    </row>
    <row r="65" spans="2:9" x14ac:dyDescent="0.25">
      <c r="B65" s="151"/>
      <c r="C65" s="151"/>
      <c r="D65" s="7" t="s">
        <v>35</v>
      </c>
      <c r="E65" s="13">
        <f>3+1</f>
        <v>4</v>
      </c>
      <c r="F65" s="13">
        <f>1+2+1</f>
        <v>4</v>
      </c>
      <c r="G65" s="13">
        <f>E65-F65</f>
        <v>0</v>
      </c>
      <c r="H65" s="13" t="s">
        <v>165</v>
      </c>
      <c r="I65" s="13" t="s">
        <v>358</v>
      </c>
    </row>
    <row r="66" spans="2:9" x14ac:dyDescent="0.25">
      <c r="B66" s="151"/>
      <c r="C66" s="151"/>
      <c r="D66" s="7" t="s">
        <v>36</v>
      </c>
      <c r="E66" s="13">
        <f>8+4</f>
        <v>12</v>
      </c>
      <c r="F66" s="13">
        <f>2+1+1+1</f>
        <v>5</v>
      </c>
      <c r="G66" s="13">
        <f>E66-F66</f>
        <v>7</v>
      </c>
      <c r="H66" s="13" t="s">
        <v>181</v>
      </c>
      <c r="I66" s="13" t="s">
        <v>361</v>
      </c>
    </row>
    <row r="67" spans="2:9" x14ac:dyDescent="0.25">
      <c r="B67" s="151"/>
      <c r="C67" s="151"/>
      <c r="D67" s="7" t="s">
        <v>37</v>
      </c>
      <c r="E67" s="13"/>
      <c r="F67" s="13"/>
      <c r="G67" s="13"/>
      <c r="H67" s="13"/>
      <c r="I67" s="13"/>
    </row>
    <row r="68" spans="2:9" x14ac:dyDescent="0.25">
      <c r="B68" s="151"/>
      <c r="C68" s="151"/>
      <c r="D68" s="7" t="s">
        <v>38</v>
      </c>
      <c r="E68" s="13">
        <f>1+2+2+2</f>
        <v>7</v>
      </c>
      <c r="F68" s="13">
        <v>1</v>
      </c>
      <c r="G68" s="13">
        <f>E68-F68</f>
        <v>6</v>
      </c>
      <c r="H68" s="13" t="s">
        <v>137</v>
      </c>
      <c r="I68" s="13" t="s">
        <v>368</v>
      </c>
    </row>
    <row r="69" spans="2:9" x14ac:dyDescent="0.25">
      <c r="B69" s="151"/>
      <c r="C69" s="151"/>
      <c r="D69" s="7" t="s">
        <v>39</v>
      </c>
      <c r="E69" s="13"/>
      <c r="F69" s="13"/>
      <c r="G69" s="13"/>
      <c r="H69" s="13"/>
      <c r="I69" s="13"/>
    </row>
    <row r="70" spans="2:9" x14ac:dyDescent="0.25">
      <c r="B70" s="151"/>
      <c r="C70" s="151"/>
      <c r="D70" s="7" t="s">
        <v>40</v>
      </c>
      <c r="E70" s="13"/>
      <c r="F70" s="13"/>
      <c r="G70" s="13"/>
      <c r="H70" s="13"/>
      <c r="I70" s="13"/>
    </row>
    <row r="71" spans="2:9" x14ac:dyDescent="0.25">
      <c r="B71" s="151"/>
      <c r="C71" s="151"/>
      <c r="D71" s="7" t="s">
        <v>41</v>
      </c>
      <c r="E71" s="13"/>
      <c r="F71" s="13"/>
      <c r="G71" s="13"/>
      <c r="H71" s="13"/>
      <c r="I71" s="13"/>
    </row>
    <row r="72" spans="2:9" x14ac:dyDescent="0.25">
      <c r="B72" s="151"/>
      <c r="C72" s="151"/>
      <c r="D72" s="7" t="s">
        <v>42</v>
      </c>
      <c r="E72" s="13"/>
      <c r="F72" s="13"/>
      <c r="G72" s="13"/>
      <c r="H72" s="13"/>
      <c r="I72" s="13"/>
    </row>
    <row r="73" spans="2:9" x14ac:dyDescent="0.25">
      <c r="B73" s="151"/>
      <c r="C73" s="151"/>
      <c r="D73" s="7" t="s">
        <v>43</v>
      </c>
      <c r="E73" s="13">
        <f>3+7+1</f>
        <v>11</v>
      </c>
      <c r="F73" s="29">
        <f>1+1+1</f>
        <v>3</v>
      </c>
      <c r="G73" s="13">
        <f>E73-F73</f>
        <v>8</v>
      </c>
      <c r="H73" s="29" t="s">
        <v>149</v>
      </c>
      <c r="I73" s="13" t="s">
        <v>363</v>
      </c>
    </row>
    <row r="74" spans="2:9" x14ac:dyDescent="0.25">
      <c r="B74" s="151"/>
      <c r="C74" s="151"/>
      <c r="D74" s="7" t="s">
        <v>44</v>
      </c>
      <c r="E74" s="13">
        <f>6+2</f>
        <v>8</v>
      </c>
      <c r="F74" s="29">
        <f>1+1+2</f>
        <v>4</v>
      </c>
      <c r="G74" s="13">
        <f>E74-F74</f>
        <v>4</v>
      </c>
      <c r="H74" s="30" t="s">
        <v>153</v>
      </c>
      <c r="I74" s="13" t="s">
        <v>356</v>
      </c>
    </row>
    <row r="75" spans="2:9" x14ac:dyDescent="0.25">
      <c r="B75" s="151"/>
      <c r="C75" s="151"/>
      <c r="D75" s="7" t="s">
        <v>45</v>
      </c>
      <c r="E75" s="13">
        <f>1+1</f>
        <v>2</v>
      </c>
      <c r="F75" s="13"/>
      <c r="G75" s="13">
        <f>E75-F75</f>
        <v>2</v>
      </c>
      <c r="H75" s="13"/>
      <c r="I75" s="13" t="s">
        <v>355</v>
      </c>
    </row>
    <row r="76" spans="2:9" x14ac:dyDescent="0.25">
      <c r="B76" s="151"/>
      <c r="C76" s="151"/>
      <c r="D76" s="7" t="s">
        <v>46</v>
      </c>
      <c r="E76" s="13">
        <f>2+1+1</f>
        <v>4</v>
      </c>
      <c r="F76" s="13">
        <v>1</v>
      </c>
      <c r="G76" s="13">
        <f>E76-F76</f>
        <v>3</v>
      </c>
      <c r="H76" s="13" t="s">
        <v>148</v>
      </c>
      <c r="I76" s="13" t="s">
        <v>357</v>
      </c>
    </row>
    <row r="77" spans="2:9" x14ac:dyDescent="0.25">
      <c r="B77" s="151"/>
      <c r="C77" s="151"/>
      <c r="D77" s="7" t="s">
        <v>47</v>
      </c>
      <c r="E77" s="13"/>
      <c r="F77" s="13"/>
      <c r="G77" s="13"/>
      <c r="H77" s="13"/>
      <c r="I77" s="13"/>
    </row>
    <row r="78" spans="2:9" x14ac:dyDescent="0.25">
      <c r="B78" s="151"/>
      <c r="C78" s="151"/>
      <c r="D78" s="7" t="s">
        <v>48</v>
      </c>
      <c r="E78" s="13">
        <v>1</v>
      </c>
      <c r="F78" s="13">
        <v>1</v>
      </c>
      <c r="G78" s="13"/>
      <c r="H78" s="13"/>
      <c r="I78" s="13">
        <v>835</v>
      </c>
    </row>
    <row r="79" spans="2:9" x14ac:dyDescent="0.25">
      <c r="B79" s="151"/>
      <c r="C79" s="151"/>
      <c r="D79" s="7" t="s">
        <v>49</v>
      </c>
      <c r="E79" s="13"/>
      <c r="F79" s="13"/>
      <c r="G79" s="13"/>
      <c r="H79" s="13"/>
      <c r="I79" s="13"/>
    </row>
    <row r="80" spans="2:9" x14ac:dyDescent="0.25">
      <c r="B80" s="151"/>
      <c r="C80" s="151"/>
      <c r="D80" s="7" t="s">
        <v>50</v>
      </c>
      <c r="E80" s="13"/>
      <c r="F80" s="13"/>
      <c r="G80" s="13"/>
      <c r="H80" s="13"/>
      <c r="I80" s="13"/>
    </row>
    <row r="81" spans="2:9" x14ac:dyDescent="0.25">
      <c r="B81" s="151"/>
      <c r="C81" s="151"/>
      <c r="D81" s="7" t="s">
        <v>51</v>
      </c>
      <c r="E81" s="13"/>
      <c r="F81" s="13"/>
      <c r="G81" s="13"/>
      <c r="H81" s="13"/>
      <c r="I81" s="13"/>
    </row>
    <row r="82" spans="2:9" x14ac:dyDescent="0.25">
      <c r="B82" s="151"/>
      <c r="C82" s="151"/>
      <c r="D82" s="7" t="s">
        <v>52</v>
      </c>
      <c r="E82" s="13"/>
      <c r="F82" s="13"/>
      <c r="G82" s="13"/>
      <c r="H82" s="13"/>
      <c r="I82" s="13"/>
    </row>
    <row r="83" spans="2:9" x14ac:dyDescent="0.25">
      <c r="B83" s="151"/>
      <c r="C83" s="151"/>
      <c r="D83" s="7" t="s">
        <v>53</v>
      </c>
      <c r="E83" s="13"/>
      <c r="F83" s="13"/>
      <c r="G83" s="13"/>
      <c r="H83" s="13"/>
      <c r="I83" s="13"/>
    </row>
    <row r="84" spans="2:9" x14ac:dyDescent="0.25">
      <c r="B84" s="151"/>
      <c r="C84" s="151"/>
      <c r="D84" s="7" t="s">
        <v>54</v>
      </c>
      <c r="E84" s="14"/>
      <c r="F84" s="14"/>
      <c r="G84" s="14"/>
      <c r="H84" s="14"/>
      <c r="I84" s="13"/>
    </row>
    <row r="85" spans="2:9" x14ac:dyDescent="0.25">
      <c r="B85" s="151"/>
      <c r="C85" s="151"/>
      <c r="D85" s="7" t="s">
        <v>55</v>
      </c>
      <c r="E85" s="13"/>
      <c r="F85" s="13"/>
      <c r="G85" s="13"/>
      <c r="H85" s="13"/>
      <c r="I85" s="13"/>
    </row>
    <row r="86" spans="2:9" x14ac:dyDescent="0.25">
      <c r="B86" s="151"/>
      <c r="C86" s="151"/>
      <c r="D86" s="7" t="s">
        <v>56</v>
      </c>
      <c r="E86" s="13"/>
      <c r="F86" s="13"/>
      <c r="G86" s="13"/>
      <c r="H86" s="13"/>
      <c r="I86" s="13"/>
    </row>
    <row r="87" spans="2:9" x14ac:dyDescent="0.25">
      <c r="B87" s="151"/>
      <c r="C87" s="151"/>
      <c r="D87" s="7" t="s">
        <v>57</v>
      </c>
      <c r="E87" s="13"/>
      <c r="F87" s="13"/>
      <c r="G87" s="13"/>
      <c r="H87" s="13"/>
      <c r="I87" s="13"/>
    </row>
    <row r="88" spans="2:9" x14ac:dyDescent="0.25">
      <c r="B88" s="151"/>
      <c r="C88" s="151"/>
      <c r="D88" s="7" t="s">
        <v>58</v>
      </c>
      <c r="E88" s="13"/>
      <c r="F88" s="13"/>
      <c r="G88" s="13"/>
      <c r="H88" s="13"/>
      <c r="I88" s="13"/>
    </row>
    <row r="89" spans="2:9" x14ac:dyDescent="0.25">
      <c r="B89" s="151"/>
      <c r="C89" s="151"/>
      <c r="D89" s="7" t="s">
        <v>59</v>
      </c>
      <c r="E89" s="13"/>
      <c r="F89" s="13"/>
      <c r="G89" s="13"/>
      <c r="H89" s="13"/>
      <c r="I89" s="13"/>
    </row>
    <row r="90" spans="2:9" x14ac:dyDescent="0.25">
      <c r="B90" s="151"/>
      <c r="C90" s="151"/>
      <c r="D90" s="7" t="s">
        <v>60</v>
      </c>
      <c r="E90" s="13"/>
      <c r="F90" s="13"/>
      <c r="G90" s="13"/>
      <c r="H90" s="13"/>
      <c r="I90" s="13"/>
    </row>
    <row r="91" spans="2:9" x14ac:dyDescent="0.25">
      <c r="B91" s="151"/>
      <c r="C91" s="151"/>
      <c r="D91" s="7" t="s">
        <v>61</v>
      </c>
      <c r="E91" s="13"/>
      <c r="F91" s="13"/>
      <c r="G91" s="13"/>
      <c r="H91" s="13"/>
      <c r="I91" s="13"/>
    </row>
    <row r="92" spans="2:9" x14ac:dyDescent="0.25">
      <c r="B92" s="151"/>
      <c r="C92" s="151"/>
      <c r="D92" s="7" t="s">
        <v>62</v>
      </c>
      <c r="E92" s="13"/>
      <c r="F92" s="13"/>
      <c r="G92" s="13"/>
      <c r="H92" s="13"/>
      <c r="I92" s="13"/>
    </row>
    <row r="93" spans="2:9" x14ac:dyDescent="0.25">
      <c r="B93" s="151"/>
      <c r="C93" s="151"/>
      <c r="D93" s="7" t="s">
        <v>63</v>
      </c>
      <c r="E93" s="13"/>
      <c r="F93" s="13"/>
      <c r="G93" s="13"/>
      <c r="H93" s="13"/>
      <c r="I93" s="13"/>
    </row>
    <row r="94" spans="2:9" x14ac:dyDescent="0.25">
      <c r="B94" s="151"/>
      <c r="C94" s="151"/>
      <c r="D94" s="7" t="s">
        <v>64</v>
      </c>
      <c r="E94" s="13"/>
      <c r="F94" s="13"/>
      <c r="G94" s="13"/>
      <c r="H94" s="13"/>
      <c r="I94" s="13"/>
    </row>
    <row r="95" spans="2:9" x14ac:dyDescent="0.25">
      <c r="B95" s="151"/>
      <c r="C95" s="151"/>
      <c r="D95" s="7" t="s">
        <v>65</v>
      </c>
      <c r="E95" s="13"/>
      <c r="F95" s="13"/>
      <c r="G95" s="13"/>
      <c r="H95" s="13"/>
      <c r="I95" s="13"/>
    </row>
    <row r="96" spans="2:9" x14ac:dyDescent="0.25">
      <c r="B96" s="151"/>
      <c r="C96" s="151"/>
      <c r="D96" s="7" t="s">
        <v>66</v>
      </c>
      <c r="E96" s="13"/>
      <c r="F96" s="13"/>
      <c r="G96" s="13"/>
      <c r="H96" s="13"/>
      <c r="I96" s="13"/>
    </row>
    <row r="97" spans="2:9" x14ac:dyDescent="0.25">
      <c r="B97" s="151" t="s">
        <v>67</v>
      </c>
      <c r="C97" s="151"/>
      <c r="D97" s="7" t="s">
        <v>1</v>
      </c>
      <c r="E97" s="13"/>
      <c r="F97" s="13"/>
      <c r="G97" s="13"/>
      <c r="H97" s="13"/>
      <c r="I97" s="13"/>
    </row>
    <row r="98" spans="2:9" x14ac:dyDescent="0.25">
      <c r="B98" s="151"/>
      <c r="C98" s="151"/>
      <c r="D98" s="7" t="s">
        <v>2</v>
      </c>
      <c r="E98" s="13"/>
      <c r="F98" s="13"/>
      <c r="G98" s="13"/>
      <c r="H98" s="13"/>
      <c r="I98" s="13"/>
    </row>
    <row r="99" spans="2:9" x14ac:dyDescent="0.25">
      <c r="B99" s="151"/>
      <c r="C99" s="151"/>
      <c r="D99" s="7" t="s">
        <v>3</v>
      </c>
      <c r="E99" s="13"/>
      <c r="F99" s="13"/>
      <c r="G99" s="13"/>
      <c r="H99" s="13"/>
      <c r="I99" s="13"/>
    </row>
    <row r="100" spans="2:9" x14ac:dyDescent="0.25">
      <c r="B100" s="151"/>
      <c r="C100" s="151"/>
      <c r="D100" s="7" t="s">
        <v>4</v>
      </c>
      <c r="E100" s="13"/>
      <c r="F100" s="13"/>
      <c r="G100" s="13"/>
      <c r="H100" s="13"/>
      <c r="I100" s="13"/>
    </row>
    <row r="101" spans="2:9" x14ac:dyDescent="0.25">
      <c r="B101" s="151"/>
      <c r="C101" s="151"/>
      <c r="D101" s="7" t="s">
        <v>5</v>
      </c>
      <c r="E101" s="13"/>
      <c r="F101" s="13"/>
      <c r="G101" s="13"/>
      <c r="H101" s="13"/>
      <c r="I101" s="13"/>
    </row>
    <row r="102" spans="2:9" x14ac:dyDescent="0.25">
      <c r="B102" s="151"/>
      <c r="C102" s="151"/>
      <c r="D102" s="7" t="s">
        <v>6</v>
      </c>
      <c r="E102" s="13"/>
      <c r="F102" s="13"/>
      <c r="G102" s="13"/>
      <c r="H102" s="13"/>
      <c r="I102" s="13"/>
    </row>
    <row r="103" spans="2:9" x14ac:dyDescent="0.25">
      <c r="B103" s="151"/>
      <c r="C103" s="151"/>
      <c r="D103" s="7" t="s">
        <v>7</v>
      </c>
      <c r="E103" s="13"/>
      <c r="F103" s="13"/>
      <c r="G103" s="13"/>
      <c r="H103" s="13"/>
      <c r="I103" s="13"/>
    </row>
    <row r="104" spans="2:9" x14ac:dyDescent="0.25">
      <c r="B104" s="151"/>
      <c r="C104" s="151"/>
      <c r="D104" s="7" t="s">
        <v>8</v>
      </c>
      <c r="E104" s="13"/>
      <c r="F104" s="13"/>
      <c r="G104" s="13"/>
      <c r="H104" s="13"/>
      <c r="I104" s="13"/>
    </row>
    <row r="105" spans="2:9" x14ac:dyDescent="0.25">
      <c r="B105" s="151"/>
      <c r="C105" s="151"/>
      <c r="D105" s="7" t="s">
        <v>24</v>
      </c>
      <c r="E105" s="13"/>
      <c r="F105" s="13"/>
      <c r="G105" s="13"/>
      <c r="H105" s="13"/>
      <c r="I105" s="13"/>
    </row>
    <row r="106" spans="2:9" x14ac:dyDescent="0.25">
      <c r="B106" s="151" t="s">
        <v>68</v>
      </c>
      <c r="C106" s="151"/>
      <c r="D106" s="7" t="s">
        <v>69</v>
      </c>
      <c r="E106" s="13">
        <f>2+7+1+6</f>
        <v>16</v>
      </c>
      <c r="F106" s="13">
        <f>1+1+2</f>
        <v>4</v>
      </c>
      <c r="G106" s="13">
        <f t="shared" ref="G106:G111" si="0">E106-F106</f>
        <v>12</v>
      </c>
      <c r="H106" s="13" t="s">
        <v>167</v>
      </c>
      <c r="I106" s="13" t="s">
        <v>367</v>
      </c>
    </row>
    <row r="107" spans="2:9" x14ac:dyDescent="0.25">
      <c r="B107" s="151"/>
      <c r="C107" s="151"/>
      <c r="D107" s="7" t="s">
        <v>70</v>
      </c>
      <c r="E107" s="13">
        <f>1+1+3+3+7+1</f>
        <v>16</v>
      </c>
      <c r="F107" s="13">
        <f>1+1+1+1</f>
        <v>4</v>
      </c>
      <c r="G107" s="13">
        <f t="shared" si="0"/>
        <v>12</v>
      </c>
      <c r="H107" s="13" t="s">
        <v>175</v>
      </c>
      <c r="I107" s="91" t="s">
        <v>366</v>
      </c>
    </row>
    <row r="108" spans="2:9" x14ac:dyDescent="0.25">
      <c r="B108" s="151"/>
      <c r="C108" s="151"/>
      <c r="D108" s="7" t="s">
        <v>71</v>
      </c>
      <c r="E108" s="13">
        <f>3+4</f>
        <v>7</v>
      </c>
      <c r="F108" s="13">
        <v>1</v>
      </c>
      <c r="G108" s="13">
        <f t="shared" si="0"/>
        <v>6</v>
      </c>
      <c r="H108" s="13" t="s">
        <v>151</v>
      </c>
      <c r="I108" s="13" t="s">
        <v>360</v>
      </c>
    </row>
    <row r="109" spans="2:9" x14ac:dyDescent="0.25">
      <c r="B109" s="151"/>
      <c r="C109" s="151"/>
      <c r="D109" s="7" t="s">
        <v>72</v>
      </c>
      <c r="E109" s="13">
        <v>5</v>
      </c>
      <c r="F109" s="13">
        <f>1+1+1+1+1</f>
        <v>5</v>
      </c>
      <c r="G109" s="13">
        <f t="shared" si="0"/>
        <v>0</v>
      </c>
      <c r="H109" s="13" t="s">
        <v>178</v>
      </c>
      <c r="I109" s="13">
        <v>816</v>
      </c>
    </row>
    <row r="110" spans="2:9" x14ac:dyDescent="0.25">
      <c r="B110" s="151"/>
      <c r="C110" s="151"/>
      <c r="D110" s="7" t="s">
        <v>73</v>
      </c>
      <c r="E110" s="13">
        <f>1+1</f>
        <v>2</v>
      </c>
      <c r="F110" s="13">
        <v>1</v>
      </c>
      <c r="G110" s="13">
        <f t="shared" si="0"/>
        <v>1</v>
      </c>
      <c r="H110" s="13" t="s">
        <v>139</v>
      </c>
      <c r="I110" s="13" t="s">
        <v>362</v>
      </c>
    </row>
    <row r="111" spans="2:9" x14ac:dyDescent="0.25">
      <c r="B111" s="151"/>
      <c r="C111" s="151"/>
      <c r="D111" s="7" t="s">
        <v>74</v>
      </c>
      <c r="E111" s="13">
        <f>1+1</f>
        <v>2</v>
      </c>
      <c r="F111" s="13">
        <v>1</v>
      </c>
      <c r="G111" s="13">
        <f t="shared" si="0"/>
        <v>1</v>
      </c>
      <c r="H111" s="13" t="s">
        <v>140</v>
      </c>
      <c r="I111" s="13" t="s">
        <v>354</v>
      </c>
    </row>
    <row r="112" spans="2:9" x14ac:dyDescent="0.25">
      <c r="B112" s="151"/>
      <c r="C112" s="151"/>
      <c r="D112" s="7" t="s">
        <v>75</v>
      </c>
      <c r="E112" s="13"/>
      <c r="F112" s="13"/>
      <c r="G112" s="13"/>
      <c r="H112" s="13"/>
      <c r="I112" s="13"/>
    </row>
    <row r="113" spans="2:9" x14ac:dyDescent="0.25">
      <c r="B113" s="151"/>
      <c r="C113" s="151"/>
      <c r="D113" s="7" t="s">
        <v>76</v>
      </c>
      <c r="E113" s="13"/>
      <c r="F113" s="13"/>
      <c r="G113" s="13"/>
      <c r="H113" s="13"/>
      <c r="I113" s="13"/>
    </row>
    <row r="114" spans="2:9" x14ac:dyDescent="0.25">
      <c r="B114" s="151"/>
      <c r="C114" s="151"/>
      <c r="D114" s="7" t="s">
        <v>77</v>
      </c>
      <c r="E114" s="13">
        <v>1</v>
      </c>
      <c r="F114" s="13">
        <v>1</v>
      </c>
      <c r="G114" s="13">
        <f>E114-F114</f>
        <v>0</v>
      </c>
      <c r="H114" s="13" t="s">
        <v>146</v>
      </c>
      <c r="I114" s="13">
        <v>816</v>
      </c>
    </row>
    <row r="115" spans="2:9" x14ac:dyDescent="0.25">
      <c r="B115" s="151"/>
      <c r="C115" s="151"/>
      <c r="D115" s="7" t="s">
        <v>78</v>
      </c>
      <c r="E115" s="13"/>
      <c r="F115" s="13"/>
      <c r="G115" s="13"/>
      <c r="H115" s="13"/>
      <c r="I115" s="13"/>
    </row>
    <row r="116" spans="2:9" x14ac:dyDescent="0.25">
      <c r="B116" s="151"/>
      <c r="C116" s="151"/>
      <c r="D116" s="7" t="s">
        <v>43</v>
      </c>
      <c r="E116" s="13">
        <v>2</v>
      </c>
      <c r="F116" s="13">
        <v>2</v>
      </c>
      <c r="G116" s="13"/>
      <c r="H116" s="13"/>
      <c r="I116" s="13">
        <v>860</v>
      </c>
    </row>
    <row r="117" spans="2:9" x14ac:dyDescent="0.25">
      <c r="B117" s="151"/>
      <c r="C117" s="151"/>
      <c r="D117" s="7" t="s">
        <v>44</v>
      </c>
      <c r="E117" s="13">
        <v>2</v>
      </c>
      <c r="F117" s="13"/>
      <c r="G117" s="13">
        <f>E117-F117</f>
        <v>2</v>
      </c>
      <c r="H117" s="29"/>
      <c r="I117" s="13"/>
    </row>
    <row r="118" spans="2:9" x14ac:dyDescent="0.25">
      <c r="B118" s="151"/>
      <c r="C118" s="151"/>
      <c r="D118" s="7" t="s">
        <v>45</v>
      </c>
      <c r="E118" s="13">
        <v>1</v>
      </c>
      <c r="F118" s="13"/>
      <c r="G118" s="13">
        <f>E118-F118</f>
        <v>1</v>
      </c>
      <c r="H118" s="13"/>
      <c r="I118" s="13">
        <v>814</v>
      </c>
    </row>
    <row r="119" spans="2:9" x14ac:dyDescent="0.25">
      <c r="B119" s="151"/>
      <c r="C119" s="151"/>
      <c r="D119" s="7" t="s">
        <v>46</v>
      </c>
      <c r="E119" s="13"/>
      <c r="F119" s="13"/>
      <c r="G119" s="13"/>
      <c r="H119" s="13"/>
      <c r="I119" s="13"/>
    </row>
    <row r="120" spans="2:9" x14ac:dyDescent="0.25">
      <c r="B120" s="151"/>
      <c r="C120" s="151"/>
      <c r="D120" s="7" t="s">
        <v>79</v>
      </c>
      <c r="E120" s="13">
        <v>1</v>
      </c>
      <c r="F120" s="13">
        <v>1</v>
      </c>
      <c r="G120" s="13">
        <f>E120-F120</f>
        <v>0</v>
      </c>
      <c r="H120" s="13" t="s">
        <v>147</v>
      </c>
      <c r="I120" s="13">
        <v>816</v>
      </c>
    </row>
    <row r="121" spans="2:9" x14ac:dyDescent="0.25">
      <c r="B121" s="151"/>
      <c r="C121" s="151"/>
      <c r="D121" s="7" t="s">
        <v>48</v>
      </c>
      <c r="E121" s="13"/>
      <c r="F121" s="13"/>
      <c r="G121" s="13"/>
      <c r="H121" s="13"/>
      <c r="I121" s="13"/>
    </row>
    <row r="122" spans="2:9" x14ac:dyDescent="0.25">
      <c r="B122" s="151"/>
      <c r="C122" s="151"/>
      <c r="D122" s="7" t="s">
        <v>49</v>
      </c>
      <c r="E122" s="13"/>
      <c r="F122" s="13"/>
      <c r="G122" s="13"/>
      <c r="H122" s="13"/>
      <c r="I122" s="13"/>
    </row>
    <row r="123" spans="2:9" x14ac:dyDescent="0.25">
      <c r="B123" s="151"/>
      <c r="C123" s="151"/>
      <c r="D123" s="7" t="s">
        <v>50</v>
      </c>
      <c r="E123" s="13">
        <v>1</v>
      </c>
      <c r="F123" s="13"/>
      <c r="G123" s="13">
        <f>E123-F123</f>
        <v>1</v>
      </c>
      <c r="H123" s="13"/>
      <c r="I123" s="13">
        <v>822</v>
      </c>
    </row>
    <row r="124" spans="2:9" x14ac:dyDescent="0.25">
      <c r="B124" s="151"/>
      <c r="C124" s="151"/>
      <c r="D124" s="7" t="s">
        <v>80</v>
      </c>
      <c r="E124" s="13"/>
      <c r="F124" s="13"/>
      <c r="G124" s="13"/>
      <c r="H124" s="13"/>
      <c r="I124" s="13"/>
    </row>
    <row r="125" spans="2:9" x14ac:dyDescent="0.25">
      <c r="B125" s="151"/>
      <c r="C125" s="151"/>
      <c r="D125" s="7" t="s">
        <v>81</v>
      </c>
      <c r="E125" s="13"/>
      <c r="F125" s="13"/>
      <c r="G125" s="13"/>
      <c r="H125" s="13"/>
      <c r="I125" s="13"/>
    </row>
    <row r="126" spans="2:9" x14ac:dyDescent="0.25">
      <c r="B126" s="151"/>
      <c r="C126" s="151"/>
      <c r="D126" s="7" t="s">
        <v>82</v>
      </c>
      <c r="E126" s="13">
        <v>1</v>
      </c>
      <c r="F126" s="13"/>
      <c r="G126" s="13">
        <f>E126-F126</f>
        <v>1</v>
      </c>
      <c r="H126" s="13"/>
      <c r="I126" s="13">
        <v>822</v>
      </c>
    </row>
    <row r="127" spans="2:9" x14ac:dyDescent="0.25">
      <c r="B127" s="151"/>
      <c r="C127" s="151"/>
      <c r="D127" s="7" t="s">
        <v>83</v>
      </c>
      <c r="E127" s="13"/>
      <c r="F127" s="13"/>
      <c r="G127" s="13"/>
      <c r="H127" s="13"/>
      <c r="I127" s="13"/>
    </row>
    <row r="128" spans="2:9" x14ac:dyDescent="0.25">
      <c r="B128" s="151"/>
      <c r="C128" s="151"/>
      <c r="D128" s="7" t="s">
        <v>84</v>
      </c>
      <c r="E128" s="13"/>
      <c r="F128" s="13"/>
      <c r="G128" s="13"/>
      <c r="H128" s="13"/>
      <c r="I128" s="13"/>
    </row>
    <row r="129" spans="2:9" x14ac:dyDescent="0.25">
      <c r="B129" s="151"/>
      <c r="C129" s="151"/>
      <c r="D129" s="7" t="s">
        <v>85</v>
      </c>
      <c r="E129" s="13"/>
      <c r="F129" s="13"/>
      <c r="G129" s="13"/>
      <c r="H129" s="13"/>
      <c r="I129" s="13"/>
    </row>
    <row r="130" spans="2:9" x14ac:dyDescent="0.25">
      <c r="B130" s="151"/>
      <c r="C130" s="151"/>
      <c r="D130" s="7" t="s">
        <v>86</v>
      </c>
      <c r="E130" s="13"/>
      <c r="F130" s="13"/>
      <c r="G130" s="13"/>
      <c r="H130" s="13"/>
      <c r="I130" s="13"/>
    </row>
    <row r="131" spans="2:9" x14ac:dyDescent="0.25">
      <c r="B131" s="151"/>
      <c r="C131" s="151"/>
      <c r="D131" s="7" t="s">
        <v>87</v>
      </c>
      <c r="E131" s="13"/>
      <c r="F131" s="13"/>
      <c r="G131" s="13"/>
      <c r="H131" s="13"/>
      <c r="I131" s="13"/>
    </row>
    <row r="132" spans="2:9" x14ac:dyDescent="0.25">
      <c r="B132" s="151"/>
      <c r="C132" s="151"/>
      <c r="D132" s="7" t="s">
        <v>88</v>
      </c>
      <c r="E132" s="13"/>
      <c r="F132" s="13"/>
      <c r="G132" s="13"/>
      <c r="H132" s="13"/>
      <c r="I132" s="13"/>
    </row>
    <row r="133" spans="2:9" x14ac:dyDescent="0.25">
      <c r="B133" s="151"/>
      <c r="C133" s="151"/>
      <c r="D133" s="7" t="s">
        <v>89</v>
      </c>
      <c r="E133" s="13"/>
      <c r="F133" s="13"/>
      <c r="G133" s="13"/>
      <c r="H133" s="13"/>
      <c r="I133" s="13"/>
    </row>
    <row r="134" spans="2:9" x14ac:dyDescent="0.25">
      <c r="B134" s="151"/>
      <c r="C134" s="151"/>
      <c r="D134" s="7" t="s">
        <v>90</v>
      </c>
      <c r="E134" s="13"/>
      <c r="F134" s="13"/>
      <c r="G134" s="13"/>
      <c r="H134" s="13"/>
      <c r="I134" s="13"/>
    </row>
    <row r="135" spans="2:9" x14ac:dyDescent="0.25">
      <c r="B135" s="151"/>
      <c r="C135" s="151"/>
      <c r="D135" s="7" t="s">
        <v>91</v>
      </c>
      <c r="E135" s="13"/>
      <c r="F135" s="13"/>
      <c r="G135" s="13"/>
      <c r="H135" s="13"/>
      <c r="I135" s="13"/>
    </row>
    <row r="136" spans="2:9" x14ac:dyDescent="0.25">
      <c r="B136" s="151"/>
      <c r="C136" s="151"/>
      <c r="D136" s="7" t="s">
        <v>92</v>
      </c>
      <c r="E136" s="13"/>
      <c r="F136" s="13"/>
      <c r="G136" s="13"/>
      <c r="H136" s="13"/>
      <c r="I136" s="13"/>
    </row>
    <row r="137" spans="2:9" x14ac:dyDescent="0.25">
      <c r="B137" s="151"/>
      <c r="C137" s="151"/>
      <c r="D137" s="7" t="s">
        <v>93</v>
      </c>
      <c r="E137" s="13"/>
      <c r="F137" s="13"/>
      <c r="G137" s="13"/>
      <c r="H137" s="13"/>
      <c r="I137" s="13"/>
    </row>
    <row r="138" spans="2:9" x14ac:dyDescent="0.25">
      <c r="B138" s="151"/>
      <c r="C138" s="151"/>
      <c r="D138" s="7" t="s">
        <v>94</v>
      </c>
      <c r="E138" s="13"/>
      <c r="F138" s="13"/>
      <c r="G138" s="13"/>
      <c r="H138" s="13"/>
      <c r="I138" s="13"/>
    </row>
    <row r="139" spans="2:9" x14ac:dyDescent="0.25">
      <c r="B139" s="151"/>
      <c r="C139" s="151"/>
      <c r="D139" s="7" t="s">
        <v>95</v>
      </c>
      <c r="E139" s="13"/>
      <c r="F139" s="13"/>
      <c r="G139" s="13"/>
      <c r="H139" s="13"/>
      <c r="I139" s="13"/>
    </row>
    <row r="140" spans="2:9" x14ac:dyDescent="0.25">
      <c r="B140" s="151" t="s">
        <v>96</v>
      </c>
      <c r="C140" s="151"/>
      <c r="D140" s="7" t="s">
        <v>1</v>
      </c>
      <c r="E140" s="13">
        <f>30+10+10</f>
        <v>50</v>
      </c>
      <c r="F140" s="13">
        <f>1+1</f>
        <v>2</v>
      </c>
      <c r="G140" s="13">
        <f>E140-F140</f>
        <v>48</v>
      </c>
      <c r="H140" s="13" t="s">
        <v>182</v>
      </c>
      <c r="I140" s="91" t="s">
        <v>369</v>
      </c>
    </row>
    <row r="141" spans="2:9" x14ac:dyDescent="0.25">
      <c r="B141" s="151"/>
      <c r="C141" s="151"/>
      <c r="D141" s="7" t="s">
        <v>2</v>
      </c>
      <c r="E141" s="13">
        <v>8</v>
      </c>
      <c r="F141" s="13"/>
      <c r="G141" s="13">
        <f>E141-F141</f>
        <v>8</v>
      </c>
      <c r="H141" s="13"/>
      <c r="I141" s="13">
        <v>835</v>
      </c>
    </row>
    <row r="142" spans="2:9" x14ac:dyDescent="0.25">
      <c r="B142" s="151"/>
      <c r="C142" s="151"/>
      <c r="D142" s="7" t="s">
        <v>3</v>
      </c>
      <c r="E142" s="13"/>
      <c r="F142" s="13"/>
      <c r="G142" s="13"/>
      <c r="H142" s="13"/>
      <c r="I142" s="13"/>
    </row>
    <row r="143" spans="2:9" x14ac:dyDescent="0.25">
      <c r="B143" s="151"/>
      <c r="C143" s="151"/>
      <c r="D143" s="7" t="s">
        <v>4</v>
      </c>
      <c r="E143" s="13"/>
      <c r="F143" s="13"/>
      <c r="G143" s="13"/>
      <c r="H143" s="13"/>
      <c r="I143" s="13"/>
    </row>
    <row r="144" spans="2:9" x14ac:dyDescent="0.25">
      <c r="B144" s="151"/>
      <c r="C144" s="151"/>
      <c r="D144" s="7" t="s">
        <v>5</v>
      </c>
      <c r="E144" s="13"/>
      <c r="F144" s="13"/>
      <c r="G144" s="13"/>
      <c r="H144" s="13"/>
      <c r="I144" s="13"/>
    </row>
    <row r="145" spans="2:9" x14ac:dyDescent="0.25">
      <c r="B145" s="151"/>
      <c r="C145" s="151"/>
      <c r="D145" s="7" t="s">
        <v>6</v>
      </c>
      <c r="E145" s="13"/>
      <c r="F145" s="13"/>
      <c r="G145" s="13"/>
      <c r="H145" s="13"/>
      <c r="I145" s="13" t="s">
        <v>176</v>
      </c>
    </row>
    <row r="146" spans="2:9" x14ac:dyDescent="0.25">
      <c r="B146" s="151"/>
      <c r="C146" s="151"/>
      <c r="D146" s="7" t="s">
        <v>7</v>
      </c>
      <c r="E146" s="13"/>
      <c r="F146" s="13"/>
      <c r="G146" s="13"/>
      <c r="H146" s="13"/>
      <c r="I146" s="13"/>
    </row>
    <row r="147" spans="2:9" x14ac:dyDescent="0.25">
      <c r="B147" s="151" t="s">
        <v>97</v>
      </c>
      <c r="C147" s="151" t="s">
        <v>1</v>
      </c>
      <c r="D147" s="7" t="s">
        <v>98</v>
      </c>
      <c r="E147" s="13"/>
      <c r="F147" s="13"/>
      <c r="G147" s="13"/>
      <c r="H147" s="13"/>
      <c r="I147" s="13"/>
    </row>
    <row r="148" spans="2:9" x14ac:dyDescent="0.25">
      <c r="B148" s="151"/>
      <c r="C148" s="151"/>
      <c r="D148" s="7" t="s">
        <v>99</v>
      </c>
      <c r="E148" s="13"/>
      <c r="F148" s="13"/>
      <c r="G148" s="13"/>
      <c r="H148" s="13"/>
      <c r="I148" s="13"/>
    </row>
    <row r="149" spans="2:9" x14ac:dyDescent="0.25">
      <c r="B149" s="151"/>
      <c r="C149" s="151" t="s">
        <v>2</v>
      </c>
      <c r="D149" s="7" t="s">
        <v>98</v>
      </c>
      <c r="E149" s="13"/>
      <c r="F149" s="13"/>
      <c r="G149" s="13"/>
      <c r="H149" s="13"/>
      <c r="I149" s="13"/>
    </row>
    <row r="150" spans="2:9" x14ac:dyDescent="0.25">
      <c r="B150" s="151"/>
      <c r="C150" s="151"/>
      <c r="D150" s="7" t="s">
        <v>99</v>
      </c>
      <c r="E150" s="13"/>
      <c r="F150" s="13"/>
      <c r="G150" s="13"/>
      <c r="H150" s="13"/>
      <c r="I150" s="13"/>
    </row>
    <row r="151" spans="2:9" x14ac:dyDescent="0.25">
      <c r="B151" s="151"/>
      <c r="C151" s="151" t="s">
        <v>3</v>
      </c>
      <c r="D151" s="7" t="s">
        <v>98</v>
      </c>
      <c r="E151" s="13"/>
      <c r="F151" s="13"/>
      <c r="G151" s="13"/>
      <c r="H151" s="13"/>
      <c r="I151" s="13"/>
    </row>
    <row r="152" spans="2:9" x14ac:dyDescent="0.25">
      <c r="B152" s="151"/>
      <c r="C152" s="151"/>
      <c r="D152" s="7" t="s">
        <v>99</v>
      </c>
      <c r="E152" s="13">
        <f>2+2</f>
        <v>4</v>
      </c>
      <c r="F152" s="13"/>
      <c r="G152" s="13">
        <f>E152-F152</f>
        <v>4</v>
      </c>
      <c r="H152" s="13"/>
      <c r="I152" s="13" t="s">
        <v>359</v>
      </c>
    </row>
    <row r="153" spans="2:9" x14ac:dyDescent="0.25">
      <c r="B153" s="151"/>
      <c r="C153" s="151" t="s">
        <v>4</v>
      </c>
      <c r="D153" s="7" t="s">
        <v>98</v>
      </c>
      <c r="E153" s="13"/>
      <c r="F153" s="13"/>
      <c r="G153" s="13"/>
      <c r="H153" s="13"/>
      <c r="I153" s="13"/>
    </row>
    <row r="154" spans="2:9" x14ac:dyDescent="0.25">
      <c r="B154" s="151"/>
      <c r="C154" s="151"/>
      <c r="D154" s="7" t="s">
        <v>99</v>
      </c>
      <c r="E154" s="13"/>
      <c r="F154" s="13"/>
      <c r="G154" s="13"/>
      <c r="H154" s="13"/>
      <c r="I154" s="13"/>
    </row>
    <row r="155" spans="2:9" x14ac:dyDescent="0.25">
      <c r="B155" s="151"/>
      <c r="C155" s="151" t="s">
        <v>5</v>
      </c>
      <c r="D155" s="7" t="s">
        <v>98</v>
      </c>
      <c r="E155" s="13"/>
      <c r="F155" s="13"/>
      <c r="G155" s="13"/>
      <c r="H155" s="13"/>
      <c r="I155" s="13"/>
    </row>
    <row r="156" spans="2:9" x14ac:dyDescent="0.25">
      <c r="B156" s="151"/>
      <c r="C156" s="151"/>
      <c r="D156" s="7" t="s">
        <v>99</v>
      </c>
      <c r="E156" s="13"/>
      <c r="F156" s="13"/>
      <c r="G156" s="13"/>
      <c r="H156" s="13"/>
      <c r="I156" s="13"/>
    </row>
    <row r="157" spans="2:9" x14ac:dyDescent="0.25">
      <c r="B157" s="151"/>
      <c r="C157" s="151" t="s">
        <v>6</v>
      </c>
      <c r="D157" s="7" t="s">
        <v>98</v>
      </c>
      <c r="E157" s="13"/>
      <c r="F157" s="13"/>
      <c r="G157" s="13"/>
      <c r="H157" s="13"/>
      <c r="I157" s="13"/>
    </row>
    <row r="158" spans="2:9" x14ac:dyDescent="0.25">
      <c r="B158" s="151"/>
      <c r="C158" s="151"/>
      <c r="D158" s="7" t="s">
        <v>99</v>
      </c>
      <c r="E158" s="13">
        <f>1+2</f>
        <v>3</v>
      </c>
      <c r="F158" s="13">
        <v>1</v>
      </c>
      <c r="G158" s="13">
        <f>E158-F158</f>
        <v>2</v>
      </c>
      <c r="H158" s="13"/>
      <c r="I158" s="13" t="s">
        <v>365</v>
      </c>
    </row>
    <row r="159" spans="2:9" x14ac:dyDescent="0.25">
      <c r="B159" s="151"/>
      <c r="C159" s="151" t="s">
        <v>7</v>
      </c>
      <c r="D159" s="7" t="s">
        <v>98</v>
      </c>
      <c r="E159" s="13"/>
      <c r="F159" s="13"/>
      <c r="G159" s="13"/>
      <c r="H159" s="13"/>
      <c r="I159" s="13"/>
    </row>
    <row r="160" spans="2:9" x14ac:dyDescent="0.25">
      <c r="B160" s="151"/>
      <c r="C160" s="151"/>
      <c r="D160" s="7" t="s">
        <v>99</v>
      </c>
      <c r="E160" s="13"/>
      <c r="F160" s="13"/>
      <c r="G160" s="13"/>
      <c r="H160" s="13"/>
      <c r="I160" s="13"/>
    </row>
    <row r="161" spans="2:9" x14ac:dyDescent="0.25">
      <c r="B161" s="151"/>
      <c r="C161" s="151" t="s">
        <v>8</v>
      </c>
      <c r="D161" s="7" t="s">
        <v>98</v>
      </c>
      <c r="E161" s="13"/>
      <c r="F161" s="13"/>
      <c r="G161" s="13"/>
      <c r="H161" s="13"/>
      <c r="I161" s="13"/>
    </row>
    <row r="162" spans="2:9" x14ac:dyDescent="0.25">
      <c r="B162" s="151"/>
      <c r="C162" s="151"/>
      <c r="D162" s="7" t="s">
        <v>99</v>
      </c>
      <c r="E162" s="13"/>
      <c r="F162" s="13"/>
      <c r="G162" s="13"/>
      <c r="H162" s="13"/>
      <c r="I162" s="13"/>
    </row>
    <row r="163" spans="2:9" x14ac:dyDescent="0.25">
      <c r="B163" s="151"/>
      <c r="C163" s="151" t="s">
        <v>24</v>
      </c>
      <c r="D163" s="7" t="s">
        <v>98</v>
      </c>
      <c r="E163" s="13"/>
      <c r="F163" s="13"/>
      <c r="G163" s="13"/>
      <c r="H163" s="13"/>
      <c r="I163" s="13"/>
    </row>
    <row r="164" spans="2:9" x14ac:dyDescent="0.25">
      <c r="B164" s="151"/>
      <c r="C164" s="151"/>
      <c r="D164" s="7" t="s">
        <v>99</v>
      </c>
      <c r="E164" s="13"/>
      <c r="F164" s="13"/>
      <c r="G164" s="13"/>
      <c r="H164" s="13"/>
      <c r="I164" s="13"/>
    </row>
    <row r="165" spans="2:9" x14ac:dyDescent="0.25">
      <c r="B165" s="151" t="s">
        <v>100</v>
      </c>
      <c r="C165" s="151"/>
      <c r="D165" s="7" t="s">
        <v>101</v>
      </c>
      <c r="E165" s="13"/>
      <c r="F165" s="13"/>
      <c r="G165" s="13"/>
      <c r="H165" s="13"/>
      <c r="I165" s="13"/>
    </row>
    <row r="166" spans="2:9" x14ac:dyDescent="0.25">
      <c r="B166" s="151"/>
      <c r="C166" s="151"/>
      <c r="D166" s="7" t="s">
        <v>1</v>
      </c>
      <c r="E166" s="13"/>
      <c r="F166" s="13"/>
      <c r="G166" s="13"/>
      <c r="H166" s="13"/>
      <c r="I166" s="13"/>
    </row>
    <row r="167" spans="2:9" x14ac:dyDescent="0.25">
      <c r="B167" s="151"/>
      <c r="C167" s="151"/>
      <c r="D167" s="7" t="s">
        <v>2</v>
      </c>
      <c r="E167" s="13"/>
      <c r="F167" s="13"/>
      <c r="G167" s="13"/>
      <c r="H167" s="13"/>
      <c r="I167" s="13"/>
    </row>
    <row r="168" spans="2:9" x14ac:dyDescent="0.25">
      <c r="B168" s="151"/>
      <c r="C168" s="151"/>
      <c r="D168" s="7" t="s">
        <v>3</v>
      </c>
      <c r="E168" s="13"/>
      <c r="F168" s="13"/>
      <c r="G168" s="13"/>
      <c r="H168" s="13"/>
      <c r="I168" s="13"/>
    </row>
    <row r="169" spans="2:9" x14ac:dyDescent="0.25">
      <c r="B169" s="151"/>
      <c r="C169" s="151"/>
      <c r="D169" s="7" t="s">
        <v>4</v>
      </c>
      <c r="E169" s="13"/>
      <c r="F169" s="13"/>
      <c r="G169" s="13"/>
      <c r="H169" s="13"/>
      <c r="I169" s="13"/>
    </row>
    <row r="170" spans="2:9" x14ac:dyDescent="0.25">
      <c r="B170" s="151"/>
      <c r="C170" s="151"/>
      <c r="D170" s="7" t="s">
        <v>5</v>
      </c>
      <c r="E170" s="13"/>
      <c r="F170" s="13"/>
      <c r="G170" s="13"/>
      <c r="H170" s="13"/>
      <c r="I170" s="13"/>
    </row>
    <row r="171" spans="2:9" x14ac:dyDescent="0.25">
      <c r="B171" s="151"/>
      <c r="C171" s="151"/>
      <c r="D171" s="7" t="s">
        <v>6</v>
      </c>
      <c r="E171" s="13"/>
      <c r="F171" s="13"/>
      <c r="G171" s="13"/>
      <c r="H171" s="13"/>
      <c r="I171" s="13"/>
    </row>
    <row r="172" spans="2:9" x14ac:dyDescent="0.25">
      <c r="B172" s="151"/>
      <c r="C172" s="151"/>
      <c r="D172" s="7" t="s">
        <v>7</v>
      </c>
      <c r="E172" s="13"/>
      <c r="F172" s="13"/>
      <c r="G172" s="13"/>
      <c r="H172" s="13"/>
      <c r="I172" s="13"/>
    </row>
    <row r="173" spans="2:9" x14ac:dyDescent="0.25">
      <c r="B173" s="151"/>
      <c r="C173" s="151"/>
      <c r="D173" s="7" t="s">
        <v>8</v>
      </c>
      <c r="E173" s="13"/>
      <c r="F173" s="13"/>
      <c r="G173" s="13"/>
      <c r="H173" s="13"/>
      <c r="I173" s="13"/>
    </row>
    <row r="174" spans="2:9" x14ac:dyDescent="0.25">
      <c r="B174" s="151" t="s">
        <v>102</v>
      </c>
      <c r="C174" s="151"/>
      <c r="D174" s="7" t="s">
        <v>101</v>
      </c>
      <c r="E174" s="13"/>
      <c r="F174" s="13"/>
      <c r="G174" s="13"/>
      <c r="H174" s="13"/>
      <c r="I174" s="13"/>
    </row>
    <row r="175" spans="2:9" x14ac:dyDescent="0.25">
      <c r="B175" s="151"/>
      <c r="C175" s="151"/>
      <c r="D175" s="7" t="s">
        <v>1</v>
      </c>
      <c r="E175" s="13"/>
      <c r="F175" s="13"/>
      <c r="G175" s="13"/>
      <c r="H175" s="13"/>
      <c r="I175" s="13"/>
    </row>
    <row r="176" spans="2:9" x14ac:dyDescent="0.25">
      <c r="B176" s="151"/>
      <c r="C176" s="151"/>
      <c r="D176" s="7" t="s">
        <v>2</v>
      </c>
      <c r="E176" s="13"/>
      <c r="F176" s="13"/>
      <c r="G176" s="13"/>
      <c r="H176" s="13"/>
      <c r="I176" s="13"/>
    </row>
    <row r="177" spans="2:9" x14ac:dyDescent="0.25">
      <c r="B177" s="151"/>
      <c r="C177" s="151"/>
      <c r="D177" s="7" t="s">
        <v>3</v>
      </c>
      <c r="E177" s="13"/>
      <c r="F177" s="13"/>
      <c r="G177" s="13"/>
      <c r="H177" s="13"/>
      <c r="I177" s="13"/>
    </row>
    <row r="178" spans="2:9" x14ac:dyDescent="0.25">
      <c r="B178" s="151"/>
      <c r="C178" s="151"/>
      <c r="D178" s="7" t="s">
        <v>4</v>
      </c>
      <c r="E178" s="13"/>
      <c r="F178" s="13"/>
      <c r="G178" s="13"/>
      <c r="H178" s="13"/>
      <c r="I178" s="13"/>
    </row>
    <row r="179" spans="2:9" x14ac:dyDescent="0.25">
      <c r="B179" s="151"/>
      <c r="C179" s="151"/>
      <c r="D179" s="7" t="s">
        <v>5</v>
      </c>
      <c r="E179" s="13"/>
      <c r="F179" s="13"/>
      <c r="G179" s="13"/>
      <c r="H179" s="13"/>
      <c r="I179" s="13"/>
    </row>
    <row r="180" spans="2:9" x14ac:dyDescent="0.25">
      <c r="B180" s="151"/>
      <c r="C180" s="151"/>
      <c r="D180" s="7" t="s">
        <v>6</v>
      </c>
      <c r="E180" s="13"/>
      <c r="F180" s="13"/>
      <c r="G180" s="13"/>
      <c r="H180" s="13"/>
      <c r="I180" s="13"/>
    </row>
    <row r="181" spans="2:9" x14ac:dyDescent="0.25">
      <c r="B181" s="151"/>
      <c r="C181" s="151"/>
      <c r="D181" s="7" t="s">
        <v>7</v>
      </c>
      <c r="E181" s="13"/>
      <c r="F181" s="13"/>
      <c r="G181" s="13"/>
      <c r="H181" s="13"/>
      <c r="I181" s="13"/>
    </row>
    <row r="182" spans="2:9" x14ac:dyDescent="0.25">
      <c r="B182" s="151"/>
      <c r="C182" s="151"/>
      <c r="D182" s="7" t="s">
        <v>8</v>
      </c>
      <c r="E182" s="13"/>
      <c r="F182" s="13"/>
      <c r="G182" s="13"/>
      <c r="H182" s="13"/>
      <c r="I182" s="13"/>
    </row>
    <row r="183" spans="2:9" x14ac:dyDescent="0.25">
      <c r="B183" s="154" t="s">
        <v>103</v>
      </c>
      <c r="C183" s="154"/>
      <c r="D183" s="8" t="s">
        <v>1</v>
      </c>
      <c r="E183" s="13"/>
      <c r="F183" s="13"/>
      <c r="G183" s="13"/>
      <c r="H183" s="13"/>
      <c r="I183" s="13"/>
    </row>
    <row r="184" spans="2:9" x14ac:dyDescent="0.25">
      <c r="B184" s="154"/>
      <c r="C184" s="154"/>
      <c r="D184" s="8" t="s">
        <v>2</v>
      </c>
      <c r="E184" s="13"/>
      <c r="F184" s="13"/>
      <c r="G184" s="13"/>
      <c r="H184" s="13"/>
      <c r="I184" s="13"/>
    </row>
    <row r="185" spans="2:9" x14ac:dyDescent="0.25">
      <c r="B185" s="154"/>
      <c r="C185" s="154"/>
      <c r="D185" s="8" t="s">
        <v>3</v>
      </c>
      <c r="E185" s="13"/>
      <c r="F185" s="13"/>
      <c r="G185" s="13"/>
      <c r="H185" s="13"/>
      <c r="I185" s="13"/>
    </row>
    <row r="186" spans="2:9" x14ac:dyDescent="0.25">
      <c r="B186" s="154"/>
      <c r="C186" s="154"/>
      <c r="D186" s="8" t="s">
        <v>4</v>
      </c>
      <c r="E186" s="13"/>
      <c r="F186" s="13"/>
      <c r="G186" s="13"/>
      <c r="H186" s="13"/>
      <c r="I186" s="13"/>
    </row>
    <row r="187" spans="2:9" x14ac:dyDescent="0.25">
      <c r="B187" s="154"/>
      <c r="C187" s="154"/>
      <c r="D187" s="8" t="s">
        <v>5</v>
      </c>
      <c r="E187" s="13"/>
      <c r="F187" s="13"/>
      <c r="G187" s="13"/>
      <c r="H187" s="13"/>
      <c r="I187" s="13"/>
    </row>
    <row r="188" spans="2:9" x14ac:dyDescent="0.25">
      <c r="B188" s="154"/>
      <c r="C188" s="154"/>
      <c r="D188" s="8" t="s">
        <v>6</v>
      </c>
      <c r="E188" s="13"/>
      <c r="F188" s="13"/>
      <c r="G188" s="13"/>
      <c r="H188" s="13"/>
      <c r="I188" s="13"/>
    </row>
    <row r="189" spans="2:9" x14ac:dyDescent="0.25">
      <c r="B189" s="154"/>
      <c r="C189" s="154"/>
      <c r="D189" s="8" t="s">
        <v>7</v>
      </c>
      <c r="E189" s="13"/>
      <c r="F189" s="13"/>
      <c r="G189" s="13"/>
      <c r="H189" s="13"/>
      <c r="I189" s="13"/>
    </row>
    <row r="190" spans="2:9" x14ac:dyDescent="0.25">
      <c r="B190" s="154"/>
      <c r="C190" s="154"/>
      <c r="D190" s="8" t="s">
        <v>8</v>
      </c>
      <c r="E190" s="13"/>
      <c r="F190" s="13"/>
      <c r="G190" s="13"/>
      <c r="H190" s="13"/>
      <c r="I190" s="13"/>
    </row>
    <row r="191" spans="2:9" x14ac:dyDescent="0.25">
      <c r="B191" s="154"/>
      <c r="C191" s="154"/>
      <c r="D191" s="8" t="s">
        <v>24</v>
      </c>
      <c r="E191" s="13"/>
      <c r="F191" s="13"/>
      <c r="G191" s="13"/>
      <c r="H191" s="13"/>
      <c r="I191" s="13"/>
    </row>
    <row r="192" spans="2:9" x14ac:dyDescent="0.25">
      <c r="B192" s="154" t="s">
        <v>104</v>
      </c>
      <c r="C192" s="154"/>
      <c r="D192" s="8" t="s">
        <v>1</v>
      </c>
      <c r="E192" s="13"/>
      <c r="F192" s="13"/>
      <c r="G192" s="13"/>
      <c r="H192" s="13"/>
      <c r="I192" s="13"/>
    </row>
    <row r="193" spans="2:9" x14ac:dyDescent="0.25">
      <c r="B193" s="154"/>
      <c r="C193" s="154"/>
      <c r="D193" s="8" t="s">
        <v>2</v>
      </c>
      <c r="E193" s="13"/>
      <c r="F193" s="13"/>
      <c r="G193" s="13"/>
      <c r="H193" s="13"/>
      <c r="I193" s="13"/>
    </row>
    <row r="194" spans="2:9" x14ac:dyDescent="0.25">
      <c r="B194" s="154"/>
      <c r="C194" s="154"/>
      <c r="D194" s="8" t="s">
        <v>3</v>
      </c>
      <c r="E194" s="13"/>
      <c r="F194" s="13"/>
      <c r="G194" s="13"/>
      <c r="H194" s="13"/>
      <c r="I194" s="13"/>
    </row>
    <row r="195" spans="2:9" x14ac:dyDescent="0.25">
      <c r="B195" s="154"/>
      <c r="C195" s="154"/>
      <c r="D195" s="8" t="s">
        <v>4</v>
      </c>
      <c r="E195" s="13"/>
      <c r="F195" s="13"/>
      <c r="G195" s="13"/>
      <c r="H195" s="13"/>
      <c r="I195" s="13"/>
    </row>
    <row r="196" spans="2:9" x14ac:dyDescent="0.25">
      <c r="B196" s="154"/>
      <c r="C196" s="154"/>
      <c r="D196" s="8" t="s">
        <v>5</v>
      </c>
      <c r="E196" s="13"/>
      <c r="F196" s="13"/>
      <c r="G196" s="13"/>
      <c r="H196" s="13"/>
      <c r="I196" s="13"/>
    </row>
    <row r="197" spans="2:9" x14ac:dyDescent="0.25">
      <c r="B197" s="154"/>
      <c r="C197" s="154"/>
      <c r="D197" s="8" t="s">
        <v>6</v>
      </c>
      <c r="E197" s="13"/>
      <c r="F197" s="13"/>
      <c r="G197" s="13"/>
      <c r="H197" s="13"/>
      <c r="I197" s="13"/>
    </row>
    <row r="198" spans="2:9" x14ac:dyDescent="0.25">
      <c r="B198" s="154"/>
      <c r="C198" s="154"/>
      <c r="D198" s="8" t="s">
        <v>7</v>
      </c>
      <c r="E198" s="13"/>
      <c r="F198" s="13"/>
      <c r="G198" s="13"/>
      <c r="H198" s="13"/>
      <c r="I198" s="13"/>
    </row>
    <row r="199" spans="2:9" x14ac:dyDescent="0.25">
      <c r="B199" s="154"/>
      <c r="C199" s="154"/>
      <c r="D199" s="8" t="s">
        <v>8</v>
      </c>
      <c r="E199" s="13"/>
      <c r="F199" s="13"/>
      <c r="G199" s="13"/>
      <c r="H199" s="13"/>
      <c r="I199" s="13"/>
    </row>
    <row r="200" spans="2:9" x14ac:dyDescent="0.25">
      <c r="B200" s="154"/>
      <c r="C200" s="154"/>
      <c r="D200" s="8" t="s">
        <v>24</v>
      </c>
      <c r="E200" s="13"/>
      <c r="F200" s="13"/>
      <c r="G200" s="13"/>
      <c r="H200" s="13"/>
      <c r="I200" s="13"/>
    </row>
    <row r="201" spans="2:9" x14ac:dyDescent="0.25">
      <c r="B201" s="154" t="s">
        <v>105</v>
      </c>
      <c r="C201" s="154"/>
      <c r="D201" s="8" t="s">
        <v>1</v>
      </c>
      <c r="E201" s="13"/>
      <c r="F201" s="13"/>
      <c r="G201" s="13"/>
      <c r="H201" s="13"/>
      <c r="I201" s="13"/>
    </row>
    <row r="202" spans="2:9" x14ac:dyDescent="0.25">
      <c r="B202" s="154"/>
      <c r="C202" s="154"/>
      <c r="D202" s="8" t="s">
        <v>2</v>
      </c>
      <c r="E202" s="13"/>
      <c r="F202" s="13"/>
      <c r="G202" s="13"/>
      <c r="H202" s="13"/>
      <c r="I202" s="13"/>
    </row>
    <row r="203" spans="2:9" x14ac:dyDescent="0.25">
      <c r="B203" s="154"/>
      <c r="C203" s="154"/>
      <c r="D203" s="8" t="s">
        <v>3</v>
      </c>
      <c r="E203" s="13"/>
      <c r="F203" s="13"/>
      <c r="G203" s="13"/>
      <c r="H203" s="13"/>
      <c r="I203" s="13"/>
    </row>
    <row r="204" spans="2:9" x14ac:dyDescent="0.25">
      <c r="B204" s="154"/>
      <c r="C204" s="154"/>
      <c r="D204" s="8" t="s">
        <v>4</v>
      </c>
      <c r="E204" s="13"/>
      <c r="F204" s="13"/>
      <c r="G204" s="13"/>
      <c r="H204" s="13"/>
      <c r="I204" s="13"/>
    </row>
    <row r="205" spans="2:9" x14ac:dyDescent="0.25">
      <c r="B205" s="154"/>
      <c r="C205" s="154"/>
      <c r="D205" s="8" t="s">
        <v>5</v>
      </c>
      <c r="E205" s="13"/>
      <c r="F205" s="13"/>
      <c r="G205" s="13"/>
      <c r="H205" s="13"/>
      <c r="I205" s="13"/>
    </row>
    <row r="206" spans="2:9" x14ac:dyDescent="0.25">
      <c r="B206" s="154"/>
      <c r="C206" s="154"/>
      <c r="D206" s="8" t="s">
        <v>6</v>
      </c>
      <c r="E206" s="13"/>
      <c r="F206" s="13"/>
      <c r="G206" s="13"/>
      <c r="H206" s="13"/>
      <c r="I206" s="13"/>
    </row>
    <row r="207" spans="2:9" x14ac:dyDescent="0.25">
      <c r="B207" s="154"/>
      <c r="C207" s="154"/>
      <c r="D207" s="8" t="s">
        <v>7</v>
      </c>
      <c r="E207" s="13"/>
      <c r="F207" s="13"/>
      <c r="G207" s="13"/>
      <c r="H207" s="13"/>
      <c r="I207" s="13"/>
    </row>
    <row r="208" spans="2:9" x14ac:dyDescent="0.25">
      <c r="B208" s="154"/>
      <c r="C208" s="154"/>
      <c r="D208" s="8" t="s">
        <v>8</v>
      </c>
      <c r="E208" s="13"/>
      <c r="F208" s="13"/>
      <c r="G208" s="13"/>
      <c r="H208" s="13"/>
      <c r="I208" s="13"/>
    </row>
    <row r="209" spans="2:9" ht="18.75" x14ac:dyDescent="0.25">
      <c r="B209" s="15" t="s">
        <v>106</v>
      </c>
      <c r="C209" s="15"/>
      <c r="D209" s="18"/>
      <c r="E209" s="13"/>
      <c r="F209" s="13"/>
      <c r="G209" s="13"/>
      <c r="H209" s="13"/>
      <c r="I209" s="13"/>
    </row>
    <row r="210" spans="2:9" x14ac:dyDescent="0.25">
      <c r="B210" s="151" t="s">
        <v>107</v>
      </c>
      <c r="C210" s="151" t="s">
        <v>8</v>
      </c>
      <c r="D210" s="7" t="s">
        <v>98</v>
      </c>
      <c r="E210" s="13"/>
      <c r="F210" s="13"/>
      <c r="G210" s="13"/>
      <c r="H210" s="13"/>
      <c r="I210" s="13"/>
    </row>
    <row r="211" spans="2:9" x14ac:dyDescent="0.25">
      <c r="B211" s="151"/>
      <c r="C211" s="151"/>
      <c r="D211" s="7" t="s">
        <v>99</v>
      </c>
      <c r="E211" s="13"/>
      <c r="F211" s="13"/>
      <c r="G211" s="13"/>
      <c r="H211" s="13"/>
      <c r="I211" s="13"/>
    </row>
    <row r="212" spans="2:9" x14ac:dyDescent="0.25">
      <c r="B212" s="151"/>
      <c r="C212" s="151"/>
      <c r="D212" s="7" t="s">
        <v>108</v>
      </c>
      <c r="E212" s="13"/>
      <c r="F212" s="13"/>
      <c r="G212" s="13"/>
      <c r="H212" s="13"/>
      <c r="I212" s="13"/>
    </row>
    <row r="213" spans="2:9" x14ac:dyDescent="0.25">
      <c r="B213" s="151"/>
      <c r="C213" s="151" t="s">
        <v>24</v>
      </c>
      <c r="D213" s="7" t="s">
        <v>98</v>
      </c>
      <c r="E213" s="13"/>
      <c r="F213" s="13"/>
      <c r="G213" s="13"/>
      <c r="H213" s="13"/>
      <c r="I213" s="13"/>
    </row>
    <row r="214" spans="2:9" x14ac:dyDescent="0.25">
      <c r="B214" s="151"/>
      <c r="C214" s="151"/>
      <c r="D214" s="7" t="s">
        <v>99</v>
      </c>
      <c r="E214" s="13"/>
      <c r="F214" s="13"/>
      <c r="G214" s="13"/>
      <c r="H214" s="13"/>
      <c r="I214" s="13"/>
    </row>
    <row r="215" spans="2:9" x14ac:dyDescent="0.25">
      <c r="B215" s="151"/>
      <c r="C215" s="151"/>
      <c r="D215" s="7" t="s">
        <v>108</v>
      </c>
      <c r="E215" s="13"/>
      <c r="F215" s="13"/>
      <c r="G215" s="13"/>
      <c r="H215" s="13"/>
      <c r="I215" s="13"/>
    </row>
    <row r="216" spans="2:9" x14ac:dyDescent="0.25">
      <c r="B216" s="157" t="s">
        <v>109</v>
      </c>
      <c r="C216" s="157"/>
      <c r="D216" s="9" t="s">
        <v>110</v>
      </c>
      <c r="E216" s="13"/>
      <c r="F216" s="13"/>
      <c r="G216" s="13"/>
      <c r="H216" s="13"/>
      <c r="I216" s="13"/>
    </row>
    <row r="217" spans="2:9" x14ac:dyDescent="0.25">
      <c r="B217" s="157"/>
      <c r="C217" s="157"/>
      <c r="D217" s="9" t="s">
        <v>111</v>
      </c>
      <c r="E217" s="13"/>
      <c r="F217" s="13"/>
      <c r="G217" s="13"/>
      <c r="H217" s="13"/>
      <c r="I217" s="13"/>
    </row>
    <row r="218" spans="2:9" x14ac:dyDescent="0.25">
      <c r="B218" s="157"/>
      <c r="C218" s="157"/>
      <c r="D218" s="9" t="s">
        <v>112</v>
      </c>
      <c r="E218" s="13"/>
      <c r="F218" s="13"/>
      <c r="G218" s="13"/>
      <c r="H218" s="13"/>
      <c r="I218" s="13"/>
    </row>
    <row r="219" spans="2:9" x14ac:dyDescent="0.25">
      <c r="B219" s="157"/>
      <c r="C219" s="157"/>
      <c r="D219" s="9" t="s">
        <v>113</v>
      </c>
      <c r="E219" s="13"/>
      <c r="F219" s="13"/>
      <c r="G219" s="13"/>
      <c r="H219" s="13"/>
      <c r="I219" s="13"/>
    </row>
    <row r="220" spans="2:9" x14ac:dyDescent="0.25">
      <c r="B220" s="157"/>
      <c r="C220" s="157"/>
      <c r="D220" s="9" t="s">
        <v>114</v>
      </c>
      <c r="E220" s="13"/>
      <c r="F220" s="13"/>
      <c r="G220" s="13"/>
      <c r="H220" s="13"/>
      <c r="I220" s="13"/>
    </row>
    <row r="221" spans="2:9" x14ac:dyDescent="0.25">
      <c r="B221" s="157"/>
      <c r="C221" s="157"/>
      <c r="D221" s="9" t="s">
        <v>115</v>
      </c>
      <c r="E221" s="13"/>
      <c r="F221" s="13"/>
      <c r="G221" s="13"/>
      <c r="H221" s="13"/>
      <c r="I221" s="13"/>
    </row>
    <row r="222" spans="2:9" x14ac:dyDescent="0.25">
      <c r="B222" s="155" t="s">
        <v>116</v>
      </c>
      <c r="C222" s="155"/>
      <c r="D222" s="10" t="s">
        <v>110</v>
      </c>
      <c r="E222" s="13"/>
      <c r="F222" s="13"/>
      <c r="G222" s="13"/>
      <c r="H222" s="13"/>
      <c r="I222" s="13"/>
    </row>
    <row r="223" spans="2:9" x14ac:dyDescent="0.25">
      <c r="B223" s="155"/>
      <c r="C223" s="155"/>
      <c r="D223" s="10" t="s">
        <v>111</v>
      </c>
      <c r="E223" s="13"/>
      <c r="F223" s="13"/>
      <c r="G223" s="13"/>
      <c r="H223" s="13"/>
      <c r="I223" s="13"/>
    </row>
    <row r="224" spans="2:9" x14ac:dyDescent="0.25">
      <c r="B224" s="155"/>
      <c r="C224" s="155"/>
      <c r="D224" s="10" t="s">
        <v>112</v>
      </c>
      <c r="E224" s="13"/>
      <c r="F224" s="13"/>
      <c r="G224" s="13"/>
      <c r="H224" s="13"/>
      <c r="I224" s="13"/>
    </row>
    <row r="225" spans="2:9" x14ac:dyDescent="0.25">
      <c r="B225" s="155" t="s">
        <v>117</v>
      </c>
      <c r="C225" s="155"/>
      <c r="D225" s="10" t="s">
        <v>118</v>
      </c>
      <c r="E225" s="13"/>
      <c r="F225" s="13"/>
      <c r="G225" s="13"/>
      <c r="H225" s="13"/>
      <c r="I225" s="13"/>
    </row>
    <row r="226" spans="2:9" x14ac:dyDescent="0.25">
      <c r="B226" s="155"/>
      <c r="C226" s="155"/>
      <c r="D226" s="10" t="s">
        <v>111</v>
      </c>
      <c r="E226" s="13"/>
      <c r="F226" s="13"/>
      <c r="G226" s="13"/>
      <c r="H226" s="13"/>
      <c r="I226" s="13"/>
    </row>
    <row r="227" spans="2:9" x14ac:dyDescent="0.25">
      <c r="B227" s="155"/>
      <c r="C227" s="155"/>
      <c r="D227" s="10" t="s">
        <v>112</v>
      </c>
      <c r="E227" s="13"/>
      <c r="F227" s="13"/>
      <c r="G227" s="13"/>
      <c r="H227" s="13"/>
      <c r="I227" s="13"/>
    </row>
    <row r="228" spans="2:9" x14ac:dyDescent="0.25">
      <c r="B228" s="155"/>
      <c r="C228" s="155"/>
      <c r="D228" s="10" t="s">
        <v>114</v>
      </c>
      <c r="E228" s="13"/>
      <c r="F228" s="13"/>
      <c r="G228" s="13"/>
      <c r="H228" s="13"/>
      <c r="I228" s="13"/>
    </row>
    <row r="229" spans="2:9" x14ac:dyDescent="0.25">
      <c r="B229" s="155"/>
      <c r="C229" s="155"/>
      <c r="D229" s="10" t="s">
        <v>115</v>
      </c>
      <c r="E229" s="13"/>
      <c r="F229" s="13"/>
      <c r="G229" s="13"/>
      <c r="H229" s="13"/>
      <c r="I229" s="13"/>
    </row>
    <row r="230" spans="2:9" x14ac:dyDescent="0.25">
      <c r="B230" s="155" t="s">
        <v>119</v>
      </c>
      <c r="C230" s="155"/>
      <c r="D230" s="10" t="s">
        <v>8</v>
      </c>
      <c r="E230" s="13"/>
      <c r="F230" s="13"/>
      <c r="G230" s="13"/>
      <c r="H230" s="13"/>
      <c r="I230" s="13"/>
    </row>
    <row r="231" spans="2:9" x14ac:dyDescent="0.25">
      <c r="B231" s="155" t="s">
        <v>120</v>
      </c>
      <c r="C231" s="155"/>
      <c r="D231" s="10" t="s">
        <v>121</v>
      </c>
      <c r="E231" s="13"/>
      <c r="F231" s="13"/>
      <c r="G231" s="13"/>
      <c r="H231" s="13"/>
      <c r="I231" s="13"/>
    </row>
    <row r="232" spans="2:9" x14ac:dyDescent="0.25">
      <c r="B232" s="155"/>
      <c r="C232" s="155"/>
      <c r="D232" s="10" t="s">
        <v>122</v>
      </c>
      <c r="E232" s="13"/>
      <c r="F232" s="13"/>
      <c r="G232" s="13"/>
      <c r="H232" s="13"/>
      <c r="I232" s="13"/>
    </row>
    <row r="233" spans="2:9" x14ac:dyDescent="0.25">
      <c r="B233" s="155"/>
      <c r="C233" s="155"/>
      <c r="D233" s="10" t="s">
        <v>123</v>
      </c>
      <c r="E233" s="13"/>
      <c r="F233" s="13"/>
      <c r="G233" s="13"/>
      <c r="H233" s="13"/>
      <c r="I233" s="13"/>
    </row>
    <row r="234" spans="2:9" x14ac:dyDescent="0.25">
      <c r="B234" s="155"/>
      <c r="C234" s="155"/>
      <c r="D234" s="10" t="s">
        <v>8</v>
      </c>
      <c r="E234" s="13"/>
      <c r="F234" s="13"/>
      <c r="G234" s="13"/>
      <c r="H234" s="13"/>
      <c r="I234" s="13"/>
    </row>
    <row r="235" spans="2:9" x14ac:dyDescent="0.25">
      <c r="B235" s="155"/>
      <c r="C235" s="155"/>
      <c r="D235" s="10" t="s">
        <v>24</v>
      </c>
      <c r="E235" s="13"/>
      <c r="F235" s="13"/>
      <c r="G235" s="13"/>
      <c r="H235" s="13"/>
      <c r="I235" s="46"/>
    </row>
    <row r="236" spans="2:9" x14ac:dyDescent="0.25">
      <c r="B236" s="155" t="s">
        <v>124</v>
      </c>
      <c r="C236" s="155"/>
      <c r="D236" s="10" t="s">
        <v>125</v>
      </c>
      <c r="E236" s="13"/>
      <c r="F236" s="13"/>
      <c r="G236" s="13"/>
      <c r="H236" s="13"/>
      <c r="I236" s="46"/>
    </row>
    <row r="237" spans="2:9" x14ac:dyDescent="0.25">
      <c r="B237" s="155"/>
      <c r="C237" s="155"/>
      <c r="D237" s="10" t="s">
        <v>24</v>
      </c>
      <c r="E237" s="13"/>
      <c r="F237" s="13"/>
      <c r="G237" s="13"/>
      <c r="H237" s="13"/>
      <c r="I237" s="46"/>
    </row>
    <row r="238" spans="2:9" x14ac:dyDescent="0.25">
      <c r="B238" s="151" t="s">
        <v>126</v>
      </c>
      <c r="C238" s="151"/>
      <c r="D238" s="10" t="s">
        <v>125</v>
      </c>
      <c r="E238" s="13"/>
      <c r="F238" s="13"/>
      <c r="G238" s="13"/>
      <c r="H238" s="13"/>
      <c r="I238" s="46"/>
    </row>
    <row r="239" spans="2:9" x14ac:dyDescent="0.25">
      <c r="B239" s="151"/>
      <c r="C239" s="151"/>
      <c r="D239" s="10" t="s">
        <v>24</v>
      </c>
      <c r="E239" s="13"/>
      <c r="F239" s="13"/>
      <c r="G239" s="13"/>
      <c r="H239" s="13"/>
      <c r="I239" s="46"/>
    </row>
    <row r="240" spans="2:9" ht="30" x14ac:dyDescent="0.25">
      <c r="B240" s="151" t="s">
        <v>127</v>
      </c>
      <c r="C240" s="151"/>
      <c r="D240" s="11" t="s">
        <v>128</v>
      </c>
      <c r="E240" s="13"/>
      <c r="F240" s="13"/>
      <c r="G240" s="13"/>
      <c r="H240" s="13"/>
      <c r="I240" s="46"/>
    </row>
    <row r="241" spans="2:9" x14ac:dyDescent="0.25">
      <c r="B241" s="151" t="s">
        <v>129</v>
      </c>
      <c r="C241" s="151"/>
      <c r="D241" s="9" t="s">
        <v>130</v>
      </c>
      <c r="E241" s="13"/>
      <c r="F241" s="13"/>
      <c r="G241" s="13"/>
      <c r="H241" s="13"/>
      <c r="I241" s="46"/>
    </row>
  </sheetData>
  <mergeCells count="49">
    <mergeCell ref="B37:H37"/>
    <mergeCell ref="H39:H41"/>
    <mergeCell ref="B236:C237"/>
    <mergeCell ref="C210:C212"/>
    <mergeCell ref="B201:C208"/>
    <mergeCell ref="B210:B215"/>
    <mergeCell ref="C213:C215"/>
    <mergeCell ref="B216:C221"/>
    <mergeCell ref="B231:C235"/>
    <mergeCell ref="B230:C230"/>
    <mergeCell ref="C155:C156"/>
    <mergeCell ref="C157:C158"/>
    <mergeCell ref="B225:C229"/>
    <mergeCell ref="C159:C160"/>
    <mergeCell ref="C161:C162"/>
    <mergeCell ref="B240:C240"/>
    <mergeCell ref="B165:C173"/>
    <mergeCell ref="B174:C182"/>
    <mergeCell ref="B183:C191"/>
    <mergeCell ref="B238:C239"/>
    <mergeCell ref="B241:C241"/>
    <mergeCell ref="B45:D45"/>
    <mergeCell ref="B46:C46"/>
    <mergeCell ref="B47:C55"/>
    <mergeCell ref="B56:C96"/>
    <mergeCell ref="B97:C105"/>
    <mergeCell ref="B106:C139"/>
    <mergeCell ref="B140:C146"/>
    <mergeCell ref="B147:B164"/>
    <mergeCell ref="C147:C148"/>
    <mergeCell ref="C149:C150"/>
    <mergeCell ref="C151:C152"/>
    <mergeCell ref="C153:C154"/>
    <mergeCell ref="B192:C200"/>
    <mergeCell ref="C163:C164"/>
    <mergeCell ref="B222:C224"/>
    <mergeCell ref="H33:H36"/>
    <mergeCell ref="B2:C2"/>
    <mergeCell ref="B3:C3"/>
    <mergeCell ref="B4:C4"/>
    <mergeCell ref="B5:H5"/>
    <mergeCell ref="B9:H9"/>
    <mergeCell ref="B27:H27"/>
    <mergeCell ref="B31:H31"/>
    <mergeCell ref="H11:H15"/>
    <mergeCell ref="B16:H16"/>
    <mergeCell ref="B22:H22"/>
    <mergeCell ref="H24:H25"/>
    <mergeCell ref="H18:H21"/>
  </mergeCells>
  <printOptions horizontalCentered="1"/>
  <pageMargins left="0.19685039370078741" right="0.19685039370078741" top="0.39370078740157483" bottom="0.39370078740157483" header="0" footer="0"/>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414"/>
  <sheetViews>
    <sheetView zoomScaleSheetLayoutView="130" workbookViewId="0">
      <selection activeCell="K17" sqref="K17"/>
    </sheetView>
  </sheetViews>
  <sheetFormatPr defaultRowHeight="15" x14ac:dyDescent="0.25"/>
  <cols>
    <col min="1" max="1" width="7.42578125" customWidth="1"/>
    <col min="2" max="2" width="6.28515625" style="1" customWidth="1"/>
    <col min="3" max="3" width="12.42578125" style="1" customWidth="1"/>
    <col min="4" max="4" width="18" style="1" bestFit="1" customWidth="1"/>
    <col min="5" max="5" width="10.42578125" style="1" customWidth="1"/>
    <col min="6" max="6" width="13.140625" style="1" customWidth="1"/>
    <col min="7" max="7" width="12.85546875" style="1" bestFit="1" customWidth="1"/>
    <col min="8" max="8" width="31.5703125" customWidth="1"/>
    <col min="10" max="10" width="12.28515625" bestFit="1" customWidth="1"/>
    <col min="11" max="11" width="19.85546875" style="16" customWidth="1"/>
    <col min="13" max="13" width="8.5703125" customWidth="1"/>
    <col min="14" max="14" width="14" customWidth="1"/>
  </cols>
  <sheetData>
    <row r="1" spans="2:14" ht="46.5" customHeight="1" x14ac:dyDescent="0.25">
      <c r="D1" s="28"/>
      <c r="E1" s="6"/>
      <c r="F1" s="6"/>
      <c r="G1" s="6"/>
    </row>
    <row r="2" spans="2:14" s="1" customFormat="1" ht="15" customHeight="1" x14ac:dyDescent="0.25">
      <c r="B2" s="134" t="s">
        <v>17</v>
      </c>
      <c r="C2" s="134"/>
      <c r="D2" s="20" t="s">
        <v>135</v>
      </c>
      <c r="K2" s="17"/>
    </row>
    <row r="3" spans="2:14" s="1" customFormat="1" ht="15" customHeight="1" x14ac:dyDescent="0.25">
      <c r="B3" s="134" t="s">
        <v>19</v>
      </c>
      <c r="C3" s="134"/>
      <c r="D3" s="21" t="s">
        <v>142</v>
      </c>
      <c r="E3" s="5"/>
      <c r="F3" s="5"/>
      <c r="G3" s="5"/>
      <c r="K3" s="17"/>
    </row>
    <row r="4" spans="2:14" s="1" customFormat="1" ht="33" customHeight="1" x14ac:dyDescent="0.25">
      <c r="B4" s="138" t="s">
        <v>18</v>
      </c>
      <c r="C4" s="138"/>
      <c r="D4" s="22" t="s">
        <v>143</v>
      </c>
      <c r="E4" s="19"/>
      <c r="F4" s="19"/>
      <c r="G4" s="19"/>
      <c r="I4" s="158" t="s">
        <v>203</v>
      </c>
      <c r="J4" s="159"/>
      <c r="K4" s="159"/>
      <c r="L4" s="159"/>
      <c r="M4" s="159"/>
      <c r="N4" s="160"/>
    </row>
    <row r="5" spans="2:14" ht="18.75" x14ac:dyDescent="0.25">
      <c r="B5" s="131" t="s">
        <v>10</v>
      </c>
      <c r="C5" s="132"/>
      <c r="D5" s="132"/>
      <c r="E5" s="132"/>
      <c r="F5" s="132"/>
      <c r="G5" s="133"/>
      <c r="I5" s="161"/>
      <c r="J5" s="162"/>
      <c r="K5" s="162"/>
      <c r="L5" s="162"/>
      <c r="M5" s="162"/>
      <c r="N5" s="163"/>
    </row>
    <row r="6" spans="2:14" ht="60" x14ac:dyDescent="0.25">
      <c r="B6" s="33" t="s">
        <v>9</v>
      </c>
      <c r="C6" s="33" t="s">
        <v>0</v>
      </c>
      <c r="D6" s="33" t="s">
        <v>15</v>
      </c>
      <c r="E6" s="4" t="s">
        <v>20</v>
      </c>
      <c r="F6" s="4" t="s">
        <v>16</v>
      </c>
      <c r="G6" s="33" t="s">
        <v>11</v>
      </c>
      <c r="I6" s="53" t="s">
        <v>205</v>
      </c>
      <c r="J6" s="33" t="s">
        <v>204</v>
      </c>
      <c r="K6" s="33" t="s">
        <v>15</v>
      </c>
      <c r="L6" s="4" t="s">
        <v>20</v>
      </c>
      <c r="M6" s="4" t="s">
        <v>16</v>
      </c>
      <c r="N6" s="33" t="s">
        <v>11</v>
      </c>
    </row>
    <row r="7" spans="2:14" ht="15" customHeight="1" x14ac:dyDescent="0.25">
      <c r="B7" s="2">
        <v>1</v>
      </c>
      <c r="C7" s="3">
        <v>44892</v>
      </c>
      <c r="D7" s="2">
        <v>1200</v>
      </c>
      <c r="E7" s="2"/>
      <c r="F7" s="2">
        <f>D7-E7</f>
        <v>1200</v>
      </c>
      <c r="G7" s="2">
        <v>2954</v>
      </c>
      <c r="I7" s="13" t="s">
        <v>10</v>
      </c>
      <c r="J7" s="13">
        <f>+[2]Hardoi!$I$1054</f>
        <v>4079</v>
      </c>
      <c r="K7" s="13">
        <f>+D36</f>
        <v>3850</v>
      </c>
      <c r="L7" s="13">
        <f>+[3]HARDOI!$H$118</f>
        <v>3709.8</v>
      </c>
      <c r="M7" s="13">
        <f>+K7-L7</f>
        <v>140.19999999999982</v>
      </c>
      <c r="N7" s="13"/>
    </row>
    <row r="8" spans="2:14" ht="15" customHeight="1" x14ac:dyDescent="0.25">
      <c r="B8" s="2">
        <v>2</v>
      </c>
      <c r="C8" s="3">
        <v>44894</v>
      </c>
      <c r="D8" s="2"/>
      <c r="E8" s="2">
        <v>150</v>
      </c>
      <c r="F8" s="2">
        <f t="shared" ref="F8:F13" si="0">F7+D8-E8</f>
        <v>1050</v>
      </c>
      <c r="G8" s="2"/>
      <c r="I8" s="13" t="s">
        <v>12</v>
      </c>
      <c r="J8" s="13">
        <f>+[2]Hardoi!$J$1054</f>
        <v>1233</v>
      </c>
      <c r="K8" s="13">
        <f>+D58</f>
        <v>1050</v>
      </c>
      <c r="L8" s="13">
        <f>+[3]HARDOI!$I$118</f>
        <v>1050</v>
      </c>
      <c r="M8" s="13">
        <f t="shared" ref="M8:M11" si="1">+K8-L8</f>
        <v>0</v>
      </c>
      <c r="N8" s="13"/>
    </row>
    <row r="9" spans="2:14" ht="15" customHeight="1" x14ac:dyDescent="0.25">
      <c r="B9" s="2">
        <v>3</v>
      </c>
      <c r="C9" s="3">
        <v>44895</v>
      </c>
      <c r="D9" s="2"/>
      <c r="E9" s="2">
        <v>101</v>
      </c>
      <c r="F9" s="2">
        <f t="shared" si="0"/>
        <v>949</v>
      </c>
      <c r="G9" s="2"/>
      <c r="I9" s="13" t="s">
        <v>13</v>
      </c>
      <c r="J9" s="13">
        <f>+[2]Hardoi!$K$1054</f>
        <v>1154</v>
      </c>
      <c r="K9" s="60">
        <f>+D75</f>
        <v>1424</v>
      </c>
      <c r="L9" s="13">
        <f>+[3]HARDOI!$J$118</f>
        <v>1208.4000000000001</v>
      </c>
      <c r="M9" s="13">
        <f t="shared" si="1"/>
        <v>215.59999999999991</v>
      </c>
      <c r="N9" s="13"/>
    </row>
    <row r="10" spans="2:14" ht="15" customHeight="1" x14ac:dyDescent="0.25">
      <c r="B10" s="2">
        <v>4</v>
      </c>
      <c r="C10" s="3">
        <v>44896</v>
      </c>
      <c r="D10" s="2"/>
      <c r="E10" s="2">
        <v>45</v>
      </c>
      <c r="F10" s="2">
        <f t="shared" si="0"/>
        <v>904</v>
      </c>
      <c r="G10" s="2"/>
      <c r="I10" s="13" t="s">
        <v>14</v>
      </c>
      <c r="J10" s="13">
        <f>+[2]Hardoi!$L$1054</f>
        <v>874</v>
      </c>
      <c r="K10" s="60">
        <f>+D89</f>
        <v>1025</v>
      </c>
      <c r="L10" s="13">
        <f>+[3]HARDOI!$K$118</f>
        <v>915.79999999999984</v>
      </c>
      <c r="M10" s="13">
        <f t="shared" si="1"/>
        <v>109.20000000000016</v>
      </c>
      <c r="N10" s="13"/>
    </row>
    <row r="11" spans="2:14" ht="15" customHeight="1" x14ac:dyDescent="0.25">
      <c r="B11" s="2">
        <v>5</v>
      </c>
      <c r="C11" s="3">
        <v>44898</v>
      </c>
      <c r="D11" s="2"/>
      <c r="E11" s="2">
        <v>18</v>
      </c>
      <c r="F11" s="2">
        <f t="shared" si="0"/>
        <v>886</v>
      </c>
      <c r="G11" s="2"/>
      <c r="I11" s="13" t="s">
        <v>138</v>
      </c>
      <c r="J11" s="13">
        <f>+[2]Hardoi!$M$1054</f>
        <v>1186</v>
      </c>
      <c r="K11" s="13">
        <f>+D103</f>
        <v>1188</v>
      </c>
      <c r="L11" s="13">
        <f>+[3]HARDOI!$L$118</f>
        <v>1170.4000000000001</v>
      </c>
      <c r="M11" s="13">
        <f t="shared" si="1"/>
        <v>17.599999999999909</v>
      </c>
      <c r="N11" s="13"/>
    </row>
    <row r="12" spans="2:14" ht="15" customHeight="1" x14ac:dyDescent="0.25">
      <c r="B12" s="2">
        <v>6</v>
      </c>
      <c r="C12" s="3">
        <v>44899</v>
      </c>
      <c r="D12" s="2"/>
      <c r="E12" s="2">
        <v>69</v>
      </c>
      <c r="F12" s="2">
        <f t="shared" si="0"/>
        <v>817</v>
      </c>
      <c r="G12" s="2"/>
      <c r="I12" s="46"/>
      <c r="J12" s="46"/>
      <c r="K12" s="10"/>
      <c r="L12" s="46"/>
      <c r="M12" s="46"/>
      <c r="N12" s="46"/>
    </row>
    <row r="13" spans="2:14" ht="15" customHeight="1" x14ac:dyDescent="0.25">
      <c r="B13" s="2">
        <v>7</v>
      </c>
      <c r="C13" s="3">
        <v>44901</v>
      </c>
      <c r="D13" s="2"/>
      <c r="E13" s="2">
        <v>60</v>
      </c>
      <c r="F13" s="2">
        <f t="shared" si="0"/>
        <v>757</v>
      </c>
      <c r="G13" s="24"/>
      <c r="I13" s="61" t="s">
        <v>201</v>
      </c>
      <c r="J13" s="61">
        <f>+SUM(J7:J11)</f>
        <v>8526</v>
      </c>
      <c r="K13" s="10"/>
      <c r="L13" s="46"/>
      <c r="M13" s="46"/>
      <c r="N13" s="46"/>
    </row>
    <row r="14" spans="2:14" ht="15" customHeight="1" x14ac:dyDescent="0.25">
      <c r="B14" s="2">
        <v>8</v>
      </c>
      <c r="C14" s="3">
        <v>44903</v>
      </c>
      <c r="D14" s="2"/>
      <c r="E14" s="2">
        <v>59</v>
      </c>
      <c r="F14" s="2">
        <f t="shared" ref="F14" si="2">F13+D14-E14</f>
        <v>698</v>
      </c>
      <c r="G14" s="24"/>
    </row>
    <row r="15" spans="2:14" ht="15" customHeight="1" x14ac:dyDescent="0.25">
      <c r="B15" s="2">
        <v>9</v>
      </c>
      <c r="C15" s="3">
        <v>44904</v>
      </c>
      <c r="D15" s="2"/>
      <c r="E15" s="2">
        <v>69</v>
      </c>
      <c r="F15" s="2">
        <f t="shared" ref="F15" si="3">F14+D15-E15</f>
        <v>629</v>
      </c>
      <c r="G15" s="24"/>
    </row>
    <row r="16" spans="2:14" ht="15" customHeight="1" x14ac:dyDescent="0.25">
      <c r="B16" s="2">
        <v>10</v>
      </c>
      <c r="C16" s="3">
        <v>44907</v>
      </c>
      <c r="D16" s="2"/>
      <c r="E16" s="2">
        <v>50</v>
      </c>
      <c r="F16" s="2">
        <f t="shared" ref="F16" si="4">F15+D16-E16</f>
        <v>579</v>
      </c>
      <c r="G16" s="24"/>
    </row>
    <row r="17" spans="2:7" ht="15" customHeight="1" x14ac:dyDescent="0.25">
      <c r="B17" s="2">
        <v>11</v>
      </c>
      <c r="C17" s="3">
        <v>44908</v>
      </c>
      <c r="D17" s="2"/>
      <c r="E17" s="2">
        <v>52</v>
      </c>
      <c r="F17" s="2">
        <f t="shared" ref="F17" si="5">F16+D17-E17</f>
        <v>527</v>
      </c>
      <c r="G17" s="24"/>
    </row>
    <row r="18" spans="2:7" ht="15" customHeight="1" x14ac:dyDescent="0.25">
      <c r="B18" s="2">
        <v>12</v>
      </c>
      <c r="C18" s="3">
        <v>44909</v>
      </c>
      <c r="D18" s="2"/>
      <c r="E18" s="2">
        <v>308</v>
      </c>
      <c r="F18" s="2">
        <f t="shared" ref="F18" si="6">F17+D18-E18</f>
        <v>219</v>
      </c>
      <c r="G18" s="24"/>
    </row>
    <row r="19" spans="2:7" ht="15" customHeight="1" x14ac:dyDescent="0.25">
      <c r="B19" s="2">
        <v>13</v>
      </c>
      <c r="C19" s="3">
        <v>44913</v>
      </c>
      <c r="D19" s="2"/>
      <c r="E19" s="2">
        <v>59</v>
      </c>
      <c r="F19" s="2">
        <f t="shared" ref="F19" si="7">F18+D19-E19</f>
        <v>160</v>
      </c>
      <c r="G19" s="24"/>
    </row>
    <row r="20" spans="2:7" ht="15" customHeight="1" x14ac:dyDescent="0.25">
      <c r="B20" s="26">
        <v>14</v>
      </c>
      <c r="C20" s="27">
        <v>44914</v>
      </c>
      <c r="D20" s="26">
        <v>1300</v>
      </c>
      <c r="E20" s="26">
        <v>333</v>
      </c>
      <c r="F20" s="26">
        <f t="shared" ref="F20" si="8">F19+D20-E20</f>
        <v>1127</v>
      </c>
      <c r="G20" s="39">
        <v>2962</v>
      </c>
    </row>
    <row r="21" spans="2:7" ht="15" customHeight="1" x14ac:dyDescent="0.25">
      <c r="B21" s="26">
        <v>15</v>
      </c>
      <c r="C21" s="27">
        <v>44915</v>
      </c>
      <c r="D21" s="26"/>
      <c r="E21" s="26">
        <v>190</v>
      </c>
      <c r="F21" s="26">
        <f t="shared" ref="F21" si="9">F20+D21-E21</f>
        <v>937</v>
      </c>
      <c r="G21" s="39"/>
    </row>
    <row r="22" spans="2:7" ht="15" customHeight="1" x14ac:dyDescent="0.25">
      <c r="B22" s="26">
        <v>16</v>
      </c>
      <c r="C22" s="27">
        <v>44917</v>
      </c>
      <c r="D22" s="26"/>
      <c r="E22" s="26">
        <v>256</v>
      </c>
      <c r="F22" s="26">
        <f t="shared" ref="F22" si="10">F21+D22-E22</f>
        <v>681</v>
      </c>
      <c r="G22" s="39"/>
    </row>
    <row r="23" spans="2:7" ht="15" customHeight="1" x14ac:dyDescent="0.25">
      <c r="B23" s="26">
        <v>17</v>
      </c>
      <c r="C23" s="27">
        <v>44918</v>
      </c>
      <c r="D23" s="26"/>
      <c r="E23" s="26">
        <v>100</v>
      </c>
      <c r="F23" s="26">
        <f t="shared" ref="F23" si="11">F22+D23-E23</f>
        <v>581</v>
      </c>
      <c r="G23" s="39"/>
    </row>
    <row r="24" spans="2:7" ht="15" customHeight="1" x14ac:dyDescent="0.25">
      <c r="B24" s="26">
        <v>18</v>
      </c>
      <c r="C24" s="27">
        <v>44919</v>
      </c>
      <c r="D24" s="26"/>
      <c r="E24" s="26">
        <v>56</v>
      </c>
      <c r="F24" s="26">
        <f t="shared" ref="F24" si="12">F23+D24-E24</f>
        <v>525</v>
      </c>
      <c r="G24" s="39"/>
    </row>
    <row r="25" spans="2:7" ht="15" customHeight="1" x14ac:dyDescent="0.25">
      <c r="B25" s="26">
        <v>19</v>
      </c>
      <c r="C25" s="27">
        <v>44921</v>
      </c>
      <c r="D25" s="26"/>
      <c r="E25" s="26">
        <v>192</v>
      </c>
      <c r="F25" s="26">
        <f t="shared" ref="F25" si="13">F24+D25-E25</f>
        <v>333</v>
      </c>
      <c r="G25" s="39"/>
    </row>
    <row r="26" spans="2:7" ht="15" customHeight="1" x14ac:dyDescent="0.25">
      <c r="B26" s="26">
        <v>20</v>
      </c>
      <c r="C26" s="27">
        <v>44922</v>
      </c>
      <c r="D26" s="26"/>
      <c r="E26" s="26">
        <v>82</v>
      </c>
      <c r="F26" s="26">
        <f t="shared" ref="F26" si="14">F25+D26-E26</f>
        <v>251</v>
      </c>
      <c r="G26" s="26"/>
    </row>
    <row r="27" spans="2:7" ht="15" customHeight="1" x14ac:dyDescent="0.25">
      <c r="B27" s="26">
        <v>21</v>
      </c>
      <c r="C27" s="27">
        <v>44937</v>
      </c>
      <c r="D27" s="26">
        <v>350</v>
      </c>
      <c r="E27" s="26"/>
      <c r="F27" s="26"/>
      <c r="G27" s="26">
        <v>2966</v>
      </c>
    </row>
    <row r="28" spans="2:7" ht="15" customHeight="1" x14ac:dyDescent="0.25">
      <c r="B28" s="26">
        <v>22</v>
      </c>
      <c r="C28" s="27">
        <v>44942</v>
      </c>
      <c r="D28" s="26">
        <v>350</v>
      </c>
      <c r="E28" s="26"/>
      <c r="F28" s="26"/>
      <c r="G28" s="26">
        <v>2969</v>
      </c>
    </row>
    <row r="29" spans="2:7" ht="15" customHeight="1" x14ac:dyDescent="0.25">
      <c r="B29" s="26"/>
      <c r="C29" s="27"/>
      <c r="D29" s="26">
        <v>650</v>
      </c>
      <c r="E29" s="26"/>
      <c r="F29" s="26"/>
      <c r="G29" s="26" t="s">
        <v>305</v>
      </c>
    </row>
    <row r="30" spans="2:7" ht="15" customHeight="1" x14ac:dyDescent="0.25">
      <c r="B30" s="26"/>
      <c r="C30" s="27"/>
      <c r="D30" s="26"/>
      <c r="E30" s="26"/>
      <c r="F30" s="26"/>
      <c r="G30" s="26"/>
    </row>
    <row r="31" spans="2:7" ht="15" customHeight="1" x14ac:dyDescent="0.25">
      <c r="B31" s="26"/>
      <c r="C31" s="27"/>
      <c r="D31" s="26"/>
      <c r="E31" s="26"/>
      <c r="F31" s="26"/>
      <c r="G31" s="26"/>
    </row>
    <row r="32" spans="2:7" ht="15" customHeight="1" x14ac:dyDescent="0.25">
      <c r="B32" s="26"/>
      <c r="C32" s="27"/>
      <c r="D32" s="26"/>
      <c r="E32" s="26"/>
      <c r="F32" s="26"/>
      <c r="G32" s="26"/>
    </row>
    <row r="33" spans="2:7" ht="15" customHeight="1" x14ac:dyDescent="0.25">
      <c r="B33" s="26"/>
      <c r="C33" s="27"/>
      <c r="D33" s="26"/>
      <c r="E33" s="26"/>
      <c r="F33" s="26"/>
      <c r="G33" s="26"/>
    </row>
    <row r="34" spans="2:7" ht="15" customHeight="1" x14ac:dyDescent="0.25">
      <c r="B34" s="26"/>
      <c r="C34" s="27"/>
      <c r="D34" s="26"/>
      <c r="E34" s="26"/>
      <c r="F34" s="26"/>
      <c r="G34" s="26"/>
    </row>
    <row r="35" spans="2:7" ht="15" customHeight="1" x14ac:dyDescent="0.25">
      <c r="B35" s="26"/>
      <c r="C35" s="27"/>
      <c r="D35" s="26"/>
      <c r="E35" s="26"/>
      <c r="F35" s="26"/>
      <c r="G35" s="26"/>
    </row>
    <row r="36" spans="2:7" ht="15" customHeight="1" x14ac:dyDescent="0.25">
      <c r="B36" s="55"/>
      <c r="C36" s="56" t="s">
        <v>201</v>
      </c>
      <c r="D36" s="57">
        <f>+SUM(D7:D35)</f>
        <v>3850</v>
      </c>
      <c r="E36" s="57"/>
      <c r="F36" s="57"/>
      <c r="G36" s="39"/>
    </row>
    <row r="37" spans="2:7" ht="18.75" x14ac:dyDescent="0.25">
      <c r="B37" s="131" t="s">
        <v>12</v>
      </c>
      <c r="C37" s="132"/>
      <c r="D37" s="132"/>
      <c r="E37" s="132"/>
      <c r="F37" s="132"/>
      <c r="G37" s="133"/>
    </row>
    <row r="38" spans="2:7" ht="45" x14ac:dyDescent="0.25">
      <c r="B38" s="33" t="s">
        <v>9</v>
      </c>
      <c r="C38" s="33" t="s">
        <v>0</v>
      </c>
      <c r="D38" s="33" t="s">
        <v>15</v>
      </c>
      <c r="E38" s="4" t="s">
        <v>20</v>
      </c>
      <c r="F38" s="4" t="s">
        <v>16</v>
      </c>
      <c r="G38" s="33" t="s">
        <v>11</v>
      </c>
    </row>
    <row r="39" spans="2:7" ht="15" customHeight="1" x14ac:dyDescent="0.25">
      <c r="B39" s="2">
        <v>1</v>
      </c>
      <c r="C39" s="3">
        <v>44892</v>
      </c>
      <c r="D39" s="2">
        <v>600</v>
      </c>
      <c r="E39" s="2"/>
      <c r="F39" s="2">
        <f>D39-E39</f>
        <v>600</v>
      </c>
      <c r="G39" s="2">
        <v>2955</v>
      </c>
    </row>
    <row r="40" spans="2:7" ht="15" customHeight="1" x14ac:dyDescent="0.25">
      <c r="B40" s="26">
        <v>2</v>
      </c>
      <c r="C40" s="27">
        <v>44900</v>
      </c>
      <c r="D40" s="26"/>
      <c r="E40" s="26">
        <v>300</v>
      </c>
      <c r="F40" s="26">
        <f>F39+D40-E40</f>
        <v>300</v>
      </c>
      <c r="G40" s="2"/>
    </row>
    <row r="41" spans="2:7" ht="15" customHeight="1" x14ac:dyDescent="0.25">
      <c r="B41" s="26">
        <v>3</v>
      </c>
      <c r="C41" s="27">
        <v>44901</v>
      </c>
      <c r="D41" s="26"/>
      <c r="E41" s="26">
        <v>63</v>
      </c>
      <c r="F41" s="26">
        <f>F40+D41-E41</f>
        <v>237</v>
      </c>
      <c r="G41" s="2"/>
    </row>
    <row r="42" spans="2:7" ht="15" customHeight="1" x14ac:dyDescent="0.25">
      <c r="B42" s="26">
        <v>4</v>
      </c>
      <c r="C42" s="27">
        <v>44903</v>
      </c>
      <c r="D42" s="26"/>
      <c r="E42" s="26">
        <v>50</v>
      </c>
      <c r="F42" s="26">
        <f>F41+D42-E42</f>
        <v>187</v>
      </c>
      <c r="G42" s="2"/>
    </row>
    <row r="43" spans="2:7" ht="15" customHeight="1" x14ac:dyDescent="0.25">
      <c r="B43" s="26">
        <v>5</v>
      </c>
      <c r="C43" s="27">
        <v>44907</v>
      </c>
      <c r="D43" s="26">
        <v>450</v>
      </c>
      <c r="E43" s="26">
        <v>110</v>
      </c>
      <c r="F43" s="26">
        <f>F42+D43-E43</f>
        <v>527</v>
      </c>
      <c r="G43" s="2">
        <v>2961</v>
      </c>
    </row>
    <row r="44" spans="2:7" ht="15" customHeight="1" x14ac:dyDescent="0.25">
      <c r="B44" s="26">
        <v>6</v>
      </c>
      <c r="C44" s="27">
        <v>44908</v>
      </c>
      <c r="D44" s="26"/>
      <c r="E44" s="26">
        <v>137</v>
      </c>
      <c r="F44" s="26">
        <f>F43+D44-E44</f>
        <v>390</v>
      </c>
      <c r="G44" s="2"/>
    </row>
    <row r="45" spans="2:7" ht="15" customHeight="1" x14ac:dyDescent="0.25">
      <c r="B45" s="26">
        <f>+B44+1</f>
        <v>7</v>
      </c>
      <c r="C45" s="27">
        <v>44919</v>
      </c>
      <c r="D45" s="26"/>
      <c r="E45" s="26">
        <v>44</v>
      </c>
      <c r="F45" s="26">
        <f t="shared" ref="F45" si="15">F44+D45-E45</f>
        <v>346</v>
      </c>
      <c r="G45" s="39"/>
    </row>
    <row r="46" spans="2:7" ht="15" customHeight="1" x14ac:dyDescent="0.25">
      <c r="B46" s="26">
        <f t="shared" ref="B46:B47" si="16">+B45+1</f>
        <v>8</v>
      </c>
      <c r="C46" s="27">
        <v>44920</v>
      </c>
      <c r="D46" s="26"/>
      <c r="E46" s="26">
        <v>165</v>
      </c>
      <c r="F46" s="26">
        <f t="shared" ref="F46" si="17">F45+D46-E46</f>
        <v>181</v>
      </c>
      <c r="G46" s="39"/>
    </row>
    <row r="47" spans="2:7" s="1" customFormat="1" ht="15" customHeight="1" x14ac:dyDescent="0.25">
      <c r="B47" s="26">
        <f t="shared" si="16"/>
        <v>9</v>
      </c>
      <c r="C47" s="27">
        <v>44923</v>
      </c>
      <c r="D47" s="26"/>
      <c r="E47" s="26">
        <v>64</v>
      </c>
      <c r="F47" s="26">
        <f t="shared" ref="F47:F50" si="18">F46+D47-E47</f>
        <v>117</v>
      </c>
      <c r="G47" s="39"/>
    </row>
    <row r="48" spans="2:7" s="1" customFormat="1" ht="15" customHeight="1" x14ac:dyDescent="0.25">
      <c r="B48" s="26">
        <f>+B47+1</f>
        <v>10</v>
      </c>
      <c r="C48" s="27">
        <v>44925</v>
      </c>
      <c r="D48" s="2"/>
      <c r="E48" s="2">
        <v>16</v>
      </c>
      <c r="F48" s="26">
        <f t="shared" si="18"/>
        <v>101</v>
      </c>
      <c r="G48" s="24"/>
    </row>
    <row r="49" spans="2:7" s="1" customFormat="1" ht="15" customHeight="1" x14ac:dyDescent="0.25">
      <c r="B49" s="26">
        <f t="shared" ref="B49:B50" si="19">+B48+1</f>
        <v>11</v>
      </c>
      <c r="C49" s="27">
        <v>44925</v>
      </c>
      <c r="D49" s="2"/>
      <c r="E49" s="2">
        <v>78</v>
      </c>
      <c r="F49" s="26">
        <f t="shared" si="18"/>
        <v>23</v>
      </c>
      <c r="G49" s="24"/>
    </row>
    <row r="50" spans="2:7" s="1" customFormat="1" ht="15" customHeight="1" x14ac:dyDescent="0.25">
      <c r="B50" s="26">
        <f t="shared" si="19"/>
        <v>12</v>
      </c>
      <c r="C50" s="27">
        <v>44925</v>
      </c>
      <c r="D50" s="2"/>
      <c r="E50" s="2">
        <v>20</v>
      </c>
      <c r="F50" s="26">
        <f t="shared" si="18"/>
        <v>3</v>
      </c>
      <c r="G50" s="24"/>
    </row>
    <row r="51" spans="2:7" s="1" customFormat="1" ht="15" customHeight="1" x14ac:dyDescent="0.25">
      <c r="B51" s="26">
        <f>+B50+1</f>
        <v>13</v>
      </c>
      <c r="C51" s="27">
        <v>44928</v>
      </c>
      <c r="D51" s="2"/>
      <c r="E51" s="2">
        <v>33</v>
      </c>
      <c r="F51" s="26">
        <f>F50+D51-E51</f>
        <v>-30</v>
      </c>
      <c r="G51" s="24"/>
    </row>
    <row r="52" spans="2:7" s="1" customFormat="1" ht="15" customHeight="1" x14ac:dyDescent="0.25">
      <c r="B52" s="26">
        <v>14</v>
      </c>
      <c r="C52" s="27">
        <v>44932</v>
      </c>
      <c r="D52" s="2"/>
      <c r="E52" s="2">
        <v>74</v>
      </c>
      <c r="F52" s="26">
        <f>F51+D52-E52</f>
        <v>-104</v>
      </c>
      <c r="G52" s="24"/>
    </row>
    <row r="53" spans="2:7" s="1" customFormat="1" ht="15" customHeight="1" x14ac:dyDescent="0.25">
      <c r="B53" s="26"/>
      <c r="C53" s="3"/>
      <c r="D53" s="2"/>
      <c r="E53" s="2"/>
      <c r="F53" s="2"/>
      <c r="G53" s="24"/>
    </row>
    <row r="54" spans="2:7" s="1" customFormat="1" ht="15" customHeight="1" x14ac:dyDescent="0.25">
      <c r="B54" s="26"/>
      <c r="C54" s="27"/>
      <c r="D54" s="2"/>
      <c r="E54" s="2"/>
      <c r="F54" s="26"/>
      <c r="G54" s="24"/>
    </row>
    <row r="55" spans="2:7" s="1" customFormat="1" ht="15" customHeight="1" x14ac:dyDescent="0.25">
      <c r="B55" s="31"/>
      <c r="C55" s="31"/>
      <c r="D55" s="31"/>
      <c r="E55" s="31"/>
      <c r="F55" s="31"/>
      <c r="G55" s="2"/>
    </row>
    <row r="56" spans="2:7" s="1" customFormat="1" ht="15" customHeight="1" x14ac:dyDescent="0.25">
      <c r="B56" s="31"/>
      <c r="C56" s="31"/>
      <c r="D56" s="31"/>
      <c r="E56" s="31"/>
      <c r="F56" s="31"/>
      <c r="G56" s="31"/>
    </row>
    <row r="57" spans="2:7" s="1" customFormat="1" ht="15" customHeight="1" x14ac:dyDescent="0.25">
      <c r="B57" s="2"/>
      <c r="C57" s="3"/>
      <c r="D57" s="2"/>
      <c r="E57" s="2"/>
      <c r="F57" s="2"/>
      <c r="G57" s="24"/>
    </row>
    <row r="58" spans="2:7" s="1" customFormat="1" ht="15" customHeight="1" x14ac:dyDescent="0.25">
      <c r="B58" s="43"/>
      <c r="C58" s="44" t="s">
        <v>201</v>
      </c>
      <c r="D58" s="45">
        <f>+SUM(D39:D57)</f>
        <v>1050</v>
      </c>
      <c r="E58" s="45"/>
      <c r="F58" s="45"/>
      <c r="G58" s="24"/>
    </row>
    <row r="59" spans="2:7" ht="18.75" x14ac:dyDescent="0.25">
      <c r="B59" s="131" t="s">
        <v>13</v>
      </c>
      <c r="C59" s="132"/>
      <c r="D59" s="132"/>
      <c r="E59" s="132"/>
      <c r="F59" s="132"/>
      <c r="G59" s="133"/>
    </row>
    <row r="60" spans="2:7" ht="45" x14ac:dyDescent="0.25">
      <c r="B60" s="33" t="s">
        <v>9</v>
      </c>
      <c r="C60" s="33" t="s">
        <v>0</v>
      </c>
      <c r="D60" s="33" t="s">
        <v>15</v>
      </c>
      <c r="E60" s="4" t="s">
        <v>20</v>
      </c>
      <c r="F60" s="4" t="s">
        <v>16</v>
      </c>
      <c r="G60" s="33" t="s">
        <v>11</v>
      </c>
    </row>
    <row r="61" spans="2:7" ht="15" customHeight="1" x14ac:dyDescent="0.25">
      <c r="B61" s="26">
        <v>1</v>
      </c>
      <c r="C61" s="27">
        <v>44893</v>
      </c>
      <c r="D61" s="26">
        <v>824</v>
      </c>
      <c r="E61" s="26"/>
      <c r="F61" s="26">
        <f>D61-E61</f>
        <v>824</v>
      </c>
      <c r="G61" s="2">
        <v>2953</v>
      </c>
    </row>
    <row r="62" spans="2:7" ht="15" customHeight="1" x14ac:dyDescent="0.25">
      <c r="B62" s="26">
        <v>2</v>
      </c>
      <c r="C62" s="27">
        <v>44896</v>
      </c>
      <c r="D62" s="26"/>
      <c r="E62" s="26">
        <v>140</v>
      </c>
      <c r="F62" s="26">
        <f>F61+D62-E62</f>
        <v>684</v>
      </c>
      <c r="G62" s="2"/>
    </row>
    <row r="63" spans="2:7" ht="15" customHeight="1" x14ac:dyDescent="0.25">
      <c r="B63" s="26">
        <v>3</v>
      </c>
      <c r="C63" s="27">
        <v>44898</v>
      </c>
      <c r="D63" s="26"/>
      <c r="E63" s="26">
        <v>138</v>
      </c>
      <c r="F63" s="26">
        <f>F62+D63-E63</f>
        <v>546</v>
      </c>
      <c r="G63" s="2"/>
    </row>
    <row r="64" spans="2:7" ht="15" customHeight="1" x14ac:dyDescent="0.25">
      <c r="B64" s="26">
        <v>4</v>
      </c>
      <c r="C64" s="27">
        <v>44901</v>
      </c>
      <c r="D64" s="26"/>
      <c r="E64" s="26">
        <v>115</v>
      </c>
      <c r="F64" s="26">
        <f>F63+D64-E64</f>
        <v>431</v>
      </c>
      <c r="G64" s="2"/>
    </row>
    <row r="65" spans="2:7" ht="15" customHeight="1" x14ac:dyDescent="0.25">
      <c r="B65" s="26">
        <v>5</v>
      </c>
      <c r="C65" s="27">
        <v>44902</v>
      </c>
      <c r="D65" s="26"/>
      <c r="E65" s="26">
        <v>110</v>
      </c>
      <c r="F65" s="26">
        <f>F64+D65-E65</f>
        <v>321</v>
      </c>
      <c r="G65" s="2"/>
    </row>
    <row r="66" spans="2:7" ht="15" customHeight="1" x14ac:dyDescent="0.25">
      <c r="B66" s="26">
        <v>6</v>
      </c>
      <c r="C66" s="27">
        <v>44903</v>
      </c>
      <c r="D66" s="26"/>
      <c r="E66" s="26">
        <v>10</v>
      </c>
      <c r="F66" s="26">
        <f>F65+D66-E66</f>
        <v>311</v>
      </c>
      <c r="G66" s="2"/>
    </row>
    <row r="67" spans="2:7" ht="15" customHeight="1" x14ac:dyDescent="0.25">
      <c r="B67" s="26">
        <v>7</v>
      </c>
      <c r="C67" s="27">
        <v>44923</v>
      </c>
      <c r="D67" s="26"/>
      <c r="E67" s="26">
        <v>54</v>
      </c>
      <c r="F67" s="26">
        <f t="shared" ref="F67:F69" si="20">F66+D67-E67</f>
        <v>257</v>
      </c>
      <c r="G67" s="2"/>
    </row>
    <row r="68" spans="2:7" ht="15" customHeight="1" x14ac:dyDescent="0.25">
      <c r="B68" s="26">
        <f>+B67+1</f>
        <v>8</v>
      </c>
      <c r="C68" s="27">
        <v>44924</v>
      </c>
      <c r="D68" s="26"/>
      <c r="E68" s="26">
        <v>60</v>
      </c>
      <c r="F68" s="26">
        <f t="shared" si="20"/>
        <v>197</v>
      </c>
      <c r="G68" s="2"/>
    </row>
    <row r="69" spans="2:7" ht="15" customHeight="1" x14ac:dyDescent="0.25">
      <c r="B69" s="26">
        <f>+B68+1</f>
        <v>9</v>
      </c>
      <c r="C69" s="27">
        <v>44924</v>
      </c>
      <c r="D69" s="26"/>
      <c r="E69" s="26">
        <v>50</v>
      </c>
      <c r="F69" s="26">
        <f t="shared" si="20"/>
        <v>147</v>
      </c>
      <c r="G69" s="2"/>
    </row>
    <row r="70" spans="2:7" ht="15" customHeight="1" x14ac:dyDescent="0.25">
      <c r="B70" s="14">
        <v>10</v>
      </c>
      <c r="C70" s="52">
        <v>44930</v>
      </c>
      <c r="D70" s="2">
        <v>300</v>
      </c>
      <c r="E70" s="31"/>
      <c r="F70" s="31"/>
      <c r="G70" s="14">
        <v>2967</v>
      </c>
    </row>
    <row r="71" spans="2:7" s="1" customFormat="1" ht="15" customHeight="1" x14ac:dyDescent="0.25">
      <c r="B71" s="26">
        <v>11</v>
      </c>
      <c r="C71" s="27">
        <v>44937</v>
      </c>
      <c r="D71" s="26">
        <v>300</v>
      </c>
      <c r="E71" s="26"/>
      <c r="F71" s="26"/>
      <c r="G71" s="2">
        <v>2958</v>
      </c>
    </row>
    <row r="72" spans="2:7" s="1" customFormat="1" ht="15" customHeight="1" x14ac:dyDescent="0.25">
      <c r="B72" s="26"/>
      <c r="C72" s="27"/>
      <c r="D72" s="25"/>
      <c r="E72" s="26"/>
      <c r="F72" s="26"/>
      <c r="G72" s="24"/>
    </row>
    <row r="73" spans="2:7" s="1" customFormat="1" ht="15" customHeight="1" x14ac:dyDescent="0.25">
      <c r="B73" s="26"/>
      <c r="C73" s="27"/>
      <c r="D73" s="25"/>
      <c r="E73" s="26"/>
      <c r="F73" s="26"/>
      <c r="G73" s="24"/>
    </row>
    <row r="74" spans="2:7" s="1" customFormat="1" ht="15" customHeight="1" x14ac:dyDescent="0.25">
      <c r="B74" s="26"/>
      <c r="C74" s="27"/>
      <c r="D74" s="25"/>
      <c r="E74" s="26"/>
      <c r="F74" s="26"/>
      <c r="G74" s="24"/>
    </row>
    <row r="75" spans="2:7" s="1" customFormat="1" ht="15" customHeight="1" x14ac:dyDescent="0.25">
      <c r="B75" s="55"/>
      <c r="C75" s="56" t="s">
        <v>202</v>
      </c>
      <c r="D75" s="57">
        <f>+SUM(D61:D74)</f>
        <v>1424</v>
      </c>
      <c r="E75" s="57"/>
      <c r="F75" s="57"/>
      <c r="G75" s="24"/>
    </row>
    <row r="76" spans="2:7" ht="18.75" x14ac:dyDescent="0.25">
      <c r="B76" s="131" t="s">
        <v>14</v>
      </c>
      <c r="C76" s="132"/>
      <c r="D76" s="132"/>
      <c r="E76" s="132"/>
      <c r="F76" s="132"/>
      <c r="G76" s="133"/>
    </row>
    <row r="77" spans="2:7" ht="45" x14ac:dyDescent="0.25">
      <c r="B77" s="33" t="s">
        <v>9</v>
      </c>
      <c r="C77" s="33" t="s">
        <v>0</v>
      </c>
      <c r="D77" s="33" t="s">
        <v>15</v>
      </c>
      <c r="E77" s="4" t="s">
        <v>20</v>
      </c>
      <c r="F77" s="4" t="s">
        <v>16</v>
      </c>
      <c r="G77" s="33" t="s">
        <v>11</v>
      </c>
    </row>
    <row r="78" spans="2:7" ht="15" customHeight="1" x14ac:dyDescent="0.25">
      <c r="B78" s="26">
        <v>1</v>
      </c>
      <c r="C78" s="27">
        <v>44900</v>
      </c>
      <c r="D78" s="26">
        <v>300</v>
      </c>
      <c r="E78" s="26"/>
      <c r="F78" s="26">
        <f>D78-E78</f>
        <v>300</v>
      </c>
      <c r="G78" s="2">
        <v>2956</v>
      </c>
    </row>
    <row r="79" spans="2:7" ht="15" customHeight="1" x14ac:dyDescent="0.25">
      <c r="B79" s="26">
        <v>2</v>
      </c>
      <c r="C79" s="27">
        <v>44904</v>
      </c>
      <c r="D79" s="26"/>
      <c r="E79" s="26">
        <v>112</v>
      </c>
      <c r="F79" s="26">
        <f>F78+D79-E79</f>
        <v>188</v>
      </c>
      <c r="G79" s="2"/>
    </row>
    <row r="80" spans="2:7" ht="15" customHeight="1" x14ac:dyDescent="0.25">
      <c r="B80" s="26">
        <v>3</v>
      </c>
      <c r="C80" s="27">
        <v>44905</v>
      </c>
      <c r="D80" s="26"/>
      <c r="E80" s="26">
        <v>150</v>
      </c>
      <c r="F80" s="26">
        <f>F79+D80-E80</f>
        <v>38</v>
      </c>
      <c r="G80" s="2"/>
    </row>
    <row r="81" spans="2:7" ht="15" customHeight="1" x14ac:dyDescent="0.25">
      <c r="B81" s="26">
        <v>4</v>
      </c>
      <c r="C81" s="27">
        <v>44906</v>
      </c>
      <c r="D81" s="26"/>
      <c r="E81" s="26">
        <v>38</v>
      </c>
      <c r="F81" s="26">
        <f>F80+D81-E81</f>
        <v>0</v>
      </c>
      <c r="G81" s="2"/>
    </row>
    <row r="82" spans="2:7" ht="15" customHeight="1" x14ac:dyDescent="0.25">
      <c r="B82" s="26">
        <v>5</v>
      </c>
      <c r="C82" s="27">
        <v>44907</v>
      </c>
      <c r="D82" s="26">
        <v>300</v>
      </c>
      <c r="E82" s="26"/>
      <c r="F82" s="26">
        <f>F81+D82-E82</f>
        <v>300</v>
      </c>
      <c r="G82" s="2">
        <v>2958</v>
      </c>
    </row>
    <row r="83" spans="2:7" ht="15" customHeight="1" x14ac:dyDescent="0.25">
      <c r="B83" s="26">
        <v>6</v>
      </c>
      <c r="C83" s="27">
        <v>44913</v>
      </c>
      <c r="D83" s="26"/>
      <c r="E83" s="26">
        <v>206</v>
      </c>
      <c r="F83" s="26">
        <f>F82+D83-E83</f>
        <v>94</v>
      </c>
      <c r="G83" s="2"/>
    </row>
    <row r="84" spans="2:7" ht="15" customHeight="1" x14ac:dyDescent="0.25">
      <c r="B84" s="26">
        <v>7</v>
      </c>
      <c r="C84" s="3">
        <v>44929</v>
      </c>
      <c r="D84" s="2">
        <v>300</v>
      </c>
      <c r="E84" s="2"/>
      <c r="F84" s="2"/>
      <c r="G84" s="2">
        <v>2959</v>
      </c>
    </row>
    <row r="85" spans="2:7" s="1" customFormat="1" ht="15" customHeight="1" x14ac:dyDescent="0.25">
      <c r="B85" s="26">
        <v>8</v>
      </c>
      <c r="C85" s="3">
        <v>44942</v>
      </c>
      <c r="D85" s="2">
        <v>125</v>
      </c>
      <c r="E85" s="2"/>
      <c r="F85" s="2"/>
      <c r="G85" s="2">
        <v>2969</v>
      </c>
    </row>
    <row r="86" spans="2:7" s="1" customFormat="1" ht="15" customHeight="1" x14ac:dyDescent="0.25">
      <c r="B86" s="2"/>
      <c r="C86" s="3"/>
      <c r="D86" s="2"/>
      <c r="E86" s="2"/>
      <c r="F86" s="2"/>
      <c r="G86" s="24"/>
    </row>
    <row r="87" spans="2:7" s="1" customFormat="1" ht="15" customHeight="1" x14ac:dyDescent="0.25">
      <c r="B87" s="2"/>
      <c r="C87" s="3"/>
      <c r="D87" s="2"/>
      <c r="E87" s="2"/>
      <c r="F87" s="2"/>
      <c r="G87" s="24"/>
    </row>
    <row r="88" spans="2:7" s="1" customFormat="1" ht="15" customHeight="1" x14ac:dyDescent="0.25">
      <c r="B88" s="2"/>
      <c r="C88" s="3"/>
      <c r="D88" s="2"/>
      <c r="E88" s="2"/>
      <c r="F88" s="2"/>
      <c r="G88" s="24"/>
    </row>
    <row r="89" spans="2:7" s="1" customFormat="1" ht="15" customHeight="1" x14ac:dyDescent="0.25">
      <c r="B89" s="43"/>
      <c r="C89" s="44" t="s">
        <v>202</v>
      </c>
      <c r="D89" s="45">
        <f>+SUM(D78:D88)</f>
        <v>1025</v>
      </c>
      <c r="E89" s="45"/>
      <c r="F89" s="45"/>
      <c r="G89" s="24"/>
    </row>
    <row r="90" spans="2:7" ht="18.75" x14ac:dyDescent="0.25">
      <c r="B90" s="131" t="s">
        <v>138</v>
      </c>
      <c r="C90" s="132"/>
      <c r="D90" s="132"/>
      <c r="E90" s="132"/>
      <c r="F90" s="132"/>
      <c r="G90" s="133"/>
    </row>
    <row r="91" spans="2:7" ht="45" x14ac:dyDescent="0.25">
      <c r="B91" s="33" t="s">
        <v>9</v>
      </c>
      <c r="C91" s="33" t="s">
        <v>0</v>
      </c>
      <c r="D91" s="33" t="s">
        <v>15</v>
      </c>
      <c r="E91" s="4" t="s">
        <v>20</v>
      </c>
      <c r="F91" s="4" t="s">
        <v>16</v>
      </c>
      <c r="G91" s="33" t="s">
        <v>11</v>
      </c>
    </row>
    <row r="92" spans="2:7" ht="15" customHeight="1" x14ac:dyDescent="0.25">
      <c r="B92" s="2">
        <v>1</v>
      </c>
      <c r="C92" s="3">
        <v>44892</v>
      </c>
      <c r="D92" s="2">
        <v>48</v>
      </c>
      <c r="E92" s="2"/>
      <c r="F92" s="2">
        <f>D92-E92</f>
        <v>48</v>
      </c>
      <c r="G92" s="2">
        <v>2952</v>
      </c>
    </row>
    <row r="93" spans="2:7" ht="15" customHeight="1" x14ac:dyDescent="0.25">
      <c r="B93" s="2">
        <v>2</v>
      </c>
      <c r="C93" s="3">
        <v>44879</v>
      </c>
      <c r="D93" s="2">
        <v>1140</v>
      </c>
      <c r="E93" s="2"/>
      <c r="F93" s="2">
        <f>F92+D93-E93</f>
        <v>1188</v>
      </c>
      <c r="G93" s="2">
        <v>2960</v>
      </c>
    </row>
    <row r="94" spans="2:7" ht="15" customHeight="1" x14ac:dyDescent="0.25">
      <c r="B94" s="2">
        <v>3</v>
      </c>
      <c r="C94" s="3">
        <v>44880</v>
      </c>
      <c r="D94" s="2"/>
      <c r="E94" s="2">
        <v>252</v>
      </c>
      <c r="F94" s="2">
        <f>F93+D94-E94</f>
        <v>936</v>
      </c>
      <c r="G94" s="2"/>
    </row>
    <row r="95" spans="2:7" ht="15" customHeight="1" x14ac:dyDescent="0.25">
      <c r="B95" s="2">
        <v>4</v>
      </c>
      <c r="C95" s="3">
        <v>44881</v>
      </c>
      <c r="D95" s="2"/>
      <c r="E95" s="2">
        <v>216</v>
      </c>
      <c r="F95" s="2">
        <f>F94+D95-E95</f>
        <v>720</v>
      </c>
      <c r="G95" s="2"/>
    </row>
    <row r="96" spans="2:7" ht="15" customHeight="1" x14ac:dyDescent="0.25">
      <c r="B96" s="2">
        <v>5</v>
      </c>
      <c r="C96" s="3">
        <v>44882</v>
      </c>
      <c r="D96" s="2"/>
      <c r="E96" s="2">
        <v>81</v>
      </c>
      <c r="F96" s="2">
        <f>F95+D96-E96</f>
        <v>639</v>
      </c>
      <c r="G96" s="2"/>
    </row>
    <row r="97" spans="2:8" ht="15" customHeight="1" x14ac:dyDescent="0.25">
      <c r="B97" s="2">
        <f>+B96+1</f>
        <v>6</v>
      </c>
      <c r="C97" s="3">
        <v>44926</v>
      </c>
      <c r="D97" s="2"/>
      <c r="E97" s="2">
        <v>156</v>
      </c>
      <c r="F97" s="2">
        <f t="shared" ref="F97:F99" si="21">F96+D97-E97</f>
        <v>483</v>
      </c>
      <c r="G97" s="2"/>
    </row>
    <row r="98" spans="2:8" ht="15" customHeight="1" x14ac:dyDescent="0.25">
      <c r="B98" s="2">
        <f>+B97+1</f>
        <v>7</v>
      </c>
      <c r="C98" s="3">
        <v>44928</v>
      </c>
      <c r="D98" s="2"/>
      <c r="E98" s="2">
        <v>56</v>
      </c>
      <c r="F98" s="2">
        <f t="shared" si="21"/>
        <v>427</v>
      </c>
      <c r="G98" s="2"/>
    </row>
    <row r="99" spans="2:8" ht="15" customHeight="1" x14ac:dyDescent="0.25">
      <c r="B99" s="2">
        <f>+B98+1</f>
        <v>8</v>
      </c>
      <c r="C99" s="3">
        <v>44928</v>
      </c>
      <c r="D99" s="2"/>
      <c r="E99" s="2">
        <v>136</v>
      </c>
      <c r="F99" s="2">
        <f t="shared" si="21"/>
        <v>291</v>
      </c>
      <c r="G99" s="2"/>
    </row>
    <row r="100" spans="2:8" ht="15" customHeight="1" x14ac:dyDescent="0.25">
      <c r="B100" s="2"/>
      <c r="C100" s="3"/>
      <c r="D100" s="2"/>
      <c r="E100" s="2"/>
      <c r="F100" s="2"/>
      <c r="G100" s="2"/>
    </row>
    <row r="101" spans="2:8" ht="15" customHeight="1" x14ac:dyDescent="0.25">
      <c r="B101" s="2"/>
      <c r="C101" s="3"/>
      <c r="D101" s="2"/>
      <c r="E101" s="2"/>
      <c r="F101" s="2"/>
      <c r="G101" s="2"/>
    </row>
    <row r="102" spans="2:8" s="1" customFormat="1" ht="15" customHeight="1" x14ac:dyDescent="0.25">
      <c r="B102" s="2"/>
      <c r="C102" s="3"/>
      <c r="D102" s="2"/>
      <c r="E102" s="2"/>
      <c r="F102" s="2"/>
      <c r="G102" s="2"/>
    </row>
    <row r="103" spans="2:8" s="1" customFormat="1" ht="15" customHeight="1" x14ac:dyDescent="0.25">
      <c r="B103" s="58"/>
      <c r="C103" s="59" t="s">
        <v>201</v>
      </c>
      <c r="D103" s="58">
        <f>+SUM(D92:D102)</f>
        <v>1188</v>
      </c>
      <c r="E103" s="41"/>
      <c r="F103" s="41"/>
      <c r="G103" s="41"/>
    </row>
    <row r="104" spans="2:8" ht="18.75" x14ac:dyDescent="0.25">
      <c r="B104" s="152"/>
      <c r="C104" s="152"/>
      <c r="D104" s="152"/>
      <c r="E104"/>
      <c r="F104"/>
      <c r="G104" s="23"/>
    </row>
    <row r="105" spans="2:8" ht="30" x14ac:dyDescent="0.25">
      <c r="B105" s="153" t="s">
        <v>21</v>
      </c>
      <c r="C105" s="153"/>
      <c r="D105" s="32" t="s">
        <v>22</v>
      </c>
      <c r="E105" s="12" t="s">
        <v>131</v>
      </c>
      <c r="F105" s="12" t="s">
        <v>132</v>
      </c>
      <c r="G105" s="12" t="s">
        <v>133</v>
      </c>
      <c r="H105" s="12" t="s">
        <v>11</v>
      </c>
    </row>
    <row r="106" spans="2:8" ht="45" x14ac:dyDescent="0.25">
      <c r="B106" s="151" t="s">
        <v>23</v>
      </c>
      <c r="C106" s="151"/>
      <c r="D106" s="7" t="s">
        <v>1</v>
      </c>
      <c r="E106" s="79">
        <f>8+8+6</f>
        <v>22</v>
      </c>
      <c r="F106" s="79">
        <f>15+2</f>
        <v>17</v>
      </c>
      <c r="G106" s="79">
        <f>E106-F106</f>
        <v>5</v>
      </c>
      <c r="H106" s="38" t="s">
        <v>274</v>
      </c>
    </row>
    <row r="107" spans="2:8" x14ac:dyDescent="0.25">
      <c r="B107" s="151"/>
      <c r="C107" s="151"/>
      <c r="D107" s="7" t="s">
        <v>2</v>
      </c>
      <c r="E107" s="79">
        <v>2</v>
      </c>
      <c r="F107" s="79">
        <v>1</v>
      </c>
      <c r="G107" s="79">
        <f>E107-F107</f>
        <v>1</v>
      </c>
      <c r="H107" s="34" t="s">
        <v>163</v>
      </c>
    </row>
    <row r="108" spans="2:8" x14ac:dyDescent="0.25">
      <c r="B108" s="151"/>
      <c r="C108" s="151"/>
      <c r="D108" s="7" t="s">
        <v>3</v>
      </c>
      <c r="E108" s="79">
        <v>3</v>
      </c>
      <c r="F108" s="79">
        <v>3</v>
      </c>
      <c r="G108" s="79">
        <f>E108-F108</f>
        <v>0</v>
      </c>
      <c r="H108" s="34" t="s">
        <v>186</v>
      </c>
    </row>
    <row r="109" spans="2:8" x14ac:dyDescent="0.25">
      <c r="B109" s="151"/>
      <c r="C109" s="151"/>
      <c r="D109" s="7" t="s">
        <v>4</v>
      </c>
      <c r="E109" s="79">
        <f>1+4+1+1</f>
        <v>7</v>
      </c>
      <c r="F109" s="79">
        <v>3</v>
      </c>
      <c r="G109" s="79">
        <f>E109-F109</f>
        <v>4</v>
      </c>
      <c r="H109" s="34" t="s">
        <v>231</v>
      </c>
    </row>
    <row r="110" spans="2:8" x14ac:dyDescent="0.25">
      <c r="B110" s="151"/>
      <c r="C110" s="151"/>
      <c r="D110" s="7" t="s">
        <v>5</v>
      </c>
      <c r="E110" s="79"/>
      <c r="F110" s="79"/>
      <c r="G110" s="79"/>
      <c r="H110" s="34"/>
    </row>
    <row r="111" spans="2:8" x14ac:dyDescent="0.25">
      <c r="B111" s="151"/>
      <c r="C111" s="151"/>
      <c r="D111" s="7" t="s">
        <v>6</v>
      </c>
      <c r="E111" s="79">
        <v>4</v>
      </c>
      <c r="F111" s="79">
        <v>4</v>
      </c>
      <c r="G111" s="79">
        <f>E111-F111</f>
        <v>0</v>
      </c>
      <c r="H111" s="34" t="s">
        <v>272</v>
      </c>
    </row>
    <row r="112" spans="2:8" x14ac:dyDescent="0.25">
      <c r="B112" s="151"/>
      <c r="C112" s="151"/>
      <c r="D112" s="7" t="s">
        <v>7</v>
      </c>
      <c r="E112" s="34"/>
      <c r="F112" s="34"/>
      <c r="G112" s="34"/>
      <c r="H112" s="34"/>
    </row>
    <row r="113" spans="2:8" x14ac:dyDescent="0.25">
      <c r="B113" s="151"/>
      <c r="C113" s="151"/>
      <c r="D113" s="7" t="s">
        <v>8</v>
      </c>
      <c r="E113" s="34"/>
      <c r="F113" s="34"/>
      <c r="G113" s="34"/>
      <c r="H113" s="34"/>
    </row>
    <row r="114" spans="2:8" x14ac:dyDescent="0.25">
      <c r="B114" s="151"/>
      <c r="C114" s="151"/>
      <c r="D114" s="7" t="s">
        <v>24</v>
      </c>
      <c r="E114" s="34"/>
      <c r="F114" s="34"/>
      <c r="G114" s="34"/>
      <c r="H114" s="34"/>
    </row>
    <row r="115" spans="2:8" x14ac:dyDescent="0.25">
      <c r="B115" s="151" t="s">
        <v>25</v>
      </c>
      <c r="C115" s="151"/>
      <c r="D115" s="7" t="s">
        <v>187</v>
      </c>
      <c r="E115" s="34"/>
      <c r="F115" s="34"/>
      <c r="G115" s="34"/>
      <c r="H115" s="34"/>
    </row>
    <row r="116" spans="2:8" x14ac:dyDescent="0.25">
      <c r="B116" s="151"/>
      <c r="C116" s="151"/>
      <c r="D116" s="7" t="s">
        <v>188</v>
      </c>
      <c r="E116" s="34"/>
      <c r="F116" s="34"/>
      <c r="G116" s="34"/>
      <c r="H116" s="34"/>
    </row>
    <row r="117" spans="2:8" x14ac:dyDescent="0.25">
      <c r="B117" s="151"/>
      <c r="C117" s="151"/>
      <c r="D117" s="7" t="s">
        <v>34</v>
      </c>
      <c r="E117" s="34"/>
      <c r="F117" s="34"/>
      <c r="G117" s="34"/>
      <c r="H117" s="34"/>
    </row>
    <row r="118" spans="2:8" x14ac:dyDescent="0.25">
      <c r="B118" s="151"/>
      <c r="C118" s="151"/>
      <c r="D118" s="7" t="s">
        <v>189</v>
      </c>
      <c r="E118" s="34"/>
      <c r="F118" s="34"/>
      <c r="G118" s="34"/>
      <c r="H118" s="34"/>
    </row>
    <row r="119" spans="2:8" x14ac:dyDescent="0.25">
      <c r="B119" s="151"/>
      <c r="C119" s="151"/>
      <c r="D119" s="7" t="s">
        <v>190</v>
      </c>
      <c r="E119" s="34"/>
      <c r="F119" s="34"/>
      <c r="G119" s="34"/>
      <c r="H119" s="34"/>
    </row>
    <row r="120" spans="2:8" x14ac:dyDescent="0.25">
      <c r="B120" s="151"/>
      <c r="C120" s="151"/>
      <c r="D120" s="7" t="s">
        <v>191</v>
      </c>
      <c r="E120" s="34"/>
      <c r="F120" s="34">
        <v>1</v>
      </c>
      <c r="G120" s="34"/>
      <c r="H120" s="34" t="s">
        <v>271</v>
      </c>
    </row>
    <row r="121" spans="2:8" x14ac:dyDescent="0.25">
      <c r="B121" s="151"/>
      <c r="C121" s="151"/>
      <c r="D121" s="7" t="s">
        <v>192</v>
      </c>
      <c r="E121" s="34"/>
      <c r="F121" s="34"/>
      <c r="G121" s="34"/>
      <c r="H121" s="34"/>
    </row>
    <row r="122" spans="2:8" x14ac:dyDescent="0.25">
      <c r="B122" s="151"/>
      <c r="C122" s="151"/>
      <c r="D122" s="7" t="s">
        <v>33</v>
      </c>
      <c r="E122" s="34">
        <f>1+4</f>
        <v>5</v>
      </c>
      <c r="F122" s="34">
        <f>1+1</f>
        <v>2</v>
      </c>
      <c r="G122" s="34">
        <f>E122-F122</f>
        <v>3</v>
      </c>
      <c r="H122" s="34" t="s">
        <v>164</v>
      </c>
    </row>
    <row r="123" spans="2:8" x14ac:dyDescent="0.25">
      <c r="B123" s="151"/>
      <c r="C123" s="151"/>
      <c r="D123" s="7" t="s">
        <v>34</v>
      </c>
      <c r="E123" s="34">
        <f>1+4</f>
        <v>5</v>
      </c>
      <c r="F123" s="34">
        <f>1+1</f>
        <v>2</v>
      </c>
      <c r="G123" s="34">
        <f t="shared" ref="G123:G124" si="22">E123-F123</f>
        <v>3</v>
      </c>
      <c r="H123" s="35" t="s">
        <v>185</v>
      </c>
    </row>
    <row r="124" spans="2:8" x14ac:dyDescent="0.25">
      <c r="B124" s="151"/>
      <c r="C124" s="151"/>
      <c r="D124" s="7" t="s">
        <v>35</v>
      </c>
      <c r="E124" s="34">
        <v>1</v>
      </c>
      <c r="F124" s="34"/>
      <c r="G124" s="34">
        <f t="shared" si="22"/>
        <v>1</v>
      </c>
      <c r="H124" s="34"/>
    </row>
    <row r="125" spans="2:8" x14ac:dyDescent="0.25">
      <c r="B125" s="151"/>
      <c r="C125" s="151"/>
      <c r="D125" s="7" t="s">
        <v>36</v>
      </c>
      <c r="E125" s="34">
        <v>4</v>
      </c>
      <c r="F125" s="34"/>
      <c r="G125" s="34">
        <f>E125-F125</f>
        <v>4</v>
      </c>
      <c r="H125" s="34"/>
    </row>
    <row r="126" spans="2:8" x14ac:dyDescent="0.25">
      <c r="B126" s="151"/>
      <c r="C126" s="151"/>
      <c r="D126" s="7" t="s">
        <v>37</v>
      </c>
      <c r="E126" s="34"/>
      <c r="F126" s="34"/>
      <c r="G126" s="34"/>
      <c r="H126" s="34"/>
    </row>
    <row r="127" spans="2:8" x14ac:dyDescent="0.25">
      <c r="B127" s="151"/>
      <c r="C127" s="151"/>
      <c r="D127" s="7" t="s">
        <v>38</v>
      </c>
      <c r="E127" s="34"/>
      <c r="F127" s="34"/>
      <c r="G127" s="34"/>
      <c r="H127" s="34"/>
    </row>
    <row r="128" spans="2:8" x14ac:dyDescent="0.25">
      <c r="B128" s="151"/>
      <c r="C128" s="151"/>
      <c r="D128" s="7" t="s">
        <v>39</v>
      </c>
      <c r="E128" s="34"/>
      <c r="F128" s="34"/>
      <c r="G128" s="34"/>
      <c r="H128" s="34"/>
    </row>
    <row r="129" spans="2:8" x14ac:dyDescent="0.25">
      <c r="B129" s="151"/>
      <c r="C129" s="151"/>
      <c r="D129" s="7" t="s">
        <v>40</v>
      </c>
      <c r="E129" s="34"/>
      <c r="F129" s="34"/>
      <c r="G129" s="34"/>
      <c r="H129" s="34"/>
    </row>
    <row r="130" spans="2:8" x14ac:dyDescent="0.25">
      <c r="B130" s="151"/>
      <c r="C130" s="151"/>
      <c r="D130" s="7" t="s">
        <v>41</v>
      </c>
      <c r="E130" s="34"/>
      <c r="F130" s="34"/>
      <c r="G130" s="34"/>
      <c r="H130" s="34"/>
    </row>
    <row r="131" spans="2:8" x14ac:dyDescent="0.25">
      <c r="B131" s="151"/>
      <c r="C131" s="151"/>
      <c r="D131" s="7" t="s">
        <v>42</v>
      </c>
      <c r="E131" s="34"/>
      <c r="F131" s="34"/>
      <c r="G131" s="34"/>
      <c r="H131" s="34"/>
    </row>
    <row r="132" spans="2:8" x14ac:dyDescent="0.25">
      <c r="B132" s="151"/>
      <c r="C132" s="151"/>
      <c r="D132" s="7" t="s">
        <v>43</v>
      </c>
      <c r="E132" s="34">
        <v>4</v>
      </c>
      <c r="F132" s="34">
        <v>1</v>
      </c>
      <c r="G132" s="34">
        <f>E132-F132</f>
        <v>3</v>
      </c>
      <c r="H132" s="34" t="s">
        <v>270</v>
      </c>
    </row>
    <row r="133" spans="2:8" x14ac:dyDescent="0.25">
      <c r="B133" s="151"/>
      <c r="C133" s="151"/>
      <c r="D133" s="7" t="s">
        <v>44</v>
      </c>
      <c r="E133" s="34"/>
      <c r="F133" s="34"/>
      <c r="G133" s="34"/>
      <c r="H133" s="35"/>
    </row>
    <row r="134" spans="2:8" x14ac:dyDescent="0.25">
      <c r="B134" s="151"/>
      <c r="C134" s="151"/>
      <c r="D134" s="7" t="s">
        <v>45</v>
      </c>
      <c r="E134" s="34">
        <v>1</v>
      </c>
      <c r="F134" s="34"/>
      <c r="G134" s="34">
        <f>E134-F134</f>
        <v>1</v>
      </c>
      <c r="H134" s="34"/>
    </row>
    <row r="135" spans="2:8" x14ac:dyDescent="0.25">
      <c r="B135" s="151"/>
      <c r="C135" s="151"/>
      <c r="D135" s="7" t="s">
        <v>46</v>
      </c>
      <c r="E135" s="34">
        <v>1</v>
      </c>
      <c r="F135" s="34">
        <v>1</v>
      </c>
      <c r="G135" s="34">
        <f>E135-F135</f>
        <v>0</v>
      </c>
      <c r="H135" s="34" t="s">
        <v>174</v>
      </c>
    </row>
    <row r="136" spans="2:8" x14ac:dyDescent="0.25">
      <c r="B136" s="151"/>
      <c r="C136" s="151"/>
      <c r="D136" s="7" t="s">
        <v>47</v>
      </c>
      <c r="E136" s="34"/>
      <c r="F136" s="34"/>
      <c r="G136" s="34"/>
      <c r="H136" s="34"/>
    </row>
    <row r="137" spans="2:8" x14ac:dyDescent="0.25">
      <c r="B137" s="151"/>
      <c r="C137" s="151"/>
      <c r="D137" s="7" t="s">
        <v>48</v>
      </c>
      <c r="E137" s="34"/>
      <c r="F137" s="34"/>
      <c r="G137" s="34"/>
      <c r="H137" s="34"/>
    </row>
    <row r="138" spans="2:8" x14ac:dyDescent="0.25">
      <c r="B138" s="151"/>
      <c r="C138" s="151"/>
      <c r="D138" s="7" t="s">
        <v>49</v>
      </c>
      <c r="E138" s="34"/>
      <c r="F138" s="34"/>
      <c r="G138" s="34"/>
      <c r="H138" s="34"/>
    </row>
    <row r="139" spans="2:8" x14ac:dyDescent="0.25">
      <c r="B139" s="151"/>
      <c r="C139" s="151"/>
      <c r="D139" s="7" t="s">
        <v>50</v>
      </c>
      <c r="E139" s="34">
        <v>1</v>
      </c>
      <c r="F139" s="34"/>
      <c r="G139" s="34"/>
      <c r="H139" s="34"/>
    </row>
    <row r="140" spans="2:8" x14ac:dyDescent="0.25">
      <c r="B140" s="151"/>
      <c r="C140" s="151"/>
      <c r="D140" s="7" t="s">
        <v>51</v>
      </c>
      <c r="E140" s="34"/>
      <c r="F140" s="34"/>
      <c r="G140" s="34"/>
      <c r="H140" s="34"/>
    </row>
    <row r="141" spans="2:8" x14ac:dyDescent="0.25">
      <c r="B141" s="151"/>
      <c r="C141" s="151"/>
      <c r="D141" s="7" t="s">
        <v>52</v>
      </c>
      <c r="E141" s="34"/>
      <c r="F141" s="34"/>
      <c r="G141" s="34"/>
      <c r="H141" s="34"/>
    </row>
    <row r="142" spans="2:8" x14ac:dyDescent="0.25">
      <c r="B142" s="151"/>
      <c r="C142" s="151"/>
      <c r="D142" s="7" t="s">
        <v>53</v>
      </c>
      <c r="E142" s="34"/>
      <c r="F142" s="34"/>
      <c r="G142" s="34"/>
      <c r="H142" s="34"/>
    </row>
    <row r="143" spans="2:8" x14ac:dyDescent="0.25">
      <c r="B143" s="151"/>
      <c r="C143" s="151"/>
      <c r="D143" s="7" t="s">
        <v>54</v>
      </c>
      <c r="E143" s="35"/>
      <c r="F143" s="35"/>
      <c r="G143" s="35"/>
      <c r="H143" s="35"/>
    </row>
    <row r="144" spans="2:8" x14ac:dyDescent="0.25">
      <c r="B144" s="151"/>
      <c r="C144" s="151"/>
      <c r="D144" s="7" t="s">
        <v>55</v>
      </c>
      <c r="E144" s="34"/>
      <c r="F144" s="34"/>
      <c r="G144" s="34"/>
      <c r="H144" s="34"/>
    </row>
    <row r="145" spans="2:8" x14ac:dyDescent="0.25">
      <c r="B145" s="151"/>
      <c r="C145" s="151"/>
      <c r="D145" s="7" t="s">
        <v>56</v>
      </c>
      <c r="E145" s="34"/>
      <c r="F145" s="34"/>
      <c r="G145" s="34"/>
      <c r="H145" s="34"/>
    </row>
    <row r="146" spans="2:8" x14ac:dyDescent="0.25">
      <c r="B146" s="151"/>
      <c r="C146" s="151"/>
      <c r="D146" s="7" t="s">
        <v>57</v>
      </c>
      <c r="E146" s="34"/>
      <c r="F146" s="34"/>
      <c r="G146" s="34"/>
      <c r="H146" s="34"/>
    </row>
    <row r="147" spans="2:8" x14ac:dyDescent="0.25">
      <c r="B147" s="151"/>
      <c r="C147" s="151"/>
      <c r="D147" s="7" t="s">
        <v>58</v>
      </c>
      <c r="E147" s="34"/>
      <c r="F147" s="34"/>
      <c r="G147" s="34"/>
      <c r="H147" s="34"/>
    </row>
    <row r="148" spans="2:8" x14ac:dyDescent="0.25">
      <c r="B148" s="151"/>
      <c r="C148" s="151"/>
      <c r="D148" s="7" t="s">
        <v>59</v>
      </c>
      <c r="E148" s="34"/>
      <c r="F148" s="34"/>
      <c r="G148" s="34"/>
      <c r="H148" s="34"/>
    </row>
    <row r="149" spans="2:8" x14ac:dyDescent="0.25">
      <c r="B149" s="151"/>
      <c r="C149" s="151"/>
      <c r="D149" s="7" t="s">
        <v>60</v>
      </c>
      <c r="E149" s="34"/>
      <c r="F149" s="34"/>
      <c r="G149" s="34"/>
      <c r="H149" s="34"/>
    </row>
    <row r="150" spans="2:8" x14ac:dyDescent="0.25">
      <c r="B150" s="151"/>
      <c r="C150" s="151"/>
      <c r="D150" s="7" t="s">
        <v>61</v>
      </c>
      <c r="E150" s="34"/>
      <c r="F150" s="34"/>
      <c r="G150" s="34"/>
      <c r="H150" s="34"/>
    </row>
    <row r="151" spans="2:8" x14ac:dyDescent="0.25">
      <c r="B151" s="151"/>
      <c r="C151" s="151"/>
      <c r="D151" s="7" t="s">
        <v>62</v>
      </c>
      <c r="E151" s="34"/>
      <c r="F151" s="34"/>
      <c r="G151" s="34"/>
      <c r="H151" s="34"/>
    </row>
    <row r="152" spans="2:8" x14ac:dyDescent="0.25">
      <c r="B152" s="151"/>
      <c r="C152" s="151"/>
      <c r="D152" s="7" t="s">
        <v>63</v>
      </c>
      <c r="E152" s="34"/>
      <c r="F152" s="34"/>
      <c r="G152" s="34"/>
      <c r="H152" s="34"/>
    </row>
    <row r="153" spans="2:8" x14ac:dyDescent="0.25">
      <c r="B153" s="151"/>
      <c r="C153" s="151"/>
      <c r="D153" s="7" t="s">
        <v>64</v>
      </c>
      <c r="E153" s="34"/>
      <c r="F153" s="34"/>
      <c r="G153" s="34"/>
      <c r="H153" s="34"/>
    </row>
    <row r="154" spans="2:8" x14ac:dyDescent="0.25">
      <c r="B154" s="151"/>
      <c r="C154" s="151"/>
      <c r="D154" s="7" t="s">
        <v>65</v>
      </c>
      <c r="E154" s="34"/>
      <c r="F154" s="34"/>
      <c r="G154" s="34"/>
      <c r="H154" s="34"/>
    </row>
    <row r="155" spans="2:8" x14ac:dyDescent="0.25">
      <c r="B155" s="151"/>
      <c r="C155" s="151"/>
      <c r="D155" s="7" t="s">
        <v>66</v>
      </c>
      <c r="E155" s="34"/>
      <c r="F155" s="34"/>
      <c r="G155" s="34"/>
      <c r="H155" s="34"/>
    </row>
    <row r="156" spans="2:8" x14ac:dyDescent="0.25">
      <c r="B156" s="151" t="s">
        <v>67</v>
      </c>
      <c r="C156" s="151"/>
      <c r="D156" s="7" t="s">
        <v>1</v>
      </c>
      <c r="E156" s="34"/>
      <c r="F156" s="34"/>
      <c r="G156" s="34"/>
      <c r="H156" s="34"/>
    </row>
    <row r="157" spans="2:8" x14ac:dyDescent="0.25">
      <c r="B157" s="151"/>
      <c r="C157" s="151"/>
      <c r="D157" s="7" t="s">
        <v>2</v>
      </c>
      <c r="E157" s="34"/>
      <c r="F157" s="34"/>
      <c r="G157" s="34"/>
      <c r="H157" s="34"/>
    </row>
    <row r="158" spans="2:8" x14ac:dyDescent="0.25">
      <c r="B158" s="151"/>
      <c r="C158" s="151"/>
      <c r="D158" s="7" t="s">
        <v>3</v>
      </c>
      <c r="E158" s="34"/>
      <c r="F158" s="34"/>
      <c r="G158" s="34"/>
      <c r="H158" s="34"/>
    </row>
    <row r="159" spans="2:8" x14ac:dyDescent="0.25">
      <c r="B159" s="151"/>
      <c r="C159" s="151"/>
      <c r="D159" s="7" t="s">
        <v>4</v>
      </c>
      <c r="E159" s="34"/>
      <c r="F159" s="34"/>
      <c r="G159" s="34"/>
      <c r="H159" s="34"/>
    </row>
    <row r="160" spans="2:8" x14ac:dyDescent="0.25">
      <c r="B160" s="151"/>
      <c r="C160" s="151"/>
      <c r="D160" s="7" t="s">
        <v>5</v>
      </c>
      <c r="E160" s="34"/>
      <c r="F160" s="34"/>
      <c r="G160" s="34"/>
      <c r="H160" s="34"/>
    </row>
    <row r="161" spans="2:8" x14ac:dyDescent="0.25">
      <c r="B161" s="151"/>
      <c r="C161" s="151"/>
      <c r="D161" s="7" t="s">
        <v>6</v>
      </c>
      <c r="E161" s="34"/>
      <c r="F161" s="34"/>
      <c r="G161" s="34"/>
      <c r="H161" s="34"/>
    </row>
    <row r="162" spans="2:8" x14ac:dyDescent="0.25">
      <c r="B162" s="151"/>
      <c r="C162" s="151"/>
      <c r="D162" s="7" t="s">
        <v>7</v>
      </c>
      <c r="E162" s="34"/>
      <c r="F162" s="34"/>
      <c r="G162" s="34"/>
      <c r="H162" s="34"/>
    </row>
    <row r="163" spans="2:8" x14ac:dyDescent="0.25">
      <c r="B163" s="151"/>
      <c r="C163" s="151"/>
      <c r="D163" s="7" t="s">
        <v>8</v>
      </c>
      <c r="E163" s="34"/>
      <c r="F163" s="34"/>
      <c r="G163" s="34"/>
      <c r="H163" s="34"/>
    </row>
    <row r="164" spans="2:8" x14ac:dyDescent="0.25">
      <c r="B164" s="151"/>
      <c r="C164" s="151"/>
      <c r="D164" s="7" t="s">
        <v>24</v>
      </c>
      <c r="E164" s="34"/>
      <c r="F164" s="34"/>
      <c r="G164" s="34"/>
      <c r="H164" s="34"/>
    </row>
    <row r="165" spans="2:8" x14ac:dyDescent="0.25">
      <c r="B165" s="151" t="s">
        <v>68</v>
      </c>
      <c r="C165" s="151"/>
      <c r="D165" s="7" t="s">
        <v>69</v>
      </c>
      <c r="E165" s="34">
        <f>1+3+4+2</f>
        <v>10</v>
      </c>
      <c r="F165" s="34">
        <f>1+1+1+1+1</f>
        <v>5</v>
      </c>
      <c r="G165" s="34">
        <f>E165-F165</f>
        <v>5</v>
      </c>
      <c r="H165" s="34" t="s">
        <v>193</v>
      </c>
    </row>
    <row r="166" spans="2:8" x14ac:dyDescent="0.25">
      <c r="B166" s="151"/>
      <c r="C166" s="151"/>
      <c r="D166" s="7" t="s">
        <v>70</v>
      </c>
      <c r="E166" s="34">
        <v>4</v>
      </c>
      <c r="F166" s="34">
        <f>1+1+1</f>
        <v>3</v>
      </c>
      <c r="G166" s="34">
        <f>E166-F166</f>
        <v>1</v>
      </c>
      <c r="H166" s="34" t="s">
        <v>154</v>
      </c>
    </row>
    <row r="167" spans="2:8" x14ac:dyDescent="0.25">
      <c r="B167" s="151"/>
      <c r="C167" s="151"/>
      <c r="D167" s="7" t="s">
        <v>71</v>
      </c>
      <c r="E167" s="34">
        <f>2+1+3</f>
        <v>6</v>
      </c>
      <c r="F167" s="34">
        <f>1+1+1+1+1+1</f>
        <v>6</v>
      </c>
      <c r="G167" s="34">
        <f>E167-F167</f>
        <v>0</v>
      </c>
      <c r="H167" s="34" t="s">
        <v>269</v>
      </c>
    </row>
    <row r="168" spans="2:8" x14ac:dyDescent="0.25">
      <c r="B168" s="151"/>
      <c r="C168" s="151"/>
      <c r="D168" s="7" t="s">
        <v>72</v>
      </c>
      <c r="E168" s="34">
        <f>1+3</f>
        <v>4</v>
      </c>
      <c r="F168" s="34">
        <v>1</v>
      </c>
      <c r="G168" s="34">
        <f>E168-F168</f>
        <v>3</v>
      </c>
      <c r="H168" s="34" t="s">
        <v>157</v>
      </c>
    </row>
    <row r="169" spans="2:8" x14ac:dyDescent="0.25">
      <c r="B169" s="151"/>
      <c r="C169" s="151"/>
      <c r="D169" s="7" t="s">
        <v>73</v>
      </c>
      <c r="E169" s="34"/>
      <c r="F169" s="34"/>
      <c r="G169" s="34"/>
      <c r="H169" s="34"/>
    </row>
    <row r="170" spans="2:8" x14ac:dyDescent="0.25">
      <c r="B170" s="151"/>
      <c r="C170" s="151"/>
      <c r="D170" s="7" t="s">
        <v>74</v>
      </c>
      <c r="E170" s="34">
        <f>2+3</f>
        <v>5</v>
      </c>
      <c r="F170" s="34">
        <f>1+1</f>
        <v>2</v>
      </c>
      <c r="G170" s="34">
        <f>E170-F170</f>
        <v>3</v>
      </c>
      <c r="H170" s="34" t="s">
        <v>158</v>
      </c>
    </row>
    <row r="171" spans="2:8" x14ac:dyDescent="0.25">
      <c r="B171" s="151"/>
      <c r="C171" s="151"/>
      <c r="D171" s="7" t="s">
        <v>75</v>
      </c>
      <c r="E171" s="34"/>
      <c r="F171" s="34"/>
      <c r="G171" s="34"/>
      <c r="H171" s="34"/>
    </row>
    <row r="172" spans="2:8" x14ac:dyDescent="0.25">
      <c r="B172" s="151"/>
      <c r="C172" s="151"/>
      <c r="D172" s="7" t="s">
        <v>76</v>
      </c>
      <c r="E172" s="34"/>
      <c r="F172" s="34"/>
      <c r="G172" s="34"/>
      <c r="H172" s="34"/>
    </row>
    <row r="173" spans="2:8" x14ac:dyDescent="0.25">
      <c r="B173" s="151"/>
      <c r="C173" s="151"/>
      <c r="D173" s="7" t="s">
        <v>77</v>
      </c>
      <c r="E173" s="34"/>
      <c r="F173" s="34"/>
      <c r="G173" s="34"/>
      <c r="H173" s="34"/>
    </row>
    <row r="174" spans="2:8" x14ac:dyDescent="0.25">
      <c r="B174" s="151"/>
      <c r="C174" s="151"/>
      <c r="D174" s="7" t="s">
        <v>78</v>
      </c>
      <c r="E174" s="34"/>
      <c r="F174" s="34"/>
      <c r="G174" s="34"/>
      <c r="H174" s="34"/>
    </row>
    <row r="175" spans="2:8" x14ac:dyDescent="0.25">
      <c r="B175" s="151"/>
      <c r="C175" s="151"/>
      <c r="D175" s="7" t="s">
        <v>43</v>
      </c>
      <c r="E175" s="34"/>
      <c r="F175" s="34"/>
      <c r="G175" s="34"/>
      <c r="H175" s="34"/>
    </row>
    <row r="176" spans="2:8" x14ac:dyDescent="0.25">
      <c r="B176" s="151"/>
      <c r="C176" s="151"/>
      <c r="D176" s="7" t="s">
        <v>44</v>
      </c>
      <c r="E176" s="34">
        <v>1</v>
      </c>
      <c r="F176" s="34">
        <v>1</v>
      </c>
      <c r="G176" s="34">
        <f>E176-F176</f>
        <v>0</v>
      </c>
      <c r="H176" s="34" t="s">
        <v>169</v>
      </c>
    </row>
    <row r="177" spans="2:8" x14ac:dyDescent="0.25">
      <c r="B177" s="151"/>
      <c r="C177" s="151"/>
      <c r="D177" s="7" t="s">
        <v>45</v>
      </c>
      <c r="E177" s="34"/>
      <c r="F177" s="34"/>
      <c r="G177" s="34"/>
      <c r="H177" s="34"/>
    </row>
    <row r="178" spans="2:8" x14ac:dyDescent="0.25">
      <c r="B178" s="151"/>
      <c r="C178" s="151"/>
      <c r="D178" s="7" t="s">
        <v>46</v>
      </c>
      <c r="E178" s="34">
        <f>1+1+2</f>
        <v>4</v>
      </c>
      <c r="F178" s="34">
        <v>4</v>
      </c>
      <c r="G178" s="34">
        <f>E178-F178</f>
        <v>0</v>
      </c>
      <c r="H178" s="34" t="s">
        <v>273</v>
      </c>
    </row>
    <row r="179" spans="2:8" x14ac:dyDescent="0.25">
      <c r="B179" s="151"/>
      <c r="C179" s="151"/>
      <c r="D179" s="7" t="s">
        <v>79</v>
      </c>
      <c r="E179" s="34"/>
      <c r="F179" s="34"/>
      <c r="G179" s="34"/>
      <c r="H179" s="34"/>
    </row>
    <row r="180" spans="2:8" x14ac:dyDescent="0.25">
      <c r="B180" s="151"/>
      <c r="C180" s="151"/>
      <c r="D180" s="7" t="s">
        <v>48</v>
      </c>
      <c r="E180" s="34"/>
      <c r="F180" s="34"/>
      <c r="G180" s="34"/>
      <c r="H180" s="34"/>
    </row>
    <row r="181" spans="2:8" x14ac:dyDescent="0.25">
      <c r="B181" s="151"/>
      <c r="C181" s="151"/>
      <c r="D181" s="7" t="s">
        <v>49</v>
      </c>
      <c r="E181" s="34"/>
      <c r="F181" s="34"/>
      <c r="G181" s="34"/>
      <c r="H181" s="34"/>
    </row>
    <row r="182" spans="2:8" x14ac:dyDescent="0.25">
      <c r="B182" s="151"/>
      <c r="C182" s="151"/>
      <c r="D182" s="7" t="s">
        <v>50</v>
      </c>
      <c r="E182" s="34"/>
      <c r="F182" s="34"/>
      <c r="G182" s="34"/>
      <c r="H182" s="34"/>
    </row>
    <row r="183" spans="2:8" x14ac:dyDescent="0.25">
      <c r="B183" s="151"/>
      <c r="C183" s="151"/>
      <c r="D183" s="7" t="s">
        <v>80</v>
      </c>
      <c r="E183" s="34"/>
      <c r="F183" s="34"/>
      <c r="G183" s="34"/>
      <c r="H183" s="34"/>
    </row>
    <row r="184" spans="2:8" x14ac:dyDescent="0.25">
      <c r="B184" s="151"/>
      <c r="C184" s="151"/>
      <c r="D184" s="7" t="s">
        <v>81</v>
      </c>
      <c r="E184" s="34"/>
      <c r="F184" s="34"/>
      <c r="G184" s="34"/>
      <c r="H184" s="34"/>
    </row>
    <row r="185" spans="2:8" x14ac:dyDescent="0.25">
      <c r="B185" s="151"/>
      <c r="C185" s="151"/>
      <c r="D185" s="7" t="s">
        <v>82</v>
      </c>
      <c r="E185" s="34"/>
      <c r="F185" s="34"/>
      <c r="G185" s="34"/>
      <c r="H185" s="34"/>
    </row>
    <row r="186" spans="2:8" x14ac:dyDescent="0.25">
      <c r="B186" s="151"/>
      <c r="C186" s="151"/>
      <c r="D186" s="7" t="s">
        <v>83</v>
      </c>
      <c r="E186" s="34"/>
      <c r="F186" s="34"/>
      <c r="G186" s="34"/>
      <c r="H186" s="34"/>
    </row>
    <row r="187" spans="2:8" x14ac:dyDescent="0.25">
      <c r="B187" s="151"/>
      <c r="C187" s="151"/>
      <c r="D187" s="7" t="s">
        <v>84</v>
      </c>
      <c r="E187" s="34"/>
      <c r="F187" s="34"/>
      <c r="G187" s="34"/>
      <c r="H187" s="34"/>
    </row>
    <row r="188" spans="2:8" x14ac:dyDescent="0.25">
      <c r="B188" s="151"/>
      <c r="C188" s="151"/>
      <c r="D188" s="7" t="s">
        <v>85</v>
      </c>
      <c r="E188" s="34"/>
      <c r="F188" s="34"/>
      <c r="G188" s="34"/>
      <c r="H188" s="34"/>
    </row>
    <row r="189" spans="2:8" x14ac:dyDescent="0.25">
      <c r="B189" s="151"/>
      <c r="C189" s="151"/>
      <c r="D189" s="7" t="s">
        <v>86</v>
      </c>
      <c r="E189" s="34"/>
      <c r="F189" s="34"/>
      <c r="G189" s="34"/>
      <c r="H189" s="34"/>
    </row>
    <row r="190" spans="2:8" x14ac:dyDescent="0.25">
      <c r="B190" s="151"/>
      <c r="C190" s="151"/>
      <c r="D190" s="7" t="s">
        <v>87</v>
      </c>
      <c r="E190" s="34"/>
      <c r="F190" s="34"/>
      <c r="G190" s="34"/>
      <c r="H190" s="34"/>
    </row>
    <row r="191" spans="2:8" x14ac:dyDescent="0.25">
      <c r="B191" s="151"/>
      <c r="C191" s="151"/>
      <c r="D191" s="7" t="s">
        <v>88</v>
      </c>
      <c r="E191" s="34"/>
      <c r="F191" s="34"/>
      <c r="G191" s="34"/>
      <c r="H191" s="34"/>
    </row>
    <row r="192" spans="2:8" x14ac:dyDescent="0.25">
      <c r="B192" s="151"/>
      <c r="C192" s="151"/>
      <c r="D192" s="7" t="s">
        <v>89</v>
      </c>
      <c r="E192" s="34"/>
      <c r="F192" s="34"/>
      <c r="G192" s="34"/>
      <c r="H192" s="34"/>
    </row>
    <row r="193" spans="2:8" x14ac:dyDescent="0.25">
      <c r="B193" s="151"/>
      <c r="C193" s="151"/>
      <c r="D193" s="7" t="s">
        <v>90</v>
      </c>
      <c r="E193" s="34"/>
      <c r="F193" s="34"/>
      <c r="G193" s="34"/>
      <c r="H193" s="34"/>
    </row>
    <row r="194" spans="2:8" x14ac:dyDescent="0.25">
      <c r="B194" s="151"/>
      <c r="C194" s="151"/>
      <c r="D194" s="7" t="s">
        <v>91</v>
      </c>
      <c r="E194" s="34"/>
      <c r="F194" s="34"/>
      <c r="G194" s="34"/>
      <c r="H194" s="34"/>
    </row>
    <row r="195" spans="2:8" x14ac:dyDescent="0.25">
      <c r="B195" s="151"/>
      <c r="C195" s="151"/>
      <c r="D195" s="7" t="s">
        <v>92</v>
      </c>
      <c r="E195" s="34"/>
      <c r="F195" s="34"/>
      <c r="G195" s="34"/>
      <c r="H195" s="34"/>
    </row>
    <row r="196" spans="2:8" x14ac:dyDescent="0.25">
      <c r="B196" s="151"/>
      <c r="C196" s="151"/>
      <c r="D196" s="7" t="s">
        <v>93</v>
      </c>
      <c r="E196" s="34"/>
      <c r="F196" s="34"/>
      <c r="G196" s="34"/>
      <c r="H196" s="34"/>
    </row>
    <row r="197" spans="2:8" x14ac:dyDescent="0.25">
      <c r="B197" s="151"/>
      <c r="C197" s="151"/>
      <c r="D197" s="7" t="s">
        <v>94</v>
      </c>
      <c r="E197" s="34"/>
      <c r="F197" s="34"/>
      <c r="G197" s="34"/>
      <c r="H197" s="34"/>
    </row>
    <row r="198" spans="2:8" x14ac:dyDescent="0.25">
      <c r="B198" s="151"/>
      <c r="C198" s="151"/>
      <c r="D198" s="7" t="s">
        <v>95</v>
      </c>
      <c r="E198" s="34"/>
      <c r="F198" s="34"/>
      <c r="G198" s="34"/>
      <c r="H198" s="34"/>
    </row>
    <row r="199" spans="2:8" ht="30" x14ac:dyDescent="0.25">
      <c r="B199" s="151" t="s">
        <v>96</v>
      </c>
      <c r="C199" s="151"/>
      <c r="D199" s="7" t="s">
        <v>1</v>
      </c>
      <c r="E199" s="34">
        <f>15+11+10</f>
        <v>36</v>
      </c>
      <c r="F199" s="34">
        <f>1+1+1+3+1+1</f>
        <v>8</v>
      </c>
      <c r="G199" s="34">
        <f>E199-F199</f>
        <v>28</v>
      </c>
      <c r="H199" s="38" t="s">
        <v>241</v>
      </c>
    </row>
    <row r="200" spans="2:8" x14ac:dyDescent="0.25">
      <c r="B200" s="151"/>
      <c r="C200" s="151"/>
      <c r="D200" s="7" t="s">
        <v>2</v>
      </c>
      <c r="E200" s="34"/>
      <c r="F200" s="34"/>
      <c r="G200" s="34"/>
      <c r="H200" s="34"/>
    </row>
    <row r="201" spans="2:8" x14ac:dyDescent="0.25">
      <c r="B201" s="151"/>
      <c r="C201" s="151"/>
      <c r="D201" s="7" t="s">
        <v>3</v>
      </c>
      <c r="E201" s="34"/>
      <c r="F201" s="34"/>
      <c r="G201" s="34"/>
      <c r="H201" s="34"/>
    </row>
    <row r="202" spans="2:8" x14ac:dyDescent="0.25">
      <c r="B202" s="151"/>
      <c r="C202" s="151"/>
      <c r="D202" s="7" t="s">
        <v>4</v>
      </c>
      <c r="E202" s="34"/>
      <c r="F202" s="34"/>
      <c r="G202" s="34"/>
      <c r="H202" s="34"/>
    </row>
    <row r="203" spans="2:8" x14ac:dyDescent="0.25">
      <c r="B203" s="151"/>
      <c r="C203" s="151"/>
      <c r="D203" s="7" t="s">
        <v>5</v>
      </c>
      <c r="E203" s="34"/>
      <c r="F203" s="34"/>
      <c r="G203" s="34"/>
      <c r="H203" s="34"/>
    </row>
    <row r="204" spans="2:8" x14ac:dyDescent="0.25">
      <c r="B204" s="151"/>
      <c r="C204" s="151"/>
      <c r="D204" s="7" t="s">
        <v>6</v>
      </c>
      <c r="E204" s="34"/>
      <c r="F204" s="34"/>
      <c r="G204" s="34"/>
      <c r="H204" s="34"/>
    </row>
    <row r="205" spans="2:8" x14ac:dyDescent="0.25">
      <c r="B205" s="151"/>
      <c r="C205" s="151"/>
      <c r="D205" s="7" t="s">
        <v>7</v>
      </c>
      <c r="E205" s="34"/>
      <c r="F205" s="34"/>
      <c r="G205" s="34"/>
      <c r="H205" s="34"/>
    </row>
    <row r="206" spans="2:8" x14ac:dyDescent="0.25">
      <c r="B206" s="151" t="s">
        <v>97</v>
      </c>
      <c r="C206" s="151" t="s">
        <v>1</v>
      </c>
      <c r="D206" s="7" t="s">
        <v>98</v>
      </c>
      <c r="E206" s="34"/>
      <c r="F206" s="34"/>
      <c r="G206" s="34"/>
      <c r="H206" s="34"/>
    </row>
    <row r="207" spans="2:8" x14ac:dyDescent="0.25">
      <c r="B207" s="151"/>
      <c r="C207" s="151"/>
      <c r="D207" s="7" t="s">
        <v>99</v>
      </c>
      <c r="E207" s="34"/>
      <c r="F207" s="34"/>
      <c r="G207" s="34"/>
      <c r="H207" s="34"/>
    </row>
    <row r="208" spans="2:8" x14ac:dyDescent="0.25">
      <c r="B208" s="151"/>
      <c r="C208" s="151" t="s">
        <v>2</v>
      </c>
      <c r="D208" s="7" t="s">
        <v>98</v>
      </c>
      <c r="E208" s="34"/>
      <c r="F208" s="34"/>
      <c r="G208" s="34"/>
      <c r="H208" s="34"/>
    </row>
    <row r="209" spans="2:8" x14ac:dyDescent="0.25">
      <c r="B209" s="151"/>
      <c r="C209" s="151"/>
      <c r="D209" s="7" t="s">
        <v>99</v>
      </c>
      <c r="E209" s="34"/>
      <c r="F209" s="34"/>
      <c r="G209" s="34"/>
      <c r="H209" s="34"/>
    </row>
    <row r="210" spans="2:8" x14ac:dyDescent="0.25">
      <c r="B210" s="151"/>
      <c r="C210" s="151" t="s">
        <v>3</v>
      </c>
      <c r="D210" s="7" t="s">
        <v>98</v>
      </c>
      <c r="E210" s="34"/>
      <c r="F210" s="34"/>
      <c r="G210" s="34"/>
      <c r="H210" s="34"/>
    </row>
    <row r="211" spans="2:8" x14ac:dyDescent="0.25">
      <c r="B211" s="151"/>
      <c r="C211" s="151"/>
      <c r="D211" s="7" t="s">
        <v>99</v>
      </c>
      <c r="E211" s="34"/>
      <c r="F211" s="34"/>
      <c r="G211" s="34"/>
      <c r="H211" s="34"/>
    </row>
    <row r="212" spans="2:8" x14ac:dyDescent="0.25">
      <c r="B212" s="151"/>
      <c r="C212" s="151" t="s">
        <v>4</v>
      </c>
      <c r="D212" s="7" t="s">
        <v>98</v>
      </c>
      <c r="E212" s="34"/>
      <c r="F212" s="34"/>
      <c r="G212" s="34"/>
      <c r="H212" s="34"/>
    </row>
    <row r="213" spans="2:8" x14ac:dyDescent="0.25">
      <c r="B213" s="151"/>
      <c r="C213" s="151"/>
      <c r="D213" s="7" t="s">
        <v>99</v>
      </c>
      <c r="E213" s="34"/>
      <c r="F213" s="34"/>
      <c r="G213" s="34"/>
      <c r="H213" s="34"/>
    </row>
    <row r="214" spans="2:8" x14ac:dyDescent="0.25">
      <c r="B214" s="151"/>
      <c r="C214" s="151" t="s">
        <v>5</v>
      </c>
      <c r="D214" s="7" t="s">
        <v>98</v>
      </c>
      <c r="E214" s="34"/>
      <c r="F214" s="34"/>
      <c r="G214" s="34"/>
      <c r="H214" s="34"/>
    </row>
    <row r="215" spans="2:8" x14ac:dyDescent="0.25">
      <c r="B215" s="151"/>
      <c r="C215" s="151"/>
      <c r="D215" s="7" t="s">
        <v>99</v>
      </c>
      <c r="E215" s="34"/>
      <c r="F215" s="34"/>
      <c r="G215" s="34"/>
      <c r="H215" s="34"/>
    </row>
    <row r="216" spans="2:8" x14ac:dyDescent="0.25">
      <c r="B216" s="151"/>
      <c r="C216" s="151" t="s">
        <v>6</v>
      </c>
      <c r="D216" s="7" t="s">
        <v>98</v>
      </c>
      <c r="E216" s="34"/>
      <c r="F216" s="34"/>
      <c r="G216" s="34"/>
      <c r="H216" s="34"/>
    </row>
    <row r="217" spans="2:8" x14ac:dyDescent="0.25">
      <c r="B217" s="151"/>
      <c r="C217" s="151"/>
      <c r="D217" s="7" t="s">
        <v>99</v>
      </c>
      <c r="E217" s="34"/>
      <c r="F217" s="34"/>
      <c r="G217" s="34"/>
      <c r="H217" s="34"/>
    </row>
    <row r="218" spans="2:8" x14ac:dyDescent="0.25">
      <c r="B218" s="151"/>
      <c r="C218" s="151" t="s">
        <v>7</v>
      </c>
      <c r="D218" s="7" t="s">
        <v>98</v>
      </c>
      <c r="E218" s="34"/>
      <c r="F218" s="34"/>
      <c r="G218" s="34"/>
      <c r="H218" s="34"/>
    </row>
    <row r="219" spans="2:8" x14ac:dyDescent="0.25">
      <c r="B219" s="151"/>
      <c r="C219" s="151"/>
      <c r="D219" s="7" t="s">
        <v>99</v>
      </c>
      <c r="E219" s="34"/>
      <c r="F219" s="34"/>
      <c r="G219" s="34"/>
      <c r="H219" s="34"/>
    </row>
    <row r="220" spans="2:8" x14ac:dyDescent="0.25">
      <c r="B220" s="151"/>
      <c r="C220" s="151" t="s">
        <v>8</v>
      </c>
      <c r="D220" s="7" t="s">
        <v>98</v>
      </c>
      <c r="E220" s="34"/>
      <c r="F220" s="34"/>
      <c r="G220" s="34"/>
      <c r="H220" s="34"/>
    </row>
    <row r="221" spans="2:8" x14ac:dyDescent="0.25">
      <c r="B221" s="151"/>
      <c r="C221" s="151"/>
      <c r="D221" s="7" t="s">
        <v>99</v>
      </c>
      <c r="E221" s="34"/>
      <c r="F221" s="34"/>
      <c r="G221" s="34"/>
      <c r="H221" s="34"/>
    </row>
    <row r="222" spans="2:8" x14ac:dyDescent="0.25">
      <c r="B222" s="151"/>
      <c r="C222" s="151" t="s">
        <v>24</v>
      </c>
      <c r="D222" s="7" t="s">
        <v>98</v>
      </c>
      <c r="E222" s="34"/>
      <c r="F222" s="34"/>
      <c r="G222" s="34"/>
      <c r="H222" s="34"/>
    </row>
    <row r="223" spans="2:8" x14ac:dyDescent="0.25">
      <c r="B223" s="151"/>
      <c r="C223" s="151"/>
      <c r="D223" s="7" t="s">
        <v>99</v>
      </c>
      <c r="E223" s="34"/>
      <c r="F223" s="34"/>
      <c r="G223" s="34"/>
      <c r="H223" s="34"/>
    </row>
    <row r="224" spans="2:8" x14ac:dyDescent="0.25">
      <c r="B224" s="151" t="s">
        <v>100</v>
      </c>
      <c r="C224" s="151"/>
      <c r="D224" s="7" t="s">
        <v>101</v>
      </c>
      <c r="E224" s="34"/>
      <c r="F224" s="34"/>
      <c r="G224" s="34"/>
      <c r="H224" s="34"/>
    </row>
    <row r="225" spans="2:8" x14ac:dyDescent="0.25">
      <c r="B225" s="151"/>
      <c r="C225" s="151"/>
      <c r="D225" s="7" t="s">
        <v>1</v>
      </c>
      <c r="E225" s="34"/>
      <c r="F225" s="34"/>
      <c r="G225" s="34"/>
      <c r="H225" s="34"/>
    </row>
    <row r="226" spans="2:8" x14ac:dyDescent="0.25">
      <c r="B226" s="151"/>
      <c r="C226" s="151"/>
      <c r="D226" s="7" t="s">
        <v>2</v>
      </c>
      <c r="E226" s="34"/>
      <c r="F226" s="34"/>
      <c r="G226" s="34"/>
      <c r="H226" s="34"/>
    </row>
    <row r="227" spans="2:8" x14ac:dyDescent="0.25">
      <c r="B227" s="151"/>
      <c r="C227" s="151"/>
      <c r="D227" s="7" t="s">
        <v>3</v>
      </c>
      <c r="E227" s="34"/>
      <c r="F227" s="34"/>
      <c r="G227" s="34"/>
      <c r="H227" s="34"/>
    </row>
    <row r="228" spans="2:8" x14ac:dyDescent="0.25">
      <c r="B228" s="151"/>
      <c r="C228" s="151"/>
      <c r="D228" s="7" t="s">
        <v>4</v>
      </c>
      <c r="E228" s="34"/>
      <c r="F228" s="34"/>
      <c r="G228" s="34"/>
      <c r="H228" s="34"/>
    </row>
    <row r="229" spans="2:8" x14ac:dyDescent="0.25">
      <c r="B229" s="151"/>
      <c r="C229" s="151"/>
      <c r="D229" s="7" t="s">
        <v>5</v>
      </c>
      <c r="E229" s="34"/>
      <c r="F229" s="34"/>
      <c r="G229" s="34"/>
      <c r="H229" s="34"/>
    </row>
    <row r="230" spans="2:8" x14ac:dyDescent="0.25">
      <c r="B230" s="151"/>
      <c r="C230" s="151"/>
      <c r="D230" s="7" t="s">
        <v>6</v>
      </c>
      <c r="E230" s="34"/>
      <c r="F230" s="34"/>
      <c r="G230" s="34"/>
      <c r="H230" s="34"/>
    </row>
    <row r="231" spans="2:8" x14ac:dyDescent="0.25">
      <c r="B231" s="151"/>
      <c r="C231" s="151"/>
      <c r="D231" s="7" t="s">
        <v>7</v>
      </c>
      <c r="E231" s="34"/>
      <c r="F231" s="34"/>
      <c r="G231" s="34"/>
      <c r="H231" s="34"/>
    </row>
    <row r="232" spans="2:8" x14ac:dyDescent="0.25">
      <c r="B232" s="151"/>
      <c r="C232" s="151"/>
      <c r="D232" s="7" t="s">
        <v>8</v>
      </c>
      <c r="E232" s="34"/>
      <c r="F232" s="34"/>
      <c r="G232" s="34"/>
      <c r="H232" s="34"/>
    </row>
    <row r="233" spans="2:8" x14ac:dyDescent="0.25">
      <c r="B233" s="151" t="s">
        <v>102</v>
      </c>
      <c r="C233" s="151"/>
      <c r="D233" s="7" t="s">
        <v>101</v>
      </c>
      <c r="E233" s="34"/>
      <c r="F233" s="34"/>
      <c r="G233" s="34"/>
      <c r="H233" s="34"/>
    </row>
    <row r="234" spans="2:8" x14ac:dyDescent="0.25">
      <c r="B234" s="151"/>
      <c r="C234" s="151"/>
      <c r="D234" s="7" t="s">
        <v>1</v>
      </c>
      <c r="E234" s="34"/>
      <c r="F234" s="34"/>
      <c r="G234" s="34"/>
      <c r="H234" s="34"/>
    </row>
    <row r="235" spans="2:8" x14ac:dyDescent="0.25">
      <c r="B235" s="151"/>
      <c r="C235" s="151"/>
      <c r="D235" s="7" t="s">
        <v>2</v>
      </c>
      <c r="E235" s="34"/>
      <c r="F235" s="34"/>
      <c r="G235" s="34"/>
      <c r="H235" s="34"/>
    </row>
    <row r="236" spans="2:8" x14ac:dyDescent="0.25">
      <c r="B236" s="151"/>
      <c r="C236" s="151"/>
      <c r="D236" s="7" t="s">
        <v>3</v>
      </c>
      <c r="E236" s="34"/>
      <c r="F236" s="34"/>
      <c r="G236" s="34"/>
      <c r="H236" s="34"/>
    </row>
    <row r="237" spans="2:8" x14ac:dyDescent="0.25">
      <c r="B237" s="151"/>
      <c r="C237" s="151"/>
      <c r="D237" s="7" t="s">
        <v>4</v>
      </c>
      <c r="E237" s="34"/>
      <c r="F237" s="34"/>
      <c r="G237" s="34"/>
      <c r="H237" s="34"/>
    </row>
    <row r="238" spans="2:8" x14ac:dyDescent="0.25">
      <c r="B238" s="151"/>
      <c r="C238" s="151"/>
      <c r="D238" s="7" t="s">
        <v>5</v>
      </c>
      <c r="E238" s="34"/>
      <c r="F238" s="34"/>
      <c r="G238" s="34"/>
      <c r="H238" s="34"/>
    </row>
    <row r="239" spans="2:8" x14ac:dyDescent="0.25">
      <c r="B239" s="151"/>
      <c r="C239" s="151"/>
      <c r="D239" s="7" t="s">
        <v>6</v>
      </c>
      <c r="E239" s="34"/>
      <c r="F239" s="34"/>
      <c r="G239" s="34"/>
      <c r="H239" s="34"/>
    </row>
    <row r="240" spans="2:8" x14ac:dyDescent="0.25">
      <c r="B240" s="151"/>
      <c r="C240" s="151"/>
      <c r="D240" s="7" t="s">
        <v>7</v>
      </c>
      <c r="E240" s="34"/>
      <c r="F240" s="34"/>
      <c r="G240" s="34"/>
      <c r="H240" s="34"/>
    </row>
    <row r="241" spans="2:8" x14ac:dyDescent="0.25">
      <c r="B241" s="151"/>
      <c r="C241" s="151"/>
      <c r="D241" s="7" t="s">
        <v>8</v>
      </c>
      <c r="E241" s="34"/>
      <c r="F241" s="34"/>
      <c r="G241" s="34"/>
      <c r="H241" s="34"/>
    </row>
    <row r="242" spans="2:8" x14ac:dyDescent="0.25">
      <c r="B242" s="154" t="s">
        <v>103</v>
      </c>
      <c r="C242" s="154"/>
      <c r="D242" s="8" t="s">
        <v>1</v>
      </c>
      <c r="E242" s="34"/>
      <c r="F242" s="34"/>
      <c r="G242" s="34"/>
      <c r="H242" s="34"/>
    </row>
    <row r="243" spans="2:8" x14ac:dyDescent="0.25">
      <c r="B243" s="154"/>
      <c r="C243" s="154"/>
      <c r="D243" s="8" t="s">
        <v>2</v>
      </c>
      <c r="E243" s="34"/>
      <c r="F243" s="34"/>
      <c r="G243" s="34"/>
      <c r="H243" s="34"/>
    </row>
    <row r="244" spans="2:8" x14ac:dyDescent="0.25">
      <c r="B244" s="154"/>
      <c r="C244" s="154"/>
      <c r="D244" s="8" t="s">
        <v>3</v>
      </c>
      <c r="E244" s="34"/>
      <c r="F244" s="34"/>
      <c r="G244" s="34"/>
      <c r="H244" s="34"/>
    </row>
    <row r="245" spans="2:8" x14ac:dyDescent="0.25">
      <c r="B245" s="154"/>
      <c r="C245" s="154"/>
      <c r="D245" s="8" t="s">
        <v>4</v>
      </c>
      <c r="E245" s="34"/>
      <c r="F245" s="34"/>
      <c r="G245" s="34"/>
      <c r="H245" s="34"/>
    </row>
    <row r="246" spans="2:8" x14ac:dyDescent="0.25">
      <c r="B246" s="154"/>
      <c r="C246" s="154"/>
      <c r="D246" s="8" t="s">
        <v>5</v>
      </c>
      <c r="E246" s="34"/>
      <c r="F246" s="34"/>
      <c r="G246" s="34"/>
      <c r="H246" s="34"/>
    </row>
    <row r="247" spans="2:8" x14ac:dyDescent="0.25">
      <c r="B247" s="154"/>
      <c r="C247" s="154"/>
      <c r="D247" s="8" t="s">
        <v>6</v>
      </c>
      <c r="E247" s="34"/>
      <c r="F247" s="34"/>
      <c r="G247" s="34"/>
      <c r="H247" s="34"/>
    </row>
    <row r="248" spans="2:8" x14ac:dyDescent="0.25">
      <c r="B248" s="154"/>
      <c r="C248" s="154"/>
      <c r="D248" s="8" t="s">
        <v>7</v>
      </c>
      <c r="E248" s="34"/>
      <c r="F248" s="34"/>
      <c r="G248" s="34"/>
      <c r="H248" s="34"/>
    </row>
    <row r="249" spans="2:8" x14ac:dyDescent="0.25">
      <c r="B249" s="154"/>
      <c r="C249" s="154"/>
      <c r="D249" s="8" t="s">
        <v>8</v>
      </c>
      <c r="E249" s="34"/>
      <c r="F249" s="34"/>
      <c r="G249" s="34"/>
      <c r="H249" s="34"/>
    </row>
    <row r="250" spans="2:8" x14ac:dyDescent="0.25">
      <c r="B250" s="154"/>
      <c r="C250" s="154"/>
      <c r="D250" s="8" t="s">
        <v>24</v>
      </c>
      <c r="E250" s="34"/>
      <c r="F250" s="34"/>
      <c r="G250" s="34"/>
      <c r="H250" s="34"/>
    </row>
    <row r="251" spans="2:8" x14ac:dyDescent="0.25">
      <c r="B251" s="154" t="s">
        <v>104</v>
      </c>
      <c r="C251" s="154"/>
      <c r="D251" s="8" t="s">
        <v>1</v>
      </c>
      <c r="E251" s="34"/>
      <c r="F251" s="34"/>
      <c r="G251" s="34"/>
      <c r="H251" s="34"/>
    </row>
    <row r="252" spans="2:8" x14ac:dyDescent="0.25">
      <c r="B252" s="154"/>
      <c r="C252" s="154"/>
      <c r="D252" s="8" t="s">
        <v>2</v>
      </c>
      <c r="E252" s="34"/>
      <c r="F252" s="34"/>
      <c r="G252" s="34"/>
      <c r="H252" s="34"/>
    </row>
    <row r="253" spans="2:8" x14ac:dyDescent="0.25">
      <c r="B253" s="154"/>
      <c r="C253" s="154"/>
      <c r="D253" s="8" t="s">
        <v>3</v>
      </c>
      <c r="E253" s="34"/>
      <c r="F253" s="34"/>
      <c r="G253" s="34"/>
      <c r="H253" s="34"/>
    </row>
    <row r="254" spans="2:8" x14ac:dyDescent="0.25">
      <c r="B254" s="154"/>
      <c r="C254" s="154"/>
      <c r="D254" s="8" t="s">
        <v>4</v>
      </c>
      <c r="E254" s="34"/>
      <c r="F254" s="34"/>
      <c r="G254" s="34"/>
      <c r="H254" s="34"/>
    </row>
    <row r="255" spans="2:8" x14ac:dyDescent="0.25">
      <c r="B255" s="154"/>
      <c r="C255" s="154"/>
      <c r="D255" s="8" t="s">
        <v>5</v>
      </c>
      <c r="E255" s="34"/>
      <c r="F255" s="34"/>
      <c r="G255" s="34"/>
      <c r="H255" s="34"/>
    </row>
    <row r="256" spans="2:8" x14ac:dyDescent="0.25">
      <c r="B256" s="154"/>
      <c r="C256" s="154"/>
      <c r="D256" s="8" t="s">
        <v>6</v>
      </c>
      <c r="E256" s="34"/>
      <c r="F256" s="34"/>
      <c r="G256" s="34"/>
      <c r="H256" s="34"/>
    </row>
    <row r="257" spans="2:8" x14ac:dyDescent="0.25">
      <c r="B257" s="154"/>
      <c r="C257" s="154"/>
      <c r="D257" s="8" t="s">
        <v>7</v>
      </c>
      <c r="E257" s="34"/>
      <c r="F257" s="34"/>
      <c r="G257" s="34"/>
      <c r="H257" s="34"/>
    </row>
    <row r="258" spans="2:8" x14ac:dyDescent="0.25">
      <c r="B258" s="154"/>
      <c r="C258" s="154"/>
      <c r="D258" s="8" t="s">
        <v>8</v>
      </c>
      <c r="E258" s="34"/>
      <c r="F258" s="34"/>
      <c r="G258" s="34"/>
      <c r="H258" s="34"/>
    </row>
    <row r="259" spans="2:8" x14ac:dyDescent="0.25">
      <c r="B259" s="154"/>
      <c r="C259" s="154"/>
      <c r="D259" s="8" t="s">
        <v>24</v>
      </c>
      <c r="E259" s="34"/>
      <c r="F259" s="34"/>
      <c r="G259" s="34"/>
      <c r="H259" s="34"/>
    </row>
    <row r="260" spans="2:8" x14ac:dyDescent="0.25">
      <c r="B260" s="154" t="s">
        <v>105</v>
      </c>
      <c r="C260" s="154"/>
      <c r="D260" s="8" t="s">
        <v>1</v>
      </c>
      <c r="E260" s="34"/>
      <c r="F260" s="34"/>
      <c r="G260" s="34"/>
      <c r="H260" s="34"/>
    </row>
    <row r="261" spans="2:8" x14ac:dyDescent="0.25">
      <c r="B261" s="154"/>
      <c r="C261" s="154"/>
      <c r="D261" s="8" t="s">
        <v>2</v>
      </c>
      <c r="E261" s="34"/>
      <c r="F261" s="34"/>
      <c r="G261" s="34"/>
      <c r="H261" s="34"/>
    </row>
    <row r="262" spans="2:8" x14ac:dyDescent="0.25">
      <c r="B262" s="154"/>
      <c r="C262" s="154"/>
      <c r="D262" s="8" t="s">
        <v>3</v>
      </c>
      <c r="E262" s="34"/>
      <c r="F262" s="34"/>
      <c r="G262" s="34"/>
      <c r="H262" s="34"/>
    </row>
    <row r="263" spans="2:8" x14ac:dyDescent="0.25">
      <c r="B263" s="154"/>
      <c r="C263" s="154"/>
      <c r="D263" s="8" t="s">
        <v>4</v>
      </c>
      <c r="E263" s="34"/>
      <c r="F263" s="34"/>
      <c r="G263" s="34"/>
      <c r="H263" s="34"/>
    </row>
    <row r="264" spans="2:8" x14ac:dyDescent="0.25">
      <c r="B264" s="154"/>
      <c r="C264" s="154"/>
      <c r="D264" s="8" t="s">
        <v>5</v>
      </c>
      <c r="E264" s="34"/>
      <c r="F264" s="34"/>
      <c r="G264" s="34"/>
      <c r="H264" s="34"/>
    </row>
    <row r="265" spans="2:8" x14ac:dyDescent="0.25">
      <c r="B265" s="154"/>
      <c r="C265" s="154"/>
      <c r="D265" s="8" t="s">
        <v>6</v>
      </c>
      <c r="E265" s="34"/>
      <c r="F265" s="34"/>
      <c r="G265" s="34"/>
      <c r="H265" s="34"/>
    </row>
    <row r="266" spans="2:8" x14ac:dyDescent="0.25">
      <c r="B266" s="154"/>
      <c r="C266" s="154"/>
      <c r="D266" s="8" t="s">
        <v>7</v>
      </c>
      <c r="E266" s="34"/>
      <c r="F266" s="34"/>
      <c r="G266" s="34"/>
      <c r="H266" s="34"/>
    </row>
    <row r="267" spans="2:8" x14ac:dyDescent="0.25">
      <c r="B267" s="154"/>
      <c r="C267" s="154"/>
      <c r="D267" s="8" t="s">
        <v>8</v>
      </c>
      <c r="E267" s="34"/>
      <c r="F267" s="34"/>
      <c r="G267" s="34"/>
      <c r="H267" s="34"/>
    </row>
    <row r="268" spans="2:8" ht="18.75" x14ac:dyDescent="0.25">
      <c r="B268" s="15" t="s">
        <v>106</v>
      </c>
      <c r="C268" s="15"/>
      <c r="D268" s="18"/>
      <c r="E268" s="34"/>
      <c r="F268" s="34"/>
      <c r="G268" s="34"/>
      <c r="H268" s="34"/>
    </row>
    <row r="269" spans="2:8" x14ac:dyDescent="0.25">
      <c r="B269" s="151" t="s">
        <v>107</v>
      </c>
      <c r="C269" s="151" t="s">
        <v>8</v>
      </c>
      <c r="D269" s="7" t="s">
        <v>98</v>
      </c>
      <c r="E269" s="34"/>
      <c r="F269" s="34"/>
      <c r="G269" s="34"/>
      <c r="H269" s="34"/>
    </row>
    <row r="270" spans="2:8" x14ac:dyDescent="0.25">
      <c r="B270" s="151"/>
      <c r="C270" s="151"/>
      <c r="D270" s="7" t="s">
        <v>99</v>
      </c>
      <c r="E270" s="34"/>
      <c r="F270" s="34"/>
      <c r="G270" s="34"/>
      <c r="H270" s="34"/>
    </row>
    <row r="271" spans="2:8" x14ac:dyDescent="0.25">
      <c r="B271" s="151"/>
      <c r="C271" s="151"/>
      <c r="D271" s="7" t="s">
        <v>108</v>
      </c>
      <c r="E271" s="34"/>
      <c r="F271" s="34"/>
      <c r="G271" s="34"/>
      <c r="H271" s="34"/>
    </row>
    <row r="272" spans="2:8" x14ac:dyDescent="0.25">
      <c r="B272" s="151"/>
      <c r="C272" s="151" t="s">
        <v>24</v>
      </c>
      <c r="D272" s="7" t="s">
        <v>98</v>
      </c>
      <c r="E272" s="34"/>
      <c r="F272" s="34"/>
      <c r="G272" s="34"/>
      <c r="H272" s="34"/>
    </row>
    <row r="273" spans="2:8" x14ac:dyDescent="0.25">
      <c r="B273" s="151"/>
      <c r="C273" s="151"/>
      <c r="D273" s="7" t="s">
        <v>99</v>
      </c>
      <c r="E273" s="34"/>
      <c r="F273" s="34"/>
      <c r="G273" s="34"/>
      <c r="H273" s="34"/>
    </row>
    <row r="274" spans="2:8" x14ac:dyDescent="0.25">
      <c r="B274" s="151"/>
      <c r="C274" s="151"/>
      <c r="D274" s="7" t="s">
        <v>108</v>
      </c>
      <c r="E274" s="34"/>
      <c r="F274" s="34"/>
      <c r="G274" s="34"/>
      <c r="H274" s="34"/>
    </row>
    <row r="275" spans="2:8" x14ac:dyDescent="0.25">
      <c r="B275" s="157" t="s">
        <v>109</v>
      </c>
      <c r="C275" s="157"/>
      <c r="D275" s="9" t="s">
        <v>110</v>
      </c>
      <c r="E275" s="34"/>
      <c r="F275" s="34"/>
      <c r="G275" s="34"/>
      <c r="H275" s="34"/>
    </row>
    <row r="276" spans="2:8" x14ac:dyDescent="0.25">
      <c r="B276" s="157"/>
      <c r="C276" s="157"/>
      <c r="D276" s="9" t="s">
        <v>111</v>
      </c>
      <c r="E276" s="34"/>
      <c r="F276" s="34"/>
      <c r="G276" s="34"/>
      <c r="H276" s="34"/>
    </row>
    <row r="277" spans="2:8" x14ac:dyDescent="0.25">
      <c r="B277" s="157"/>
      <c r="C277" s="157"/>
      <c r="D277" s="9" t="s">
        <v>112</v>
      </c>
      <c r="E277" s="34"/>
      <c r="F277" s="34"/>
      <c r="G277" s="34"/>
      <c r="H277" s="34"/>
    </row>
    <row r="278" spans="2:8" x14ac:dyDescent="0.25">
      <c r="B278" s="157"/>
      <c r="C278" s="157"/>
      <c r="D278" s="9" t="s">
        <v>113</v>
      </c>
      <c r="E278" s="34"/>
      <c r="F278" s="34"/>
      <c r="G278" s="34"/>
      <c r="H278" s="34"/>
    </row>
    <row r="279" spans="2:8" x14ac:dyDescent="0.25">
      <c r="B279" s="157"/>
      <c r="C279" s="157"/>
      <c r="D279" s="9" t="s">
        <v>114</v>
      </c>
      <c r="E279" s="34"/>
      <c r="F279" s="34"/>
      <c r="G279" s="34"/>
      <c r="H279" s="34"/>
    </row>
    <row r="280" spans="2:8" x14ac:dyDescent="0.25">
      <c r="B280" s="157"/>
      <c r="C280" s="157"/>
      <c r="D280" s="9" t="s">
        <v>115</v>
      </c>
      <c r="E280" s="34"/>
      <c r="F280" s="34"/>
      <c r="G280" s="34"/>
      <c r="H280" s="34"/>
    </row>
    <row r="281" spans="2:8" x14ac:dyDescent="0.25">
      <c r="B281" s="155" t="s">
        <v>116</v>
      </c>
      <c r="C281" s="155"/>
      <c r="D281" s="10" t="s">
        <v>110</v>
      </c>
      <c r="E281" s="34"/>
      <c r="F281" s="34"/>
      <c r="G281" s="34"/>
      <c r="H281" s="34"/>
    </row>
    <row r="282" spans="2:8" x14ac:dyDescent="0.25">
      <c r="B282" s="155"/>
      <c r="C282" s="155"/>
      <c r="D282" s="10" t="s">
        <v>111</v>
      </c>
      <c r="E282" s="34"/>
      <c r="F282" s="34"/>
      <c r="G282" s="34"/>
      <c r="H282" s="34"/>
    </row>
    <row r="283" spans="2:8" x14ac:dyDescent="0.25">
      <c r="B283" s="155"/>
      <c r="C283" s="155"/>
      <c r="D283" s="10" t="s">
        <v>112</v>
      </c>
      <c r="E283" s="34"/>
      <c r="F283" s="34"/>
      <c r="G283" s="34"/>
      <c r="H283" s="34"/>
    </row>
    <row r="284" spans="2:8" x14ac:dyDescent="0.25">
      <c r="B284" s="155" t="s">
        <v>117</v>
      </c>
      <c r="C284" s="155"/>
      <c r="D284" s="10" t="s">
        <v>118</v>
      </c>
      <c r="E284" s="34"/>
      <c r="F284" s="34"/>
      <c r="G284" s="34"/>
      <c r="H284" s="34"/>
    </row>
    <row r="285" spans="2:8" x14ac:dyDescent="0.25">
      <c r="B285" s="155"/>
      <c r="C285" s="155"/>
      <c r="D285" s="10" t="s">
        <v>111</v>
      </c>
      <c r="E285" s="34"/>
      <c r="F285" s="34"/>
      <c r="G285" s="34"/>
      <c r="H285" s="34"/>
    </row>
    <row r="286" spans="2:8" x14ac:dyDescent="0.25">
      <c r="B286" s="155"/>
      <c r="C286" s="155"/>
      <c r="D286" s="10" t="s">
        <v>112</v>
      </c>
      <c r="E286" s="34"/>
      <c r="F286" s="34"/>
      <c r="G286" s="34"/>
      <c r="H286" s="34"/>
    </row>
    <row r="287" spans="2:8" x14ac:dyDescent="0.25">
      <c r="B287" s="155"/>
      <c r="C287" s="155"/>
      <c r="D287" s="10" t="s">
        <v>114</v>
      </c>
      <c r="E287" s="34"/>
      <c r="F287" s="34"/>
      <c r="G287" s="34"/>
      <c r="H287" s="34"/>
    </row>
    <row r="288" spans="2:8" x14ac:dyDescent="0.25">
      <c r="B288" s="155"/>
      <c r="C288" s="155"/>
      <c r="D288" s="10" t="s">
        <v>115</v>
      </c>
      <c r="E288" s="34"/>
      <c r="F288" s="34"/>
      <c r="G288" s="34"/>
      <c r="H288" s="34"/>
    </row>
    <row r="289" spans="2:8" x14ac:dyDescent="0.25">
      <c r="B289" s="155" t="s">
        <v>119</v>
      </c>
      <c r="C289" s="155"/>
      <c r="D289" s="10" t="s">
        <v>8</v>
      </c>
      <c r="E289" s="34"/>
      <c r="F289" s="34"/>
      <c r="G289" s="34"/>
      <c r="H289" s="34"/>
    </row>
    <row r="290" spans="2:8" x14ac:dyDescent="0.25">
      <c r="B290" s="155" t="s">
        <v>120</v>
      </c>
      <c r="C290" s="155"/>
      <c r="D290" s="10" t="s">
        <v>121</v>
      </c>
      <c r="E290" s="34"/>
      <c r="F290" s="34"/>
      <c r="G290" s="34"/>
      <c r="H290" s="34"/>
    </row>
    <row r="291" spans="2:8" x14ac:dyDescent="0.25">
      <c r="B291" s="155"/>
      <c r="C291" s="155"/>
      <c r="D291" s="10" t="s">
        <v>122</v>
      </c>
      <c r="E291" s="34"/>
      <c r="F291" s="34"/>
      <c r="G291" s="34"/>
      <c r="H291" s="34"/>
    </row>
    <row r="292" spans="2:8" x14ac:dyDescent="0.25">
      <c r="B292" s="155"/>
      <c r="C292" s="155"/>
      <c r="D292" s="10" t="s">
        <v>123</v>
      </c>
      <c r="E292" s="34"/>
      <c r="F292" s="34"/>
      <c r="G292" s="34"/>
      <c r="H292" s="34"/>
    </row>
    <row r="293" spans="2:8" x14ac:dyDescent="0.25">
      <c r="B293" s="155"/>
      <c r="C293" s="155"/>
      <c r="D293" s="10" t="s">
        <v>8</v>
      </c>
      <c r="E293" s="34"/>
      <c r="F293" s="34"/>
      <c r="G293" s="34"/>
      <c r="H293" s="34"/>
    </row>
    <row r="294" spans="2:8" x14ac:dyDescent="0.25">
      <c r="B294" s="155"/>
      <c r="C294" s="155"/>
      <c r="D294" s="10" t="s">
        <v>24</v>
      </c>
      <c r="E294" s="34"/>
      <c r="F294" s="34"/>
      <c r="G294" s="34"/>
      <c r="H294" s="34"/>
    </row>
    <row r="295" spans="2:8" x14ac:dyDescent="0.25">
      <c r="B295" s="155" t="s">
        <v>124</v>
      </c>
      <c r="C295" s="155"/>
      <c r="D295" s="10" t="s">
        <v>125</v>
      </c>
      <c r="E295" s="34"/>
      <c r="F295" s="34"/>
      <c r="G295" s="34"/>
      <c r="H295" s="34"/>
    </row>
    <row r="296" spans="2:8" x14ac:dyDescent="0.25">
      <c r="B296" s="155"/>
      <c r="C296" s="155"/>
      <c r="D296" s="10" t="s">
        <v>24</v>
      </c>
      <c r="E296" s="34"/>
      <c r="F296" s="34"/>
      <c r="G296" s="34"/>
      <c r="H296" s="34"/>
    </row>
    <row r="297" spans="2:8" x14ac:dyDescent="0.25">
      <c r="B297" s="151" t="s">
        <v>126</v>
      </c>
      <c r="C297" s="151"/>
      <c r="D297" s="10" t="s">
        <v>125</v>
      </c>
      <c r="E297" s="34"/>
      <c r="F297" s="34"/>
      <c r="G297" s="34"/>
      <c r="H297" s="34"/>
    </row>
    <row r="298" spans="2:8" x14ac:dyDescent="0.25">
      <c r="B298" s="151"/>
      <c r="C298" s="151"/>
      <c r="D298" s="10" t="s">
        <v>24</v>
      </c>
      <c r="E298" s="34"/>
      <c r="F298" s="34"/>
      <c r="G298" s="34"/>
      <c r="H298" s="34"/>
    </row>
    <row r="299" spans="2:8" ht="30" x14ac:dyDescent="0.25">
      <c r="B299" s="151" t="s">
        <v>127</v>
      </c>
      <c r="C299" s="151"/>
      <c r="D299" s="11" t="s">
        <v>128</v>
      </c>
      <c r="E299" s="34"/>
      <c r="F299" s="34"/>
      <c r="G299" s="34"/>
      <c r="H299" s="34"/>
    </row>
    <row r="300" spans="2:8" x14ac:dyDescent="0.25">
      <c r="B300" s="151" t="s">
        <v>129</v>
      </c>
      <c r="C300" s="151"/>
      <c r="D300" s="9" t="s">
        <v>130</v>
      </c>
      <c r="E300" s="34"/>
      <c r="F300" s="34"/>
      <c r="G300" s="34"/>
      <c r="H300" s="34"/>
    </row>
    <row r="301" spans="2:8" x14ac:dyDescent="0.25">
      <c r="E301" s="36"/>
      <c r="F301" s="36"/>
      <c r="G301" s="36"/>
      <c r="H301" s="37"/>
    </row>
    <row r="302" spans="2:8" x14ac:dyDescent="0.25">
      <c r="E302" s="36"/>
      <c r="F302" s="36"/>
      <c r="G302" s="36"/>
      <c r="H302" s="37"/>
    </row>
    <row r="303" spans="2:8" x14ac:dyDescent="0.25">
      <c r="E303" s="36"/>
      <c r="F303" s="36"/>
      <c r="G303" s="36"/>
      <c r="H303" s="37"/>
    </row>
    <row r="304" spans="2:8" x14ac:dyDescent="0.25">
      <c r="E304" s="36"/>
      <c r="F304" s="36"/>
      <c r="G304" s="36"/>
      <c r="H304" s="37"/>
    </row>
    <row r="305" spans="5:8" x14ac:dyDescent="0.25">
      <c r="E305" s="36"/>
      <c r="F305" s="36"/>
      <c r="G305" s="36"/>
      <c r="H305" s="37"/>
    </row>
    <row r="306" spans="5:8" x14ac:dyDescent="0.25">
      <c r="E306" s="36"/>
      <c r="F306" s="36"/>
      <c r="G306" s="36"/>
      <c r="H306" s="37"/>
    </row>
    <row r="307" spans="5:8" x14ac:dyDescent="0.25">
      <c r="E307" s="36"/>
      <c r="F307" s="36"/>
      <c r="G307" s="36"/>
      <c r="H307" s="37"/>
    </row>
    <row r="308" spans="5:8" x14ac:dyDescent="0.25">
      <c r="E308" s="36"/>
      <c r="F308" s="36"/>
      <c r="G308" s="36"/>
      <c r="H308" s="37"/>
    </row>
    <row r="309" spans="5:8" x14ac:dyDescent="0.25">
      <c r="E309" s="36"/>
      <c r="F309" s="36"/>
      <c r="G309" s="36"/>
      <c r="H309" s="37"/>
    </row>
    <row r="310" spans="5:8" x14ac:dyDescent="0.25">
      <c r="E310" s="36"/>
      <c r="F310" s="36"/>
      <c r="G310" s="36"/>
      <c r="H310" s="37"/>
    </row>
    <row r="311" spans="5:8" x14ac:dyDescent="0.25">
      <c r="E311" s="36"/>
      <c r="F311" s="36"/>
      <c r="G311" s="36"/>
      <c r="H311" s="37"/>
    </row>
    <row r="312" spans="5:8" x14ac:dyDescent="0.25">
      <c r="E312" s="36"/>
      <c r="F312" s="36"/>
      <c r="G312" s="36"/>
      <c r="H312" s="37"/>
    </row>
    <row r="313" spans="5:8" x14ac:dyDescent="0.25">
      <c r="E313" s="36"/>
      <c r="F313" s="36"/>
      <c r="G313" s="36"/>
      <c r="H313" s="37"/>
    </row>
    <row r="314" spans="5:8" x14ac:dyDescent="0.25">
      <c r="E314" s="36"/>
      <c r="F314" s="36"/>
      <c r="G314" s="36"/>
      <c r="H314" s="37"/>
    </row>
    <row r="315" spans="5:8" x14ac:dyDescent="0.25">
      <c r="E315" s="36"/>
      <c r="F315" s="36"/>
      <c r="G315" s="36"/>
      <c r="H315" s="37"/>
    </row>
    <row r="316" spans="5:8" x14ac:dyDescent="0.25">
      <c r="E316" s="36"/>
      <c r="F316" s="36"/>
      <c r="G316" s="36"/>
      <c r="H316" s="37"/>
    </row>
    <row r="317" spans="5:8" x14ac:dyDescent="0.25">
      <c r="E317" s="36"/>
      <c r="F317" s="36"/>
      <c r="G317" s="36"/>
      <c r="H317" s="37"/>
    </row>
    <row r="318" spans="5:8" x14ac:dyDescent="0.25">
      <c r="E318" s="36"/>
      <c r="F318" s="36"/>
      <c r="G318" s="36"/>
      <c r="H318" s="37"/>
    </row>
    <row r="319" spans="5:8" x14ac:dyDescent="0.25">
      <c r="E319" s="36"/>
      <c r="F319" s="36"/>
      <c r="G319" s="36"/>
      <c r="H319" s="37"/>
    </row>
    <row r="320" spans="5:8" x14ac:dyDescent="0.25">
      <c r="E320" s="36"/>
      <c r="F320" s="36"/>
      <c r="G320" s="36"/>
      <c r="H320" s="37"/>
    </row>
    <row r="321" spans="5:8" x14ac:dyDescent="0.25">
      <c r="E321" s="36"/>
      <c r="F321" s="36"/>
      <c r="G321" s="36"/>
      <c r="H321" s="37"/>
    </row>
    <row r="322" spans="5:8" x14ac:dyDescent="0.25">
      <c r="E322" s="36"/>
      <c r="F322" s="36"/>
      <c r="G322" s="36"/>
      <c r="H322" s="37"/>
    </row>
    <row r="323" spans="5:8" x14ac:dyDescent="0.25">
      <c r="E323" s="36"/>
      <c r="F323" s="36"/>
      <c r="G323" s="36"/>
      <c r="H323" s="37"/>
    </row>
    <row r="324" spans="5:8" x14ac:dyDescent="0.25">
      <c r="E324" s="36"/>
      <c r="F324" s="36"/>
      <c r="G324" s="36"/>
      <c r="H324" s="37"/>
    </row>
    <row r="325" spans="5:8" x14ac:dyDescent="0.25">
      <c r="E325" s="36"/>
      <c r="F325" s="36"/>
      <c r="G325" s="36"/>
      <c r="H325" s="37"/>
    </row>
    <row r="326" spans="5:8" x14ac:dyDescent="0.25">
      <c r="E326" s="36"/>
      <c r="F326" s="36"/>
      <c r="G326" s="36"/>
      <c r="H326" s="37"/>
    </row>
    <row r="327" spans="5:8" x14ac:dyDescent="0.25">
      <c r="E327" s="36"/>
      <c r="F327" s="36"/>
      <c r="G327" s="36"/>
      <c r="H327" s="37"/>
    </row>
    <row r="328" spans="5:8" x14ac:dyDescent="0.25">
      <c r="E328" s="36"/>
      <c r="F328" s="36"/>
      <c r="G328" s="36"/>
      <c r="H328" s="37"/>
    </row>
    <row r="329" spans="5:8" x14ac:dyDescent="0.25">
      <c r="E329" s="36"/>
      <c r="F329" s="36"/>
      <c r="G329" s="36"/>
      <c r="H329" s="37"/>
    </row>
    <row r="330" spans="5:8" x14ac:dyDescent="0.25">
      <c r="E330" s="36"/>
      <c r="F330" s="36"/>
      <c r="G330" s="36"/>
      <c r="H330" s="37"/>
    </row>
    <row r="331" spans="5:8" x14ac:dyDescent="0.25">
      <c r="E331" s="36"/>
      <c r="F331" s="36"/>
      <c r="G331" s="36"/>
      <c r="H331" s="37"/>
    </row>
    <row r="332" spans="5:8" x14ac:dyDescent="0.25">
      <c r="E332" s="36"/>
      <c r="F332" s="36"/>
      <c r="G332" s="36"/>
      <c r="H332" s="37"/>
    </row>
    <row r="333" spans="5:8" x14ac:dyDescent="0.25">
      <c r="E333" s="36"/>
      <c r="F333" s="36"/>
      <c r="G333" s="36"/>
      <c r="H333" s="37"/>
    </row>
    <row r="334" spans="5:8" x14ac:dyDescent="0.25">
      <c r="E334" s="36"/>
      <c r="F334" s="36"/>
      <c r="G334" s="36"/>
      <c r="H334" s="37"/>
    </row>
    <row r="335" spans="5:8" x14ac:dyDescent="0.25">
      <c r="E335" s="36"/>
      <c r="F335" s="36"/>
      <c r="G335" s="36"/>
      <c r="H335" s="37"/>
    </row>
    <row r="336" spans="5:8" x14ac:dyDescent="0.25">
      <c r="E336" s="36"/>
      <c r="F336" s="36"/>
      <c r="G336" s="36"/>
      <c r="H336" s="37"/>
    </row>
    <row r="337" spans="5:8" x14ac:dyDescent="0.25">
      <c r="E337" s="36"/>
      <c r="F337" s="36"/>
      <c r="G337" s="36"/>
      <c r="H337" s="37"/>
    </row>
    <row r="338" spans="5:8" x14ac:dyDescent="0.25">
      <c r="E338" s="36"/>
      <c r="F338" s="36"/>
      <c r="G338" s="36"/>
      <c r="H338" s="37"/>
    </row>
    <row r="339" spans="5:8" x14ac:dyDescent="0.25">
      <c r="E339" s="36"/>
      <c r="F339" s="36"/>
      <c r="G339" s="36"/>
      <c r="H339" s="37"/>
    </row>
    <row r="340" spans="5:8" x14ac:dyDescent="0.25">
      <c r="E340" s="36"/>
      <c r="F340" s="36"/>
      <c r="G340" s="36"/>
      <c r="H340" s="37"/>
    </row>
    <row r="341" spans="5:8" x14ac:dyDescent="0.25">
      <c r="E341" s="36"/>
      <c r="F341" s="36"/>
      <c r="G341" s="36"/>
      <c r="H341" s="37"/>
    </row>
    <row r="342" spans="5:8" x14ac:dyDescent="0.25">
      <c r="E342" s="36"/>
      <c r="F342" s="36"/>
      <c r="G342" s="36"/>
      <c r="H342" s="37"/>
    </row>
    <row r="343" spans="5:8" x14ac:dyDescent="0.25">
      <c r="E343" s="36"/>
      <c r="F343" s="36"/>
      <c r="G343" s="36"/>
      <c r="H343" s="37"/>
    </row>
    <row r="344" spans="5:8" x14ac:dyDescent="0.25">
      <c r="E344" s="36"/>
      <c r="F344" s="36"/>
      <c r="G344" s="36"/>
      <c r="H344" s="37"/>
    </row>
    <row r="345" spans="5:8" x14ac:dyDescent="0.25">
      <c r="E345" s="36"/>
      <c r="F345" s="36"/>
      <c r="G345" s="36"/>
      <c r="H345" s="37"/>
    </row>
    <row r="346" spans="5:8" x14ac:dyDescent="0.25">
      <c r="E346" s="36"/>
      <c r="F346" s="36"/>
      <c r="G346" s="36"/>
      <c r="H346" s="37"/>
    </row>
    <row r="347" spans="5:8" x14ac:dyDescent="0.25">
      <c r="E347" s="36"/>
      <c r="F347" s="36"/>
      <c r="G347" s="36"/>
      <c r="H347" s="37"/>
    </row>
    <row r="348" spans="5:8" x14ac:dyDescent="0.25">
      <c r="E348" s="36"/>
      <c r="F348" s="36"/>
      <c r="G348" s="36"/>
      <c r="H348" s="37"/>
    </row>
    <row r="349" spans="5:8" x14ac:dyDescent="0.25">
      <c r="E349" s="36"/>
      <c r="F349" s="36"/>
      <c r="G349" s="36"/>
      <c r="H349" s="37"/>
    </row>
    <row r="350" spans="5:8" x14ac:dyDescent="0.25">
      <c r="E350" s="36"/>
      <c r="F350" s="36"/>
      <c r="G350" s="36"/>
      <c r="H350" s="37"/>
    </row>
    <row r="351" spans="5:8" x14ac:dyDescent="0.25">
      <c r="E351" s="36"/>
      <c r="F351" s="36"/>
      <c r="G351" s="36"/>
      <c r="H351" s="37"/>
    </row>
    <row r="352" spans="5:8" x14ac:dyDescent="0.25">
      <c r="E352" s="36"/>
      <c r="F352" s="36"/>
      <c r="G352" s="36"/>
      <c r="H352" s="37"/>
    </row>
    <row r="353" spans="5:8" x14ac:dyDescent="0.25">
      <c r="E353" s="36"/>
      <c r="F353" s="36"/>
      <c r="G353" s="36"/>
      <c r="H353" s="37"/>
    </row>
    <row r="354" spans="5:8" x14ac:dyDescent="0.25">
      <c r="E354" s="36"/>
      <c r="F354" s="36"/>
      <c r="G354" s="36"/>
      <c r="H354" s="37"/>
    </row>
    <row r="355" spans="5:8" x14ac:dyDescent="0.25">
      <c r="E355" s="36"/>
      <c r="F355" s="36"/>
      <c r="G355" s="36"/>
      <c r="H355" s="37"/>
    </row>
    <row r="356" spans="5:8" x14ac:dyDescent="0.25">
      <c r="E356" s="36"/>
      <c r="F356" s="36"/>
      <c r="G356" s="36"/>
      <c r="H356" s="37"/>
    </row>
    <row r="357" spans="5:8" x14ac:dyDescent="0.25">
      <c r="E357" s="36"/>
      <c r="F357" s="36"/>
      <c r="G357" s="36"/>
      <c r="H357" s="37"/>
    </row>
    <row r="358" spans="5:8" x14ac:dyDescent="0.25">
      <c r="E358" s="36"/>
      <c r="F358" s="36"/>
      <c r="G358" s="36"/>
      <c r="H358" s="37"/>
    </row>
    <row r="359" spans="5:8" x14ac:dyDescent="0.25">
      <c r="E359" s="36"/>
      <c r="F359" s="36"/>
      <c r="G359" s="36"/>
      <c r="H359" s="37"/>
    </row>
    <row r="360" spans="5:8" x14ac:dyDescent="0.25">
      <c r="E360" s="36"/>
      <c r="F360" s="36"/>
      <c r="G360" s="36"/>
      <c r="H360" s="37"/>
    </row>
    <row r="361" spans="5:8" x14ac:dyDescent="0.25">
      <c r="E361" s="36"/>
      <c r="F361" s="36"/>
      <c r="G361" s="36"/>
      <c r="H361" s="37"/>
    </row>
    <row r="362" spans="5:8" x14ac:dyDescent="0.25">
      <c r="E362" s="36"/>
      <c r="F362" s="36"/>
      <c r="G362" s="36"/>
      <c r="H362" s="37"/>
    </row>
    <row r="363" spans="5:8" x14ac:dyDescent="0.25">
      <c r="E363" s="36"/>
      <c r="F363" s="36"/>
      <c r="G363" s="36"/>
      <c r="H363" s="37"/>
    </row>
    <row r="364" spans="5:8" x14ac:dyDescent="0.25">
      <c r="E364" s="36"/>
      <c r="F364" s="36"/>
      <c r="G364" s="36"/>
      <c r="H364" s="37"/>
    </row>
    <row r="365" spans="5:8" x14ac:dyDescent="0.25">
      <c r="E365" s="36"/>
      <c r="F365" s="36"/>
      <c r="G365" s="36"/>
      <c r="H365" s="37"/>
    </row>
    <row r="366" spans="5:8" x14ac:dyDescent="0.25">
      <c r="E366" s="36"/>
      <c r="F366" s="36"/>
      <c r="G366" s="36"/>
      <c r="H366" s="37"/>
    </row>
    <row r="367" spans="5:8" x14ac:dyDescent="0.25">
      <c r="E367" s="36"/>
      <c r="F367" s="36"/>
      <c r="G367" s="36"/>
      <c r="H367" s="37"/>
    </row>
    <row r="368" spans="5:8" x14ac:dyDescent="0.25">
      <c r="E368" s="36"/>
      <c r="F368" s="36"/>
      <c r="G368" s="36"/>
      <c r="H368" s="37"/>
    </row>
    <row r="369" spans="5:8" x14ac:dyDescent="0.25">
      <c r="E369" s="36"/>
      <c r="F369" s="36"/>
      <c r="G369" s="36"/>
      <c r="H369" s="37"/>
    </row>
    <row r="370" spans="5:8" x14ac:dyDescent="0.25">
      <c r="E370" s="36"/>
      <c r="F370" s="36"/>
      <c r="G370" s="36"/>
      <c r="H370" s="37"/>
    </row>
    <row r="371" spans="5:8" x14ac:dyDescent="0.25">
      <c r="E371" s="36"/>
      <c r="F371" s="36"/>
      <c r="G371" s="36"/>
      <c r="H371" s="37"/>
    </row>
    <row r="372" spans="5:8" x14ac:dyDescent="0.25">
      <c r="E372" s="36"/>
      <c r="F372" s="36"/>
      <c r="G372" s="36"/>
      <c r="H372" s="37"/>
    </row>
    <row r="373" spans="5:8" x14ac:dyDescent="0.25">
      <c r="E373" s="36"/>
      <c r="F373" s="36"/>
      <c r="G373" s="36"/>
      <c r="H373" s="37"/>
    </row>
    <row r="374" spans="5:8" x14ac:dyDescent="0.25">
      <c r="E374" s="36"/>
      <c r="F374" s="36"/>
      <c r="G374" s="36"/>
      <c r="H374" s="37"/>
    </row>
    <row r="375" spans="5:8" x14ac:dyDescent="0.25">
      <c r="E375" s="36"/>
      <c r="F375" s="36"/>
      <c r="G375" s="36"/>
      <c r="H375" s="37"/>
    </row>
    <row r="376" spans="5:8" x14ac:dyDescent="0.25">
      <c r="E376" s="36"/>
      <c r="F376" s="36"/>
      <c r="G376" s="36"/>
      <c r="H376" s="37"/>
    </row>
    <row r="377" spans="5:8" x14ac:dyDescent="0.25">
      <c r="E377" s="36"/>
      <c r="F377" s="36"/>
      <c r="G377" s="36"/>
      <c r="H377" s="37"/>
    </row>
    <row r="378" spans="5:8" x14ac:dyDescent="0.25">
      <c r="E378" s="36"/>
      <c r="F378" s="36"/>
      <c r="G378" s="36"/>
      <c r="H378" s="37"/>
    </row>
    <row r="379" spans="5:8" x14ac:dyDescent="0.25">
      <c r="E379" s="36"/>
      <c r="F379" s="36"/>
      <c r="G379" s="36"/>
      <c r="H379" s="37"/>
    </row>
    <row r="380" spans="5:8" x14ac:dyDescent="0.25">
      <c r="E380" s="36"/>
      <c r="F380" s="36"/>
      <c r="G380" s="36"/>
      <c r="H380" s="37"/>
    </row>
    <row r="381" spans="5:8" x14ac:dyDescent="0.25">
      <c r="E381" s="36"/>
      <c r="F381" s="36"/>
      <c r="G381" s="36"/>
      <c r="H381" s="37"/>
    </row>
    <row r="382" spans="5:8" x14ac:dyDescent="0.25">
      <c r="E382" s="36"/>
      <c r="F382" s="36"/>
      <c r="G382" s="36"/>
      <c r="H382" s="37"/>
    </row>
    <row r="383" spans="5:8" x14ac:dyDescent="0.25">
      <c r="E383" s="36"/>
      <c r="F383" s="36"/>
      <c r="G383" s="36"/>
      <c r="H383" s="37"/>
    </row>
    <row r="384" spans="5:8" x14ac:dyDescent="0.25">
      <c r="E384" s="36"/>
      <c r="F384" s="36"/>
      <c r="G384" s="36"/>
      <c r="H384" s="37"/>
    </row>
    <row r="385" spans="5:8" x14ac:dyDescent="0.25">
      <c r="E385" s="36"/>
      <c r="F385" s="36"/>
      <c r="G385" s="36"/>
      <c r="H385" s="37"/>
    </row>
    <row r="386" spans="5:8" x14ac:dyDescent="0.25">
      <c r="E386" s="36"/>
      <c r="F386" s="36"/>
      <c r="G386" s="36"/>
      <c r="H386" s="37"/>
    </row>
    <row r="387" spans="5:8" x14ac:dyDescent="0.25">
      <c r="E387" s="36"/>
      <c r="F387" s="36"/>
      <c r="G387" s="36"/>
      <c r="H387" s="37"/>
    </row>
    <row r="388" spans="5:8" x14ac:dyDescent="0.25">
      <c r="E388" s="36"/>
      <c r="F388" s="36"/>
      <c r="G388" s="36"/>
      <c r="H388" s="37"/>
    </row>
    <row r="389" spans="5:8" x14ac:dyDescent="0.25">
      <c r="E389" s="36"/>
      <c r="F389" s="36"/>
      <c r="G389" s="36"/>
      <c r="H389" s="37"/>
    </row>
    <row r="390" spans="5:8" x14ac:dyDescent="0.25">
      <c r="E390" s="36"/>
      <c r="F390" s="36"/>
      <c r="G390" s="36"/>
      <c r="H390" s="37"/>
    </row>
    <row r="391" spans="5:8" x14ac:dyDescent="0.25">
      <c r="E391" s="36"/>
      <c r="F391" s="36"/>
      <c r="G391" s="36"/>
      <c r="H391" s="37"/>
    </row>
    <row r="392" spans="5:8" x14ac:dyDescent="0.25">
      <c r="E392" s="36"/>
      <c r="F392" s="36"/>
      <c r="G392" s="36"/>
      <c r="H392" s="37"/>
    </row>
    <row r="393" spans="5:8" x14ac:dyDescent="0.25">
      <c r="E393" s="36"/>
      <c r="F393" s="36"/>
      <c r="G393" s="36"/>
      <c r="H393" s="37"/>
    </row>
    <row r="394" spans="5:8" x14ac:dyDescent="0.25">
      <c r="E394" s="36"/>
      <c r="F394" s="36"/>
      <c r="G394" s="36"/>
      <c r="H394" s="37"/>
    </row>
    <row r="395" spans="5:8" x14ac:dyDescent="0.25">
      <c r="E395" s="36"/>
      <c r="F395" s="36"/>
      <c r="G395" s="36"/>
      <c r="H395" s="37"/>
    </row>
    <row r="396" spans="5:8" x14ac:dyDescent="0.25">
      <c r="E396" s="36"/>
      <c r="F396" s="36"/>
      <c r="G396" s="36"/>
      <c r="H396" s="37"/>
    </row>
    <row r="397" spans="5:8" x14ac:dyDescent="0.25">
      <c r="E397" s="36"/>
      <c r="F397" s="36"/>
      <c r="G397" s="36"/>
      <c r="H397" s="37"/>
    </row>
    <row r="398" spans="5:8" x14ac:dyDescent="0.25">
      <c r="E398" s="36"/>
      <c r="F398" s="36"/>
      <c r="G398" s="36"/>
      <c r="H398" s="37"/>
    </row>
    <row r="399" spans="5:8" x14ac:dyDescent="0.25">
      <c r="E399" s="36"/>
      <c r="F399" s="36"/>
      <c r="G399" s="36"/>
      <c r="H399" s="37"/>
    </row>
    <row r="400" spans="5:8" x14ac:dyDescent="0.25">
      <c r="E400" s="36"/>
      <c r="F400" s="36"/>
      <c r="G400" s="36"/>
      <c r="H400" s="37"/>
    </row>
    <row r="401" spans="5:8" x14ac:dyDescent="0.25">
      <c r="E401" s="36"/>
      <c r="F401" s="36"/>
      <c r="G401" s="36"/>
      <c r="H401" s="37"/>
    </row>
    <row r="402" spans="5:8" x14ac:dyDescent="0.25">
      <c r="E402" s="36"/>
      <c r="F402" s="36"/>
      <c r="G402" s="36"/>
      <c r="H402" s="37"/>
    </row>
    <row r="403" spans="5:8" x14ac:dyDescent="0.25">
      <c r="E403" s="36"/>
      <c r="F403" s="36"/>
      <c r="G403" s="36"/>
      <c r="H403" s="37"/>
    </row>
    <row r="404" spans="5:8" x14ac:dyDescent="0.25">
      <c r="E404" s="36"/>
      <c r="F404" s="36"/>
      <c r="G404" s="36"/>
      <c r="H404" s="37"/>
    </row>
    <row r="405" spans="5:8" x14ac:dyDescent="0.25">
      <c r="E405" s="36"/>
      <c r="F405" s="36"/>
      <c r="G405" s="36"/>
      <c r="H405" s="37"/>
    </row>
    <row r="406" spans="5:8" x14ac:dyDescent="0.25">
      <c r="E406" s="36"/>
      <c r="F406" s="36"/>
      <c r="G406" s="36"/>
      <c r="H406" s="37"/>
    </row>
    <row r="407" spans="5:8" x14ac:dyDescent="0.25">
      <c r="E407" s="36"/>
      <c r="F407" s="36"/>
      <c r="G407" s="36"/>
      <c r="H407" s="37"/>
    </row>
    <row r="408" spans="5:8" x14ac:dyDescent="0.25">
      <c r="E408" s="36"/>
      <c r="F408" s="36"/>
      <c r="G408" s="36"/>
      <c r="H408" s="37"/>
    </row>
    <row r="409" spans="5:8" x14ac:dyDescent="0.25">
      <c r="E409" s="36"/>
      <c r="F409" s="36"/>
      <c r="G409" s="36"/>
      <c r="H409" s="37"/>
    </row>
    <row r="410" spans="5:8" x14ac:dyDescent="0.25">
      <c r="E410" s="36"/>
      <c r="F410" s="36"/>
      <c r="G410" s="36"/>
      <c r="H410" s="37"/>
    </row>
    <row r="411" spans="5:8" x14ac:dyDescent="0.25">
      <c r="E411" s="36"/>
      <c r="F411" s="36"/>
      <c r="G411" s="36"/>
      <c r="H411" s="37"/>
    </row>
    <row r="412" spans="5:8" x14ac:dyDescent="0.25">
      <c r="E412" s="36"/>
      <c r="F412" s="36"/>
      <c r="G412" s="36"/>
      <c r="H412" s="37"/>
    </row>
    <row r="413" spans="5:8" x14ac:dyDescent="0.25">
      <c r="E413" s="36"/>
      <c r="F413" s="36"/>
      <c r="G413" s="36"/>
      <c r="H413" s="37"/>
    </row>
    <row r="414" spans="5:8" x14ac:dyDescent="0.25">
      <c r="E414" s="36"/>
      <c r="F414" s="36"/>
      <c r="G414" s="36"/>
      <c r="H414" s="37"/>
    </row>
  </sheetData>
  <mergeCells count="43">
    <mergeCell ref="I4:N5"/>
    <mergeCell ref="B106:C114"/>
    <mergeCell ref="B2:C2"/>
    <mergeCell ref="B3:C3"/>
    <mergeCell ref="B4:C4"/>
    <mergeCell ref="B5:G5"/>
    <mergeCell ref="B37:G37"/>
    <mergeCell ref="B59:G59"/>
    <mergeCell ref="B76:G76"/>
    <mergeCell ref="B90:G90"/>
    <mergeCell ref="B104:D104"/>
    <mergeCell ref="B105:C105"/>
    <mergeCell ref="B233:C241"/>
    <mergeCell ref="B115:C155"/>
    <mergeCell ref="B156:C164"/>
    <mergeCell ref="B165:C198"/>
    <mergeCell ref="B199:C205"/>
    <mergeCell ref="B206:B223"/>
    <mergeCell ref="C206:C207"/>
    <mergeCell ref="C208:C209"/>
    <mergeCell ref="C210:C211"/>
    <mergeCell ref="C212:C213"/>
    <mergeCell ref="C214:C215"/>
    <mergeCell ref="C216:C217"/>
    <mergeCell ref="C218:C219"/>
    <mergeCell ref="C220:C221"/>
    <mergeCell ref="C222:C223"/>
    <mergeCell ref="B224:C232"/>
    <mergeCell ref="B242:C250"/>
    <mergeCell ref="B251:C259"/>
    <mergeCell ref="B260:C267"/>
    <mergeCell ref="B269:B274"/>
    <mergeCell ref="C269:C271"/>
    <mergeCell ref="C272:C274"/>
    <mergeCell ref="B297:C298"/>
    <mergeCell ref="B299:C299"/>
    <mergeCell ref="B300:C300"/>
    <mergeCell ref="B275:C280"/>
    <mergeCell ref="B281:C283"/>
    <mergeCell ref="B284:C288"/>
    <mergeCell ref="B289:C289"/>
    <mergeCell ref="B290:C294"/>
    <mergeCell ref="B295:C296"/>
  </mergeCells>
  <printOptions horizontalCentered="1"/>
  <pageMargins left="0.19685039370078741" right="0.19685039370078741" top="0.39370078740157483" bottom="0.39370078740157483" header="0" footer="0"/>
  <pageSetup paperSize="9" scale="68" orientation="portrait" r:id="rId1"/>
  <colBreaks count="1" manualBreakCount="1">
    <brk id="8" min="104" max="41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416"/>
  <sheetViews>
    <sheetView zoomScaleSheetLayoutView="130" workbookViewId="0">
      <selection activeCell="K19" sqref="K19"/>
    </sheetView>
  </sheetViews>
  <sheetFormatPr defaultRowHeight="15" x14ac:dyDescent="0.25"/>
  <cols>
    <col min="1" max="1" width="7.42578125" customWidth="1"/>
    <col min="2" max="2" width="6.28515625" style="1" customWidth="1"/>
    <col min="3" max="3" width="12.42578125" style="1" customWidth="1"/>
    <col min="4" max="4" width="18" style="1" bestFit="1" customWidth="1"/>
    <col min="5" max="5" width="10.42578125" style="1" customWidth="1"/>
    <col min="6" max="6" width="13.140625" style="1" customWidth="1"/>
    <col min="7" max="7" width="11.7109375" style="1" customWidth="1"/>
    <col min="8" max="8" width="28.28515625" customWidth="1"/>
    <col min="11" max="11" width="19.85546875" style="16" customWidth="1"/>
    <col min="13" max="13" width="8.5703125" customWidth="1"/>
    <col min="14" max="14" width="14" customWidth="1"/>
  </cols>
  <sheetData>
    <row r="1" spans="2:18" ht="46.5" customHeight="1" x14ac:dyDescent="0.25">
      <c r="D1" s="28"/>
      <c r="E1" s="6"/>
      <c r="F1" s="6"/>
      <c r="G1" s="6"/>
    </row>
    <row r="2" spans="2:18" s="1" customFormat="1" ht="15" customHeight="1" x14ac:dyDescent="0.25">
      <c r="B2" s="134" t="s">
        <v>17</v>
      </c>
      <c r="C2" s="134"/>
      <c r="D2" s="20" t="s">
        <v>135</v>
      </c>
      <c r="G2" s="31"/>
      <c r="K2" s="17"/>
    </row>
    <row r="3" spans="2:18" s="1" customFormat="1" ht="15" customHeight="1" x14ac:dyDescent="0.25">
      <c r="B3" s="134" t="s">
        <v>19</v>
      </c>
      <c r="C3" s="134"/>
      <c r="D3" s="21" t="s">
        <v>145</v>
      </c>
      <c r="E3" s="5"/>
      <c r="F3" s="5"/>
      <c r="G3" s="31"/>
      <c r="K3" s="17"/>
    </row>
    <row r="4" spans="2:18" s="1" customFormat="1" ht="33" customHeight="1" x14ac:dyDescent="0.25">
      <c r="B4" s="138" t="s">
        <v>18</v>
      </c>
      <c r="C4" s="138"/>
      <c r="D4" s="22" t="s">
        <v>144</v>
      </c>
      <c r="E4" s="19"/>
      <c r="F4" s="19"/>
      <c r="G4" s="9"/>
      <c r="K4" s="17"/>
    </row>
    <row r="5" spans="2:18" ht="18.75" x14ac:dyDescent="0.25">
      <c r="B5" s="131" t="s">
        <v>10</v>
      </c>
      <c r="C5" s="132"/>
      <c r="D5" s="132"/>
      <c r="E5" s="132"/>
      <c r="F5" s="132"/>
      <c r="G5" s="133"/>
      <c r="J5" s="148" t="s">
        <v>206</v>
      </c>
      <c r="K5" s="148"/>
      <c r="L5" s="148"/>
      <c r="M5" s="148"/>
      <c r="N5" s="148"/>
      <c r="O5" s="148"/>
    </row>
    <row r="6" spans="2:18" ht="45" x14ac:dyDescent="0.25">
      <c r="B6" s="33" t="s">
        <v>9</v>
      </c>
      <c r="C6" s="33" t="s">
        <v>0</v>
      </c>
      <c r="D6" s="33" t="s">
        <v>15</v>
      </c>
      <c r="E6" s="4" t="s">
        <v>20</v>
      </c>
      <c r="F6" s="4" t="s">
        <v>16</v>
      </c>
      <c r="G6" s="33" t="s">
        <v>11</v>
      </c>
      <c r="J6" s="53" t="s">
        <v>205</v>
      </c>
      <c r="K6" s="33" t="s">
        <v>204</v>
      </c>
      <c r="L6" s="33" t="s">
        <v>15</v>
      </c>
      <c r="M6" s="4" t="s">
        <v>20</v>
      </c>
      <c r="N6" s="4" t="s">
        <v>16</v>
      </c>
      <c r="O6" s="33" t="s">
        <v>11</v>
      </c>
    </row>
    <row r="7" spans="2:18" ht="15" customHeight="1" x14ac:dyDescent="0.25">
      <c r="B7" s="2">
        <v>1</v>
      </c>
      <c r="C7" s="3">
        <v>44901</v>
      </c>
      <c r="D7" s="2">
        <v>650</v>
      </c>
      <c r="E7" s="2"/>
      <c r="F7" s="2">
        <f>D7-E7</f>
        <v>650</v>
      </c>
      <c r="G7" s="2">
        <v>2753</v>
      </c>
      <c r="J7" s="61" t="s">
        <v>10</v>
      </c>
      <c r="K7" s="61">
        <f>+'[2]Atarasand -PR E '!$I$1034</f>
        <v>4008</v>
      </c>
      <c r="L7" s="61">
        <f>+D23</f>
        <v>2600</v>
      </c>
      <c r="M7" s="61">
        <f>+'[2]Atarasand -PR E '!$I$1033</f>
        <v>2529</v>
      </c>
      <c r="N7" s="61">
        <f>+L7-M7</f>
        <v>71</v>
      </c>
      <c r="O7" s="61"/>
      <c r="P7">
        <f>+'[3]ATTARASAND PR'!$B$138</f>
        <v>4008</v>
      </c>
      <c r="Q7">
        <f>+L7-P7</f>
        <v>-1408</v>
      </c>
    </row>
    <row r="8" spans="2:18" ht="15" customHeight="1" x14ac:dyDescent="0.25">
      <c r="B8" s="2">
        <v>2</v>
      </c>
      <c r="C8" s="3">
        <v>44902</v>
      </c>
      <c r="D8" s="2"/>
      <c r="E8" s="2">
        <v>86</v>
      </c>
      <c r="F8" s="2">
        <f t="shared" ref="F8:F13" si="0">F7+D8-E8</f>
        <v>564</v>
      </c>
      <c r="G8" s="2"/>
      <c r="J8" s="61" t="s">
        <v>12</v>
      </c>
      <c r="K8" s="61">
        <f>+'[2]Atarasand -PR E '!$J$1034</f>
        <v>3644</v>
      </c>
      <c r="L8" s="2">
        <f>+D49</f>
        <v>3250</v>
      </c>
      <c r="M8" s="61">
        <f>+'[2]Atarasand -PR E '!$J$1033</f>
        <v>3250</v>
      </c>
      <c r="N8" s="61">
        <f t="shared" ref="N8:N12" si="1">+L8-M8</f>
        <v>0</v>
      </c>
      <c r="O8" s="61">
        <f>+K8-M8</f>
        <v>394</v>
      </c>
      <c r="P8">
        <f>+'[3]ATTARASAND PR'!$C$138</f>
        <v>3644</v>
      </c>
      <c r="Q8">
        <f t="shared" ref="Q8:Q12" si="2">+L8-P8</f>
        <v>-394</v>
      </c>
    </row>
    <row r="9" spans="2:18" ht="15" customHeight="1" x14ac:dyDescent="0.25">
      <c r="B9" s="2">
        <v>3</v>
      </c>
      <c r="C9" s="3">
        <v>44903</v>
      </c>
      <c r="D9" s="2"/>
      <c r="E9" s="2">
        <v>70</v>
      </c>
      <c r="F9" s="2">
        <f t="shared" si="0"/>
        <v>494</v>
      </c>
      <c r="G9" s="2"/>
      <c r="J9" s="61" t="s">
        <v>13</v>
      </c>
      <c r="K9" s="61">
        <f>+'[2]Atarasand -PR E '!$K$1034</f>
        <v>1029</v>
      </c>
      <c r="L9" s="61">
        <f>+D62</f>
        <v>900</v>
      </c>
      <c r="M9" s="61">
        <f>+'[2]Atarasand -PR E '!$K$1033</f>
        <v>845</v>
      </c>
      <c r="N9" s="61">
        <f t="shared" si="1"/>
        <v>55</v>
      </c>
      <c r="O9" s="61"/>
      <c r="P9">
        <f>+'[3]ATTARASAND PR'!$D$138</f>
        <v>1029</v>
      </c>
      <c r="Q9">
        <f t="shared" si="2"/>
        <v>-129</v>
      </c>
    </row>
    <row r="10" spans="2:18" ht="15" customHeight="1" x14ac:dyDescent="0.25">
      <c r="B10" s="2">
        <v>4</v>
      </c>
      <c r="C10" s="3">
        <v>44907</v>
      </c>
      <c r="D10" s="2"/>
      <c r="E10" s="2">
        <v>30</v>
      </c>
      <c r="F10" s="2">
        <f t="shared" si="0"/>
        <v>464</v>
      </c>
      <c r="G10" s="2"/>
      <c r="J10" s="61" t="s">
        <v>14</v>
      </c>
      <c r="K10" s="61">
        <f>+'[2]Atarasand -PR E '!$L$1034</f>
        <v>2846</v>
      </c>
      <c r="L10" s="61">
        <f>+D75</f>
        <v>2800</v>
      </c>
      <c r="M10" s="61">
        <f>+'[2]Atarasand -PR E '!$L$1033</f>
        <v>2785</v>
      </c>
      <c r="N10" s="61">
        <f t="shared" si="1"/>
        <v>15</v>
      </c>
      <c r="O10" s="61"/>
      <c r="P10">
        <f>+'[3]ATTARASAND PR'!$E$138</f>
        <v>2846</v>
      </c>
      <c r="Q10">
        <f t="shared" si="2"/>
        <v>-46</v>
      </c>
    </row>
    <row r="11" spans="2:18" ht="15" customHeight="1" x14ac:dyDescent="0.25">
      <c r="B11" s="2">
        <v>5</v>
      </c>
      <c r="C11" s="3">
        <v>44914</v>
      </c>
      <c r="D11" s="2"/>
      <c r="E11" s="2">
        <v>270</v>
      </c>
      <c r="F11" s="2">
        <f t="shared" si="0"/>
        <v>194</v>
      </c>
      <c r="G11" s="2"/>
      <c r="J11" s="61" t="s">
        <v>138</v>
      </c>
      <c r="K11" s="61">
        <f>+'[2]Atarasand -PR E '!$M$1034</f>
        <v>713</v>
      </c>
      <c r="L11" s="61">
        <f>+D95</f>
        <v>732</v>
      </c>
      <c r="M11" s="61">
        <f>+'[2]Atarasand -PR E '!$M$1033</f>
        <v>579</v>
      </c>
      <c r="N11" s="61">
        <f t="shared" si="1"/>
        <v>153</v>
      </c>
      <c r="O11" s="61"/>
      <c r="P11">
        <f>+'[3]ATTARASAND PR'!$F$138</f>
        <v>713</v>
      </c>
      <c r="Q11">
        <f t="shared" si="2"/>
        <v>19</v>
      </c>
    </row>
    <row r="12" spans="2:18" ht="15" customHeight="1" x14ac:dyDescent="0.25">
      <c r="B12" s="2">
        <v>6</v>
      </c>
      <c r="C12" s="3">
        <v>44915</v>
      </c>
      <c r="D12" s="2">
        <v>1950</v>
      </c>
      <c r="E12" s="2"/>
      <c r="F12" s="2">
        <f t="shared" si="0"/>
        <v>2144</v>
      </c>
      <c r="G12" s="2">
        <v>2757</v>
      </c>
      <c r="J12" s="61" t="s">
        <v>155</v>
      </c>
      <c r="K12" s="61">
        <f>+'[2]Atarasand -PR E '!$N$1034</f>
        <v>2121</v>
      </c>
      <c r="L12" s="61">
        <f>+D105</f>
        <v>2220</v>
      </c>
      <c r="M12" s="61">
        <f>+'[2]Atarasand -PR E '!$N$1033</f>
        <v>2091</v>
      </c>
      <c r="N12" s="61">
        <f t="shared" si="1"/>
        <v>129</v>
      </c>
      <c r="O12" s="61"/>
      <c r="P12">
        <f>+'[3]ATTARASAND PR'!$G$138</f>
        <v>2121</v>
      </c>
      <c r="Q12">
        <f t="shared" si="2"/>
        <v>99</v>
      </c>
    </row>
    <row r="13" spans="2:18" ht="15" customHeight="1" x14ac:dyDescent="0.25">
      <c r="B13" s="2">
        <v>7</v>
      </c>
      <c r="C13" s="3">
        <v>44918</v>
      </c>
      <c r="D13" s="2"/>
      <c r="E13" s="2">
        <v>90</v>
      </c>
      <c r="F13" s="2">
        <f t="shared" si="0"/>
        <v>2054</v>
      </c>
      <c r="G13" s="2"/>
      <c r="J13" s="61" t="s">
        <v>242</v>
      </c>
      <c r="K13" s="61">
        <f>+'[2]Atarasand -PR E '!$P$1034</f>
        <v>1431</v>
      </c>
      <c r="L13" s="61"/>
      <c r="M13" s="61"/>
      <c r="N13" s="61"/>
      <c r="O13" s="61"/>
      <c r="R13">
        <f>12*6</f>
        <v>72</v>
      </c>
    </row>
    <row r="14" spans="2:18" ht="15" customHeight="1" x14ac:dyDescent="0.25">
      <c r="B14" s="2">
        <v>8</v>
      </c>
      <c r="C14" s="3">
        <v>44919</v>
      </c>
      <c r="D14" s="2"/>
      <c r="E14" s="2">
        <v>68</v>
      </c>
      <c r="F14" s="2">
        <f t="shared" ref="F14" si="3">F13+D14-E14</f>
        <v>1986</v>
      </c>
      <c r="G14" s="2"/>
      <c r="J14" s="61"/>
      <c r="K14" s="61">
        <f>+SUM(K7:K13)</f>
        <v>15792</v>
      </c>
      <c r="L14" s="61"/>
      <c r="M14" s="61"/>
      <c r="N14" s="61"/>
      <c r="O14" s="61"/>
    </row>
    <row r="15" spans="2:18" ht="15" customHeight="1" x14ac:dyDescent="0.25">
      <c r="B15" s="2">
        <v>9</v>
      </c>
      <c r="C15" s="3">
        <v>44920</v>
      </c>
      <c r="D15" s="2"/>
      <c r="E15" s="2">
        <v>112</v>
      </c>
      <c r="F15" s="2">
        <f t="shared" ref="F15" si="4">F14+D15-E15</f>
        <v>1874</v>
      </c>
      <c r="G15" s="2"/>
    </row>
    <row r="16" spans="2:18" ht="15" customHeight="1" x14ac:dyDescent="0.25">
      <c r="B16" s="2">
        <v>10</v>
      </c>
      <c r="C16" s="3">
        <v>44921</v>
      </c>
      <c r="D16" s="2"/>
      <c r="E16" s="2">
        <v>95</v>
      </c>
      <c r="F16" s="2">
        <f t="shared" ref="F16:F19" si="5">F15+D16-E16</f>
        <v>1779</v>
      </c>
      <c r="G16" s="2"/>
    </row>
    <row r="17" spans="2:11" ht="15" customHeight="1" x14ac:dyDescent="0.25">
      <c r="B17" s="2">
        <v>11</v>
      </c>
      <c r="C17" s="3">
        <v>44923</v>
      </c>
      <c r="D17" s="2"/>
      <c r="E17" s="2">
        <v>140</v>
      </c>
      <c r="F17" s="2">
        <f t="shared" si="5"/>
        <v>1639</v>
      </c>
      <c r="G17" s="2"/>
    </row>
    <row r="18" spans="2:11" ht="15" customHeight="1" x14ac:dyDescent="0.25">
      <c r="B18" s="2">
        <f>+B17+1</f>
        <v>12</v>
      </c>
      <c r="C18" s="3">
        <v>44925</v>
      </c>
      <c r="D18" s="2"/>
      <c r="E18" s="2">
        <v>85</v>
      </c>
      <c r="F18" s="2">
        <f t="shared" si="5"/>
        <v>1554</v>
      </c>
      <c r="G18" s="2"/>
    </row>
    <row r="19" spans="2:11" ht="15" customHeight="1" x14ac:dyDescent="0.25">
      <c r="B19" s="2">
        <f t="shared" ref="B19:B22" si="6">+B18+1</f>
        <v>13</v>
      </c>
      <c r="C19" s="3">
        <v>44926</v>
      </c>
      <c r="D19" s="2"/>
      <c r="E19" s="2">
        <v>40</v>
      </c>
      <c r="F19" s="2">
        <f t="shared" si="5"/>
        <v>1514</v>
      </c>
      <c r="G19" s="2"/>
    </row>
    <row r="20" spans="2:11" ht="15" customHeight="1" x14ac:dyDescent="0.25">
      <c r="B20" s="2">
        <f t="shared" si="6"/>
        <v>14</v>
      </c>
      <c r="C20" s="3"/>
      <c r="D20" s="2"/>
      <c r="E20" s="2"/>
      <c r="F20" s="2"/>
      <c r="G20" s="2"/>
    </row>
    <row r="21" spans="2:11" ht="15" customHeight="1" x14ac:dyDescent="0.25">
      <c r="B21" s="2">
        <f t="shared" si="6"/>
        <v>15</v>
      </c>
      <c r="C21" s="3"/>
      <c r="D21" s="2"/>
      <c r="E21" s="2"/>
      <c r="F21" s="2"/>
      <c r="G21" s="2"/>
    </row>
    <row r="22" spans="2:11" ht="15" customHeight="1" x14ac:dyDescent="0.25">
      <c r="B22" s="2">
        <f t="shared" si="6"/>
        <v>16</v>
      </c>
      <c r="C22" s="3"/>
      <c r="D22" s="2"/>
      <c r="E22" s="2"/>
      <c r="F22" s="2"/>
      <c r="G22" s="2"/>
      <c r="K22" s="16">
        <f>2150+2600+3250</f>
        <v>8000</v>
      </c>
    </row>
    <row r="23" spans="2:11" ht="15" customHeight="1" x14ac:dyDescent="0.25">
      <c r="B23" s="43"/>
      <c r="C23" s="3" t="s">
        <v>201</v>
      </c>
      <c r="D23" s="2">
        <f>+SUM(D7:D22)</f>
        <v>2600</v>
      </c>
      <c r="E23" s="45"/>
      <c r="F23" s="45"/>
      <c r="G23" s="24"/>
    </row>
    <row r="24" spans="2:11" ht="15" customHeight="1" x14ac:dyDescent="0.25">
      <c r="B24" s="43"/>
      <c r="C24" s="44"/>
      <c r="D24" s="45"/>
      <c r="E24" s="45"/>
      <c r="F24" s="45"/>
      <c r="G24" s="24"/>
    </row>
    <row r="25" spans="2:11" ht="18.75" x14ac:dyDescent="0.25">
      <c r="B25" s="131" t="s">
        <v>12</v>
      </c>
      <c r="C25" s="132"/>
      <c r="D25" s="132"/>
      <c r="E25" s="132"/>
      <c r="F25" s="132"/>
      <c r="G25" s="133"/>
    </row>
    <row r="26" spans="2:11" ht="45" x14ac:dyDescent="0.25">
      <c r="B26" s="33" t="s">
        <v>9</v>
      </c>
      <c r="C26" s="33" t="s">
        <v>0</v>
      </c>
      <c r="D26" s="33" t="s">
        <v>15</v>
      </c>
      <c r="E26" s="4" t="s">
        <v>20</v>
      </c>
      <c r="F26" s="4" t="s">
        <v>16</v>
      </c>
      <c r="G26" s="33" t="s">
        <v>11</v>
      </c>
    </row>
    <row r="27" spans="2:11" ht="15" customHeight="1" x14ac:dyDescent="0.25">
      <c r="B27" s="2">
        <v>1</v>
      </c>
      <c r="C27" s="3">
        <v>44901</v>
      </c>
      <c r="D27" s="2">
        <v>450</v>
      </c>
      <c r="E27" s="2"/>
      <c r="F27" s="2">
        <f>D27-E27</f>
        <v>450</v>
      </c>
      <c r="G27" s="2">
        <v>2753</v>
      </c>
    </row>
    <row r="28" spans="2:11" ht="15" customHeight="1" x14ac:dyDescent="0.25">
      <c r="B28" s="2">
        <v>2</v>
      </c>
      <c r="C28" s="3">
        <v>44903</v>
      </c>
      <c r="D28" s="2"/>
      <c r="E28" s="2">
        <v>135</v>
      </c>
      <c r="F28" s="2">
        <f t="shared" ref="F28:F33" si="7">F27+D28-E28</f>
        <v>315</v>
      </c>
      <c r="G28" s="2"/>
    </row>
    <row r="29" spans="2:11" ht="15" customHeight="1" x14ac:dyDescent="0.25">
      <c r="B29" s="2">
        <v>3</v>
      </c>
      <c r="C29" s="3">
        <v>44908</v>
      </c>
      <c r="D29" s="2"/>
      <c r="E29" s="2">
        <v>195</v>
      </c>
      <c r="F29" s="2">
        <f t="shared" si="7"/>
        <v>120</v>
      </c>
      <c r="G29" s="2"/>
    </row>
    <row r="30" spans="2:11" ht="15" customHeight="1" x14ac:dyDescent="0.25">
      <c r="B30" s="2">
        <v>4</v>
      </c>
      <c r="C30" s="3">
        <v>44914</v>
      </c>
      <c r="D30" s="2">
        <v>3150</v>
      </c>
      <c r="E30" s="2"/>
      <c r="F30" s="2">
        <f t="shared" si="7"/>
        <v>3270</v>
      </c>
      <c r="G30" s="2">
        <v>2755</v>
      </c>
    </row>
    <row r="31" spans="2:11" ht="15" customHeight="1" x14ac:dyDescent="0.25">
      <c r="B31" s="2">
        <v>5</v>
      </c>
      <c r="C31" s="3">
        <v>44915</v>
      </c>
      <c r="D31" s="2">
        <v>450</v>
      </c>
      <c r="E31" s="2">
        <v>250</v>
      </c>
      <c r="F31" s="2">
        <f t="shared" si="7"/>
        <v>3470</v>
      </c>
      <c r="G31" s="2">
        <v>2757</v>
      </c>
    </row>
    <row r="32" spans="2:11" ht="15" customHeight="1" x14ac:dyDescent="0.25">
      <c r="B32" s="2">
        <v>6</v>
      </c>
      <c r="C32" s="3">
        <v>44916</v>
      </c>
      <c r="D32" s="2"/>
      <c r="E32" s="2">
        <v>654</v>
      </c>
      <c r="F32" s="2">
        <f t="shared" si="7"/>
        <v>2816</v>
      </c>
      <c r="G32" s="2"/>
    </row>
    <row r="33" spans="2:7" ht="15" customHeight="1" x14ac:dyDescent="0.25">
      <c r="B33" s="2">
        <v>7</v>
      </c>
      <c r="C33" s="3">
        <v>44918</v>
      </c>
      <c r="D33" s="2"/>
      <c r="E33" s="2">
        <v>156</v>
      </c>
      <c r="F33" s="2">
        <f t="shared" si="7"/>
        <v>2660</v>
      </c>
      <c r="G33" s="2"/>
    </row>
    <row r="34" spans="2:7" ht="15" customHeight="1" x14ac:dyDescent="0.25">
      <c r="B34" s="2">
        <v>8</v>
      </c>
      <c r="C34" s="3">
        <v>44919</v>
      </c>
      <c r="D34" s="2"/>
      <c r="E34" s="2">
        <v>55</v>
      </c>
      <c r="F34" s="2">
        <f t="shared" ref="F34" si="8">F33+D34-E34</f>
        <v>2605</v>
      </c>
      <c r="G34" s="2"/>
    </row>
    <row r="35" spans="2:7" s="1" customFormat="1" ht="15" customHeight="1" x14ac:dyDescent="0.25">
      <c r="B35" s="2">
        <v>9</v>
      </c>
      <c r="C35" s="3">
        <v>44920</v>
      </c>
      <c r="D35" s="2"/>
      <c r="E35" s="2">
        <v>88</v>
      </c>
      <c r="F35" s="2">
        <f t="shared" ref="F35" si="9">F34+D35-E35</f>
        <v>2517</v>
      </c>
      <c r="G35" s="2"/>
    </row>
    <row r="36" spans="2:7" s="1" customFormat="1" ht="15" customHeight="1" x14ac:dyDescent="0.25">
      <c r="B36" s="2">
        <v>10</v>
      </c>
      <c r="C36" s="3">
        <v>44921</v>
      </c>
      <c r="D36" s="2"/>
      <c r="E36" s="2">
        <v>130</v>
      </c>
      <c r="F36" s="2">
        <f t="shared" ref="F36" si="10">F35+D36-E36</f>
        <v>2387</v>
      </c>
      <c r="G36" s="2"/>
    </row>
    <row r="37" spans="2:7" s="1" customFormat="1" ht="15" customHeight="1" x14ac:dyDescent="0.25">
      <c r="B37" s="2">
        <v>11</v>
      </c>
      <c r="C37" s="3">
        <v>44922</v>
      </c>
      <c r="D37" s="2"/>
      <c r="E37" s="2">
        <v>181</v>
      </c>
      <c r="F37" s="2">
        <f t="shared" ref="F37:F39" si="11">F36+D37-E37</f>
        <v>2206</v>
      </c>
      <c r="G37" s="2"/>
    </row>
    <row r="38" spans="2:7" s="1" customFormat="1" ht="15" customHeight="1" x14ac:dyDescent="0.25">
      <c r="B38" s="2">
        <f>+B37+1</f>
        <v>12</v>
      </c>
      <c r="C38" s="3">
        <v>44926</v>
      </c>
      <c r="D38" s="2"/>
      <c r="E38" s="2">
        <f>28+16+35</f>
        <v>79</v>
      </c>
      <c r="F38" s="2">
        <f t="shared" si="11"/>
        <v>2127</v>
      </c>
      <c r="G38" s="2"/>
    </row>
    <row r="39" spans="2:7" s="1" customFormat="1" ht="15" customHeight="1" x14ac:dyDescent="0.25">
      <c r="B39" s="2">
        <f t="shared" ref="B39:B43" si="12">+B38+1</f>
        <v>13</v>
      </c>
      <c r="C39" s="3">
        <v>44928</v>
      </c>
      <c r="D39" s="2"/>
      <c r="E39" s="2">
        <f>23+77+52</f>
        <v>152</v>
      </c>
      <c r="F39" s="2">
        <f t="shared" si="11"/>
        <v>1975</v>
      </c>
      <c r="G39" s="2"/>
    </row>
    <row r="40" spans="2:7" s="1" customFormat="1" ht="15" customHeight="1" x14ac:dyDescent="0.25">
      <c r="B40" s="2">
        <f t="shared" si="12"/>
        <v>14</v>
      </c>
      <c r="C40" s="31"/>
      <c r="D40" s="31"/>
      <c r="E40" s="31"/>
      <c r="F40" s="31"/>
      <c r="G40" s="31"/>
    </row>
    <row r="41" spans="2:7" s="1" customFormat="1" ht="15" customHeight="1" x14ac:dyDescent="0.25">
      <c r="B41" s="2">
        <f t="shared" si="12"/>
        <v>15</v>
      </c>
      <c r="C41" s="3"/>
      <c r="D41" s="2"/>
      <c r="E41" s="2"/>
      <c r="F41" s="2"/>
      <c r="G41" s="2"/>
    </row>
    <row r="42" spans="2:7" s="1" customFormat="1" ht="15" customHeight="1" x14ac:dyDescent="0.25">
      <c r="B42" s="2">
        <f t="shared" si="12"/>
        <v>16</v>
      </c>
      <c r="C42" s="3"/>
      <c r="D42" s="2"/>
      <c r="E42" s="2"/>
      <c r="F42" s="2"/>
      <c r="G42" s="2"/>
    </row>
    <row r="43" spans="2:7" s="1" customFormat="1" ht="15" customHeight="1" x14ac:dyDescent="0.25">
      <c r="B43" s="2">
        <f t="shared" si="12"/>
        <v>17</v>
      </c>
      <c r="C43" s="3"/>
      <c r="D43" s="2"/>
      <c r="E43" s="2"/>
      <c r="F43" s="2"/>
      <c r="G43" s="2"/>
    </row>
    <row r="44" spans="2:7" s="1" customFormat="1" ht="15" customHeight="1" x14ac:dyDescent="0.25">
      <c r="B44" s="2"/>
      <c r="C44" s="3"/>
      <c r="D44" s="2"/>
      <c r="E44" s="2"/>
      <c r="F44" s="2"/>
      <c r="G44" s="2"/>
    </row>
    <row r="45" spans="2:7" s="1" customFormat="1" ht="15" customHeight="1" x14ac:dyDescent="0.25">
      <c r="B45" s="2"/>
      <c r="C45" s="3"/>
      <c r="D45" s="2"/>
      <c r="E45" s="2"/>
      <c r="F45" s="2"/>
      <c r="G45" s="2"/>
    </row>
    <row r="46" spans="2:7" s="1" customFormat="1" ht="15" customHeight="1" x14ac:dyDescent="0.25">
      <c r="B46" s="2"/>
      <c r="C46" s="3"/>
      <c r="D46" s="2"/>
      <c r="E46" s="2"/>
      <c r="F46" s="2"/>
      <c r="G46" s="2"/>
    </row>
    <row r="47" spans="2:7" s="1" customFormat="1" ht="15" customHeight="1" x14ac:dyDescent="0.25">
      <c r="B47" s="2"/>
      <c r="C47" s="3"/>
      <c r="D47" s="2"/>
      <c r="E47" s="2"/>
      <c r="F47" s="2"/>
      <c r="G47" s="2"/>
    </row>
    <row r="48" spans="2:7" s="1" customFormat="1" ht="15" customHeight="1" x14ac:dyDescent="0.25">
      <c r="B48" s="2"/>
      <c r="C48" s="3">
        <v>44981</v>
      </c>
      <c r="D48" s="2">
        <v>800</v>
      </c>
      <c r="E48" s="2"/>
      <c r="F48" s="2"/>
      <c r="G48" s="2" t="s">
        <v>279</v>
      </c>
    </row>
    <row r="49" spans="2:7" s="1" customFormat="1" ht="15" customHeight="1" x14ac:dyDescent="0.25">
      <c r="B49" s="43"/>
      <c r="C49" s="3" t="s">
        <v>202</v>
      </c>
      <c r="D49" s="2">
        <f>+SUM(D27:D39)-D48</f>
        <v>3250</v>
      </c>
      <c r="E49" s="45"/>
      <c r="F49" s="45"/>
      <c r="G49" s="24"/>
    </row>
    <row r="50" spans="2:7" ht="18.75" x14ac:dyDescent="0.25">
      <c r="B50" s="131" t="s">
        <v>13</v>
      </c>
      <c r="C50" s="132"/>
      <c r="D50" s="132"/>
      <c r="E50" s="132"/>
      <c r="F50" s="132"/>
      <c r="G50" s="133"/>
    </row>
    <row r="51" spans="2:7" ht="45" x14ac:dyDescent="0.25">
      <c r="B51" s="33" t="s">
        <v>9</v>
      </c>
      <c r="C51" s="33" t="s">
        <v>0</v>
      </c>
      <c r="D51" s="33" t="s">
        <v>15</v>
      </c>
      <c r="E51" s="4" t="s">
        <v>20</v>
      </c>
      <c r="F51" s="4" t="s">
        <v>16</v>
      </c>
      <c r="G51" s="33" t="s">
        <v>11</v>
      </c>
    </row>
    <row r="52" spans="2:7" ht="15" customHeight="1" x14ac:dyDescent="0.25">
      <c r="B52" s="26">
        <v>1</v>
      </c>
      <c r="C52" s="27">
        <v>44928</v>
      </c>
      <c r="D52" s="26">
        <v>900</v>
      </c>
      <c r="E52" s="26"/>
      <c r="F52" s="26"/>
      <c r="G52" s="2">
        <v>2760</v>
      </c>
    </row>
    <row r="53" spans="2:7" ht="15" customHeight="1" x14ac:dyDescent="0.25">
      <c r="B53" s="26"/>
      <c r="C53" s="27"/>
      <c r="D53" s="26"/>
      <c r="E53" s="26"/>
      <c r="F53" s="26"/>
      <c r="G53" s="2"/>
    </row>
    <row r="54" spans="2:7" ht="15" customHeight="1" x14ac:dyDescent="0.25">
      <c r="B54" s="2"/>
      <c r="C54" s="3"/>
      <c r="D54" s="2"/>
      <c r="E54" s="2"/>
      <c r="F54" s="2"/>
      <c r="G54" s="2"/>
    </row>
    <row r="55" spans="2:7" ht="15" customHeight="1" x14ac:dyDescent="0.25">
      <c r="B55" s="2"/>
      <c r="C55" s="3"/>
      <c r="D55" s="2"/>
      <c r="E55" s="2"/>
      <c r="F55" s="2"/>
      <c r="G55" s="2"/>
    </row>
    <row r="56" spans="2:7" ht="15" customHeight="1" x14ac:dyDescent="0.25">
      <c r="B56" s="2"/>
      <c r="C56" s="3"/>
      <c r="D56" s="2"/>
      <c r="E56" s="2"/>
      <c r="F56" s="2"/>
      <c r="G56" s="2"/>
    </row>
    <row r="57" spans="2:7" ht="15" customHeight="1" x14ac:dyDescent="0.25">
      <c r="B57" s="26"/>
      <c r="C57" s="27"/>
      <c r="D57" s="26"/>
      <c r="E57" s="26"/>
      <c r="F57" s="26"/>
      <c r="G57" s="2"/>
    </row>
    <row r="58" spans="2:7" ht="15" customHeight="1" x14ac:dyDescent="0.25">
      <c r="B58" s="26"/>
      <c r="C58" s="27"/>
      <c r="D58" s="25"/>
      <c r="E58" s="26"/>
      <c r="F58" s="26"/>
      <c r="G58" s="2"/>
    </row>
    <row r="59" spans="2:7" s="1" customFormat="1" ht="15" customHeight="1" x14ac:dyDescent="0.25">
      <c r="B59" s="26"/>
      <c r="C59" s="27"/>
      <c r="D59" s="25"/>
      <c r="E59" s="26"/>
      <c r="F59" s="26"/>
      <c r="G59" s="2"/>
    </row>
    <row r="60" spans="2:7" s="1" customFormat="1" ht="15" customHeight="1" x14ac:dyDescent="0.25">
      <c r="B60" s="26"/>
      <c r="C60" s="27"/>
      <c r="D60" s="25"/>
      <c r="E60" s="26"/>
      <c r="F60" s="26"/>
      <c r="G60" s="24"/>
    </row>
    <row r="61" spans="2:7" s="1" customFormat="1" ht="15" customHeight="1" x14ac:dyDescent="0.25">
      <c r="B61" s="26"/>
      <c r="C61" s="27"/>
      <c r="D61" s="25"/>
      <c r="E61" s="26"/>
      <c r="F61" s="26"/>
      <c r="G61" s="24"/>
    </row>
    <row r="62" spans="2:7" s="1" customFormat="1" ht="15" customHeight="1" x14ac:dyDescent="0.25">
      <c r="B62" s="26"/>
      <c r="C62" s="27" t="s">
        <v>201</v>
      </c>
      <c r="D62" s="26">
        <f>+SUM(D52:D61)</f>
        <v>900</v>
      </c>
      <c r="E62" s="26"/>
      <c r="F62" s="26"/>
      <c r="G62" s="24"/>
    </row>
    <row r="63" spans="2:7" ht="18.75" x14ac:dyDescent="0.25">
      <c r="B63" s="131" t="s">
        <v>14</v>
      </c>
      <c r="C63" s="132"/>
      <c r="D63" s="132"/>
      <c r="E63" s="132"/>
      <c r="F63" s="132"/>
      <c r="G63" s="133"/>
    </row>
    <row r="64" spans="2:7" ht="45" x14ac:dyDescent="0.25">
      <c r="B64" s="33" t="s">
        <v>9</v>
      </c>
      <c r="C64" s="33" t="s">
        <v>0</v>
      </c>
      <c r="D64" s="33" t="s">
        <v>15</v>
      </c>
      <c r="E64" s="4" t="s">
        <v>20</v>
      </c>
      <c r="F64" s="4" t="s">
        <v>16</v>
      </c>
      <c r="G64" s="33" t="s">
        <v>11</v>
      </c>
    </row>
    <row r="65" spans="2:7" ht="15" customHeight="1" x14ac:dyDescent="0.25">
      <c r="B65" s="2">
        <v>1</v>
      </c>
      <c r="C65" s="3">
        <v>44898</v>
      </c>
      <c r="D65" s="2">
        <v>1200</v>
      </c>
      <c r="E65" s="2"/>
      <c r="F65" s="2">
        <f>D65-E65</f>
        <v>1200</v>
      </c>
      <c r="G65" s="2">
        <v>2751</v>
      </c>
    </row>
    <row r="66" spans="2:7" ht="15" customHeight="1" x14ac:dyDescent="0.25">
      <c r="B66" s="2">
        <v>2</v>
      </c>
      <c r="C66" s="3">
        <v>44901</v>
      </c>
      <c r="D66" s="2"/>
      <c r="E66" s="2">
        <v>364</v>
      </c>
      <c r="F66" s="2">
        <f>F65+D66-E66</f>
        <v>836</v>
      </c>
      <c r="G66" s="2"/>
    </row>
    <row r="67" spans="2:7" ht="15" customHeight="1" x14ac:dyDescent="0.25">
      <c r="B67" s="2">
        <v>3</v>
      </c>
      <c r="C67" s="3">
        <v>44909</v>
      </c>
      <c r="D67" s="2"/>
      <c r="E67" s="2">
        <v>165</v>
      </c>
      <c r="F67" s="2">
        <f>F66+D67-E67</f>
        <v>671</v>
      </c>
      <c r="G67" s="2"/>
    </row>
    <row r="68" spans="2:7" ht="15" customHeight="1" x14ac:dyDescent="0.25">
      <c r="B68" s="2">
        <v>4</v>
      </c>
      <c r="C68" s="3">
        <v>44915</v>
      </c>
      <c r="D68" s="2">
        <v>600</v>
      </c>
      <c r="E68" s="2">
        <v>250</v>
      </c>
      <c r="F68" s="2">
        <f>F67+D68-E68</f>
        <v>1021</v>
      </c>
      <c r="G68" s="2">
        <v>2757</v>
      </c>
    </row>
    <row r="69" spans="2:7" ht="15" customHeight="1" x14ac:dyDescent="0.25">
      <c r="B69" s="2">
        <v>5</v>
      </c>
      <c r="C69" s="3"/>
      <c r="D69" s="2"/>
      <c r="E69" s="2"/>
      <c r="F69" s="2"/>
      <c r="G69" s="2"/>
    </row>
    <row r="70" spans="2:7" ht="15" customHeight="1" x14ac:dyDescent="0.25">
      <c r="B70" s="2">
        <v>6</v>
      </c>
      <c r="C70" s="3">
        <v>44931</v>
      </c>
      <c r="D70" s="2">
        <v>1000</v>
      </c>
      <c r="E70" s="2"/>
      <c r="F70" s="2"/>
      <c r="G70" s="2">
        <v>2761</v>
      </c>
    </row>
    <row r="71" spans="2:7" ht="15" customHeight="1" x14ac:dyDescent="0.25">
      <c r="B71" s="2"/>
      <c r="C71" s="3"/>
      <c r="D71" s="2"/>
      <c r="E71" s="2"/>
      <c r="F71" s="2"/>
      <c r="G71" s="2"/>
    </row>
    <row r="72" spans="2:7" s="1" customFormat="1" ht="15" customHeight="1" x14ac:dyDescent="0.25">
      <c r="B72" s="2"/>
      <c r="C72" s="3"/>
      <c r="D72" s="2"/>
      <c r="E72" s="2"/>
      <c r="F72" s="2"/>
      <c r="G72" s="2"/>
    </row>
    <row r="73" spans="2:7" s="1" customFormat="1" ht="15" customHeight="1" x14ac:dyDescent="0.25">
      <c r="B73" s="2"/>
      <c r="C73" s="3"/>
      <c r="D73" s="2"/>
      <c r="E73" s="2"/>
      <c r="F73" s="2"/>
      <c r="G73" s="24"/>
    </row>
    <row r="74" spans="2:7" s="1" customFormat="1" ht="15" customHeight="1" x14ac:dyDescent="0.25">
      <c r="B74" s="2"/>
      <c r="C74" s="3"/>
      <c r="D74" s="2"/>
      <c r="E74" s="2"/>
      <c r="F74" s="2"/>
      <c r="G74" s="24"/>
    </row>
    <row r="75" spans="2:7" s="1" customFormat="1" ht="15" customHeight="1" x14ac:dyDescent="0.25">
      <c r="B75" s="2"/>
      <c r="C75" s="3" t="s">
        <v>202</v>
      </c>
      <c r="D75" s="2">
        <f>+SUM(D65:D74)</f>
        <v>2800</v>
      </c>
      <c r="E75" s="2"/>
      <c r="F75" s="2"/>
      <c r="G75" s="24"/>
    </row>
    <row r="76" spans="2:7" ht="18.75" x14ac:dyDescent="0.25">
      <c r="B76" s="131" t="s">
        <v>141</v>
      </c>
      <c r="C76" s="132"/>
      <c r="D76" s="132"/>
      <c r="E76" s="132"/>
      <c r="F76" s="132"/>
      <c r="G76" s="133"/>
    </row>
    <row r="77" spans="2:7" ht="45" x14ac:dyDescent="0.25">
      <c r="B77" s="33" t="s">
        <v>9</v>
      </c>
      <c r="C77" s="33" t="s">
        <v>0</v>
      </c>
      <c r="D77" s="33" t="s">
        <v>15</v>
      </c>
      <c r="E77" s="4" t="s">
        <v>20</v>
      </c>
      <c r="F77" s="4" t="s">
        <v>16</v>
      </c>
      <c r="G77" s="33" t="s">
        <v>11</v>
      </c>
    </row>
    <row r="78" spans="2:7" ht="15" customHeight="1" x14ac:dyDescent="0.25">
      <c r="B78" s="2"/>
      <c r="C78" s="3"/>
      <c r="D78" s="2"/>
      <c r="E78" s="2"/>
      <c r="F78" s="2"/>
      <c r="G78" s="2"/>
    </row>
    <row r="79" spans="2:7" ht="15" customHeight="1" x14ac:dyDescent="0.25">
      <c r="B79" s="2"/>
      <c r="C79" s="3"/>
      <c r="D79" s="2"/>
      <c r="E79" s="2"/>
      <c r="F79" s="2"/>
      <c r="G79" s="2"/>
    </row>
    <row r="80" spans="2:7" ht="15" customHeight="1" x14ac:dyDescent="0.25">
      <c r="B80" s="2"/>
      <c r="C80" s="3"/>
      <c r="D80" s="2"/>
      <c r="E80" s="2"/>
      <c r="F80" s="2"/>
      <c r="G80" s="2"/>
    </row>
    <row r="81" spans="2:7" ht="15" customHeight="1" x14ac:dyDescent="0.25">
      <c r="B81" s="2"/>
      <c r="C81" s="3"/>
      <c r="D81" s="2"/>
      <c r="E81" s="2"/>
      <c r="F81" s="2"/>
      <c r="G81" s="2"/>
    </row>
    <row r="82" spans="2:7" ht="15" customHeight="1" x14ac:dyDescent="0.25">
      <c r="B82" s="2"/>
      <c r="C82" s="3"/>
      <c r="D82" s="2"/>
      <c r="E82" s="2"/>
      <c r="F82" s="2"/>
      <c r="G82" s="2"/>
    </row>
    <row r="83" spans="2:7" ht="15" customHeight="1" x14ac:dyDescent="0.25">
      <c r="B83" s="2"/>
      <c r="C83" s="3"/>
      <c r="D83" s="2"/>
      <c r="E83" s="2"/>
      <c r="F83" s="2"/>
      <c r="G83" s="2"/>
    </row>
    <row r="84" spans="2:7" ht="15" customHeight="1" x14ac:dyDescent="0.25">
      <c r="B84" s="2"/>
      <c r="C84" s="3"/>
      <c r="D84" s="2"/>
      <c r="E84" s="2"/>
      <c r="F84" s="2"/>
      <c r="G84" s="2"/>
    </row>
    <row r="85" spans="2:7" s="1" customFormat="1" ht="15" customHeight="1" x14ac:dyDescent="0.25">
      <c r="B85" s="2"/>
      <c r="C85" s="3"/>
      <c r="D85" s="2"/>
      <c r="E85" s="2"/>
      <c r="F85" s="2"/>
      <c r="G85" s="2"/>
    </row>
    <row r="86" spans="2:7" ht="18.75" x14ac:dyDescent="0.25">
      <c r="B86" s="131" t="s">
        <v>138</v>
      </c>
      <c r="C86" s="132"/>
      <c r="D86" s="132"/>
      <c r="E86" s="132"/>
      <c r="F86" s="132"/>
      <c r="G86" s="133"/>
    </row>
    <row r="87" spans="2:7" ht="45" x14ac:dyDescent="0.25">
      <c r="B87" s="33" t="s">
        <v>9</v>
      </c>
      <c r="C87" s="33" t="s">
        <v>0</v>
      </c>
      <c r="D87" s="33" t="s">
        <v>15</v>
      </c>
      <c r="E87" s="4" t="s">
        <v>20</v>
      </c>
      <c r="F87" s="4" t="s">
        <v>16</v>
      </c>
      <c r="G87" s="33" t="s">
        <v>11</v>
      </c>
    </row>
    <row r="88" spans="2:7" ht="15" customHeight="1" x14ac:dyDescent="0.25">
      <c r="B88" s="2">
        <v>1</v>
      </c>
      <c r="C88" s="3">
        <v>44905</v>
      </c>
      <c r="D88" s="2">
        <v>732</v>
      </c>
      <c r="E88" s="2"/>
      <c r="F88" s="2">
        <f>D88-E88</f>
        <v>732</v>
      </c>
      <c r="G88" s="2">
        <v>2754</v>
      </c>
    </row>
    <row r="89" spans="2:7" ht="15" customHeight="1" x14ac:dyDescent="0.25">
      <c r="B89" s="2">
        <v>2</v>
      </c>
      <c r="C89" s="3">
        <v>44917</v>
      </c>
      <c r="D89" s="2"/>
      <c r="E89" s="2">
        <v>233</v>
      </c>
      <c r="F89" s="2">
        <f>F88+D89-E89</f>
        <v>499</v>
      </c>
      <c r="G89" s="2"/>
    </row>
    <row r="90" spans="2:7" ht="15" customHeight="1" x14ac:dyDescent="0.25">
      <c r="B90" s="2">
        <v>3</v>
      </c>
      <c r="C90" s="3">
        <v>44919</v>
      </c>
      <c r="D90" s="2"/>
      <c r="E90" s="2">
        <v>85</v>
      </c>
      <c r="F90" s="2">
        <f>F89+D90-E90</f>
        <v>414</v>
      </c>
      <c r="G90" s="2"/>
    </row>
    <row r="91" spans="2:7" ht="15" customHeight="1" x14ac:dyDescent="0.25">
      <c r="B91" s="2"/>
      <c r="C91" s="3"/>
      <c r="D91" s="2"/>
      <c r="E91" s="2"/>
      <c r="F91" s="2"/>
      <c r="G91" s="2"/>
    </row>
    <row r="92" spans="2:7" ht="15" customHeight="1" x14ac:dyDescent="0.25">
      <c r="B92" s="2"/>
      <c r="C92" s="3"/>
      <c r="D92" s="2"/>
      <c r="E92" s="2"/>
      <c r="F92" s="2"/>
      <c r="G92" s="2"/>
    </row>
    <row r="93" spans="2:7" ht="15" customHeight="1" x14ac:dyDescent="0.25">
      <c r="B93" s="2"/>
      <c r="C93" s="3"/>
      <c r="D93" s="2"/>
      <c r="E93" s="2"/>
      <c r="F93" s="2"/>
      <c r="G93" s="2"/>
    </row>
    <row r="94" spans="2:7" ht="15" customHeight="1" x14ac:dyDescent="0.25">
      <c r="B94" s="2"/>
      <c r="C94" s="3"/>
      <c r="D94" s="2"/>
      <c r="E94" s="2"/>
      <c r="F94" s="2"/>
      <c r="G94" s="2"/>
    </row>
    <row r="95" spans="2:7" s="1" customFormat="1" ht="15" customHeight="1" x14ac:dyDescent="0.25">
      <c r="B95" s="2"/>
      <c r="C95" s="3" t="s">
        <v>202</v>
      </c>
      <c r="D95" s="2">
        <f>+SUM(D88:D94)</f>
        <v>732</v>
      </c>
      <c r="E95" s="2"/>
      <c r="F95" s="2"/>
      <c r="G95" s="2"/>
    </row>
    <row r="96" spans="2:7" ht="18.75" x14ac:dyDescent="0.25">
      <c r="B96" s="131" t="s">
        <v>155</v>
      </c>
      <c r="C96" s="132"/>
      <c r="D96" s="132"/>
      <c r="E96" s="132"/>
      <c r="F96" s="132"/>
      <c r="G96" s="133"/>
    </row>
    <row r="97" spans="2:8" ht="45" x14ac:dyDescent="0.25">
      <c r="B97" s="33" t="s">
        <v>9</v>
      </c>
      <c r="C97" s="33" t="s">
        <v>0</v>
      </c>
      <c r="D97" s="33" t="s">
        <v>15</v>
      </c>
      <c r="E97" s="4" t="s">
        <v>20</v>
      </c>
      <c r="F97" s="4" t="s">
        <v>16</v>
      </c>
      <c r="G97" s="33" t="s">
        <v>11</v>
      </c>
    </row>
    <row r="98" spans="2:8" ht="15" customHeight="1" x14ac:dyDescent="0.25">
      <c r="B98" s="2">
        <v>1</v>
      </c>
      <c r="C98" s="3">
        <v>44905</v>
      </c>
      <c r="D98" s="2">
        <v>2220</v>
      </c>
      <c r="E98" s="2"/>
      <c r="F98" s="2">
        <f>D98-E98</f>
        <v>2220</v>
      </c>
      <c r="G98" s="2">
        <v>2754</v>
      </c>
    </row>
    <row r="99" spans="2:8" ht="15" customHeight="1" x14ac:dyDescent="0.25">
      <c r="B99" s="2">
        <v>2</v>
      </c>
      <c r="C99" s="3">
        <v>44906</v>
      </c>
      <c r="D99" s="2"/>
      <c r="E99" s="2">
        <v>200</v>
      </c>
      <c r="F99" s="2">
        <f>F98+D99-E99</f>
        <v>2020</v>
      </c>
      <c r="G99" s="2"/>
    </row>
    <row r="100" spans="2:8" ht="15" customHeight="1" x14ac:dyDescent="0.25">
      <c r="B100" s="2">
        <v>3</v>
      </c>
      <c r="C100" s="3">
        <v>44907</v>
      </c>
      <c r="D100" s="2"/>
      <c r="E100" s="2">
        <v>155</v>
      </c>
      <c r="F100" s="2">
        <f>F99+D100-E100</f>
        <v>1865</v>
      </c>
      <c r="G100" s="2"/>
    </row>
    <row r="101" spans="2:8" ht="15" customHeight="1" x14ac:dyDescent="0.25">
      <c r="B101" s="2">
        <v>4</v>
      </c>
      <c r="C101" s="3">
        <v>44909</v>
      </c>
      <c r="D101" s="2"/>
      <c r="E101" s="2">
        <v>48</v>
      </c>
      <c r="F101" s="2">
        <f>F100+D101-E101</f>
        <v>1817</v>
      </c>
      <c r="G101" s="2"/>
    </row>
    <row r="102" spans="2:8" ht="15" customHeight="1" x14ac:dyDescent="0.25">
      <c r="B102" s="2">
        <v>5</v>
      </c>
      <c r="C102" s="3">
        <v>44910</v>
      </c>
      <c r="D102" s="2"/>
      <c r="E102" s="2">
        <v>240</v>
      </c>
      <c r="F102" s="2">
        <f>F101+D102-E102</f>
        <v>1577</v>
      </c>
      <c r="G102" s="2"/>
    </row>
    <row r="103" spans="2:8" ht="15" customHeight="1" x14ac:dyDescent="0.25">
      <c r="B103" s="2">
        <v>6</v>
      </c>
      <c r="C103" s="3">
        <v>44917</v>
      </c>
      <c r="D103" s="2"/>
      <c r="E103" s="2">
        <v>185</v>
      </c>
      <c r="F103" s="2">
        <f>F102+D103-E103</f>
        <v>1392</v>
      </c>
      <c r="G103" s="2"/>
    </row>
    <row r="104" spans="2:8" ht="15" customHeight="1" x14ac:dyDescent="0.25">
      <c r="B104" s="2"/>
      <c r="C104" s="3"/>
      <c r="D104" s="2"/>
      <c r="E104" s="2"/>
      <c r="F104" s="2"/>
      <c r="G104" s="2"/>
    </row>
    <row r="105" spans="2:8" s="1" customFormat="1" ht="15" customHeight="1" x14ac:dyDescent="0.25">
      <c r="B105" s="2"/>
      <c r="C105" s="3" t="s">
        <v>202</v>
      </c>
      <c r="D105" s="2">
        <f>+SUM(D98:D104)</f>
        <v>2220</v>
      </c>
      <c r="E105" s="2"/>
      <c r="F105" s="2"/>
      <c r="G105" s="2"/>
    </row>
    <row r="106" spans="2:8" ht="18.75" x14ac:dyDescent="0.25">
      <c r="B106" s="152"/>
      <c r="C106" s="152"/>
      <c r="D106" s="152"/>
      <c r="E106"/>
      <c r="F106"/>
      <c r="G106" s="23"/>
    </row>
    <row r="107" spans="2:8" ht="45" x14ac:dyDescent="0.25">
      <c r="B107" s="153" t="s">
        <v>21</v>
      </c>
      <c r="C107" s="153"/>
      <c r="D107" s="32" t="s">
        <v>22</v>
      </c>
      <c r="E107" s="12" t="s">
        <v>131</v>
      </c>
      <c r="F107" s="12" t="s">
        <v>132</v>
      </c>
      <c r="G107" s="12" t="s">
        <v>133</v>
      </c>
      <c r="H107" s="12" t="s">
        <v>11</v>
      </c>
    </row>
    <row r="108" spans="2:8" x14ac:dyDescent="0.25">
      <c r="B108" s="151" t="s">
        <v>23</v>
      </c>
      <c r="C108" s="151"/>
      <c r="D108" s="7" t="s">
        <v>1</v>
      </c>
      <c r="E108" s="34">
        <v>5</v>
      </c>
      <c r="F108" s="34"/>
      <c r="G108" s="34">
        <f>E108-F108</f>
        <v>5</v>
      </c>
      <c r="H108" s="34"/>
    </row>
    <row r="109" spans="2:8" x14ac:dyDescent="0.25">
      <c r="B109" s="151"/>
      <c r="C109" s="151"/>
      <c r="D109" s="7" t="s">
        <v>2</v>
      </c>
      <c r="E109" s="34">
        <f>2+4+1+3</f>
        <v>10</v>
      </c>
      <c r="F109" s="34">
        <v>2</v>
      </c>
      <c r="G109" s="34">
        <f>E109-F109</f>
        <v>8</v>
      </c>
      <c r="H109" s="34" t="s">
        <v>226</v>
      </c>
    </row>
    <row r="110" spans="2:8" x14ac:dyDescent="0.25">
      <c r="B110" s="151"/>
      <c r="C110" s="151"/>
      <c r="D110" s="7" t="s">
        <v>3</v>
      </c>
      <c r="E110" s="34">
        <f>1+2+1</f>
        <v>4</v>
      </c>
      <c r="F110" s="34"/>
      <c r="G110" s="34">
        <f>E110-F110</f>
        <v>4</v>
      </c>
      <c r="H110" s="34"/>
    </row>
    <row r="111" spans="2:8" x14ac:dyDescent="0.25">
      <c r="B111" s="151"/>
      <c r="C111" s="151"/>
      <c r="D111" s="7" t="s">
        <v>4</v>
      </c>
      <c r="E111" s="34">
        <v>1</v>
      </c>
      <c r="F111" s="34">
        <v>1</v>
      </c>
      <c r="G111" s="34">
        <f>E111-F111</f>
        <v>0</v>
      </c>
      <c r="H111" s="34" t="s">
        <v>172</v>
      </c>
    </row>
    <row r="112" spans="2:8" x14ac:dyDescent="0.25">
      <c r="B112" s="151"/>
      <c r="C112" s="151"/>
      <c r="D112" s="7" t="s">
        <v>5</v>
      </c>
      <c r="E112" s="34"/>
      <c r="F112" s="34"/>
      <c r="G112" s="34"/>
      <c r="H112" s="34"/>
    </row>
    <row r="113" spans="2:8" x14ac:dyDescent="0.25">
      <c r="B113" s="151"/>
      <c r="C113" s="151"/>
      <c r="D113" s="7" t="s">
        <v>6</v>
      </c>
      <c r="E113" s="34">
        <v>1</v>
      </c>
      <c r="F113" s="34">
        <v>1</v>
      </c>
      <c r="G113" s="34">
        <f>E113-F113</f>
        <v>0</v>
      </c>
      <c r="H113" s="34" t="s">
        <v>228</v>
      </c>
    </row>
    <row r="114" spans="2:8" x14ac:dyDescent="0.25">
      <c r="B114" s="151"/>
      <c r="C114" s="151"/>
      <c r="D114" s="7" t="s">
        <v>7</v>
      </c>
      <c r="E114" s="34">
        <f>2+1</f>
        <v>3</v>
      </c>
      <c r="F114" s="34">
        <f>1+1</f>
        <v>2</v>
      </c>
      <c r="G114" s="34">
        <f>E114-F114</f>
        <v>1</v>
      </c>
      <c r="H114" s="34" t="s">
        <v>179</v>
      </c>
    </row>
    <row r="115" spans="2:8" x14ac:dyDescent="0.25">
      <c r="B115" s="151"/>
      <c r="C115" s="151"/>
      <c r="D115" s="7" t="s">
        <v>8</v>
      </c>
      <c r="E115" s="34"/>
      <c r="F115" s="34"/>
      <c r="G115" s="34"/>
      <c r="H115" s="34"/>
    </row>
    <row r="116" spans="2:8" x14ac:dyDescent="0.25">
      <c r="B116" s="151"/>
      <c r="C116" s="151"/>
      <c r="D116" s="7" t="s">
        <v>24</v>
      </c>
      <c r="E116" s="34"/>
      <c r="F116" s="34"/>
      <c r="G116" s="34"/>
      <c r="H116" s="34"/>
    </row>
    <row r="117" spans="2:8" x14ac:dyDescent="0.25">
      <c r="B117" s="151" t="s">
        <v>25</v>
      </c>
      <c r="C117" s="151"/>
      <c r="D117" s="7" t="s">
        <v>26</v>
      </c>
      <c r="E117" s="34"/>
      <c r="F117" s="34"/>
      <c r="G117" s="34"/>
      <c r="H117" s="34"/>
    </row>
    <row r="118" spans="2:8" x14ac:dyDescent="0.25">
      <c r="B118" s="151"/>
      <c r="C118" s="151"/>
      <c r="D118" s="7" t="s">
        <v>27</v>
      </c>
      <c r="E118" s="34"/>
      <c r="F118" s="34"/>
      <c r="G118" s="34"/>
      <c r="H118" s="34"/>
    </row>
    <row r="119" spans="2:8" x14ac:dyDescent="0.25">
      <c r="B119" s="151"/>
      <c r="C119" s="151"/>
      <c r="D119" s="7" t="s">
        <v>28</v>
      </c>
      <c r="E119" s="34"/>
      <c r="F119" s="34"/>
      <c r="G119" s="34"/>
      <c r="H119" s="34"/>
    </row>
    <row r="120" spans="2:8" x14ac:dyDescent="0.25">
      <c r="B120" s="151"/>
      <c r="C120" s="151"/>
      <c r="D120" s="7" t="s">
        <v>29</v>
      </c>
      <c r="E120" s="34"/>
      <c r="F120" s="34"/>
      <c r="G120" s="34"/>
      <c r="H120" s="34"/>
    </row>
    <row r="121" spans="2:8" x14ac:dyDescent="0.25">
      <c r="B121" s="151"/>
      <c r="C121" s="151"/>
      <c r="D121" s="7" t="s">
        <v>30</v>
      </c>
      <c r="E121" s="34"/>
      <c r="F121" s="34"/>
      <c r="G121" s="34"/>
      <c r="H121" s="34"/>
    </row>
    <row r="122" spans="2:8" x14ac:dyDescent="0.25">
      <c r="B122" s="151"/>
      <c r="C122" s="151"/>
      <c r="D122" s="7" t="s">
        <v>31</v>
      </c>
      <c r="E122" s="34"/>
      <c r="F122" s="34"/>
      <c r="G122" s="34"/>
      <c r="H122" s="34"/>
    </row>
    <row r="123" spans="2:8" x14ac:dyDescent="0.25">
      <c r="B123" s="151"/>
      <c r="C123" s="151"/>
      <c r="D123" s="7" t="s">
        <v>32</v>
      </c>
      <c r="E123" s="34"/>
      <c r="F123" s="34"/>
      <c r="G123" s="34"/>
      <c r="H123" s="34"/>
    </row>
    <row r="124" spans="2:8" ht="60" x14ac:dyDescent="0.25">
      <c r="B124" s="151"/>
      <c r="C124" s="151"/>
      <c r="D124" s="7" t="s">
        <v>33</v>
      </c>
      <c r="E124" s="34">
        <f>3+6+8</f>
        <v>17</v>
      </c>
      <c r="F124" s="34">
        <v>13</v>
      </c>
      <c r="G124" s="34">
        <f t="shared" ref="G124:G129" si="13">E124-F124</f>
        <v>4</v>
      </c>
      <c r="H124" s="38" t="s">
        <v>227</v>
      </c>
    </row>
    <row r="125" spans="2:8" x14ac:dyDescent="0.25">
      <c r="B125" s="151"/>
      <c r="C125" s="151"/>
      <c r="D125" s="7" t="s">
        <v>34</v>
      </c>
      <c r="E125" s="34">
        <v>1</v>
      </c>
      <c r="F125" s="34"/>
      <c r="G125" s="34">
        <f t="shared" si="13"/>
        <v>1</v>
      </c>
      <c r="H125" s="35"/>
    </row>
    <row r="126" spans="2:8" x14ac:dyDescent="0.25">
      <c r="B126" s="151"/>
      <c r="C126" s="151"/>
      <c r="D126" s="7" t="s">
        <v>35</v>
      </c>
      <c r="E126" s="34">
        <v>2</v>
      </c>
      <c r="F126" s="34"/>
      <c r="G126" s="34">
        <f t="shared" si="13"/>
        <v>2</v>
      </c>
      <c r="H126" s="34"/>
    </row>
    <row r="127" spans="2:8" x14ac:dyDescent="0.25">
      <c r="B127" s="151"/>
      <c r="C127" s="151"/>
      <c r="D127" s="7" t="s">
        <v>36</v>
      </c>
      <c r="E127" s="34">
        <v>5</v>
      </c>
      <c r="F127" s="34">
        <f>4+1</f>
        <v>5</v>
      </c>
      <c r="G127" s="34">
        <f t="shared" si="13"/>
        <v>0</v>
      </c>
      <c r="H127" s="34" t="s">
        <v>224</v>
      </c>
    </row>
    <row r="128" spans="2:8" x14ac:dyDescent="0.25">
      <c r="B128" s="151"/>
      <c r="C128" s="151"/>
      <c r="D128" s="7" t="s">
        <v>37</v>
      </c>
      <c r="E128" s="34">
        <v>2</v>
      </c>
      <c r="F128" s="34">
        <v>2</v>
      </c>
      <c r="G128" s="34">
        <f t="shared" si="13"/>
        <v>0</v>
      </c>
      <c r="H128" s="34" t="s">
        <v>152</v>
      </c>
    </row>
    <row r="129" spans="2:8" x14ac:dyDescent="0.25">
      <c r="B129" s="151"/>
      <c r="C129" s="151"/>
      <c r="D129" s="7" t="s">
        <v>38</v>
      </c>
      <c r="E129" s="34">
        <v>3</v>
      </c>
      <c r="F129" s="34">
        <v>1</v>
      </c>
      <c r="G129" s="34">
        <f t="shared" si="13"/>
        <v>2</v>
      </c>
      <c r="H129" s="34" t="s">
        <v>162</v>
      </c>
    </row>
    <row r="130" spans="2:8" x14ac:dyDescent="0.25">
      <c r="B130" s="151"/>
      <c r="C130" s="151"/>
      <c r="D130" s="7" t="s">
        <v>39</v>
      </c>
      <c r="E130" s="34"/>
      <c r="F130" s="34"/>
      <c r="G130" s="34"/>
      <c r="H130" s="34"/>
    </row>
    <row r="131" spans="2:8" x14ac:dyDescent="0.25">
      <c r="B131" s="151"/>
      <c r="C131" s="151"/>
      <c r="D131" s="7" t="s">
        <v>40</v>
      </c>
      <c r="E131" s="34"/>
      <c r="F131" s="34"/>
      <c r="G131" s="34"/>
      <c r="H131" s="34"/>
    </row>
    <row r="132" spans="2:8" x14ac:dyDescent="0.25">
      <c r="B132" s="151"/>
      <c r="C132" s="151"/>
      <c r="D132" s="7" t="s">
        <v>41</v>
      </c>
      <c r="E132" s="34"/>
      <c r="F132" s="34"/>
      <c r="G132" s="34"/>
      <c r="H132" s="34"/>
    </row>
    <row r="133" spans="2:8" x14ac:dyDescent="0.25">
      <c r="B133" s="151"/>
      <c r="C133" s="151"/>
      <c r="D133" s="7" t="s">
        <v>42</v>
      </c>
      <c r="E133" s="34"/>
      <c r="F133" s="34"/>
      <c r="G133" s="34"/>
      <c r="H133" s="34"/>
    </row>
    <row r="134" spans="2:8" x14ac:dyDescent="0.25">
      <c r="B134" s="151"/>
      <c r="C134" s="151"/>
      <c r="D134" s="7" t="s">
        <v>43</v>
      </c>
      <c r="E134" s="34">
        <f>5+6</f>
        <v>11</v>
      </c>
      <c r="F134" s="34">
        <v>4</v>
      </c>
      <c r="G134" s="34">
        <f>E134-F134</f>
        <v>7</v>
      </c>
      <c r="H134" s="34" t="s">
        <v>229</v>
      </c>
    </row>
    <row r="135" spans="2:8" x14ac:dyDescent="0.25">
      <c r="B135" s="151"/>
      <c r="C135" s="151"/>
      <c r="D135" s="7" t="s">
        <v>44</v>
      </c>
      <c r="E135" s="34">
        <v>2</v>
      </c>
      <c r="F135" s="34"/>
      <c r="G135" s="34">
        <f>E135-F135</f>
        <v>2</v>
      </c>
      <c r="H135" s="35"/>
    </row>
    <row r="136" spans="2:8" x14ac:dyDescent="0.25">
      <c r="B136" s="151"/>
      <c r="C136" s="151"/>
      <c r="D136" s="7" t="s">
        <v>45</v>
      </c>
      <c r="E136" s="34"/>
      <c r="F136" s="34"/>
      <c r="G136" s="34"/>
      <c r="H136" s="34"/>
    </row>
    <row r="137" spans="2:8" x14ac:dyDescent="0.25">
      <c r="B137" s="151"/>
      <c r="C137" s="151"/>
      <c r="D137" s="7" t="s">
        <v>46</v>
      </c>
      <c r="E137" s="34"/>
      <c r="F137" s="34"/>
      <c r="G137" s="34"/>
      <c r="H137" s="34"/>
    </row>
    <row r="138" spans="2:8" x14ac:dyDescent="0.25">
      <c r="B138" s="151"/>
      <c r="C138" s="151"/>
      <c r="D138" s="7" t="s">
        <v>47</v>
      </c>
      <c r="E138" s="34"/>
      <c r="F138" s="34"/>
      <c r="G138" s="34"/>
      <c r="H138" s="34"/>
    </row>
    <row r="139" spans="2:8" x14ac:dyDescent="0.25">
      <c r="B139" s="151"/>
      <c r="C139" s="151"/>
      <c r="D139" s="7" t="s">
        <v>48</v>
      </c>
      <c r="E139" s="34">
        <f>3+1</f>
        <v>4</v>
      </c>
      <c r="F139" s="34">
        <f>1+1</f>
        <v>2</v>
      </c>
      <c r="G139" s="34">
        <f>E139-F139</f>
        <v>2</v>
      </c>
      <c r="H139" s="34" t="s">
        <v>225</v>
      </c>
    </row>
    <row r="140" spans="2:8" x14ac:dyDescent="0.25">
      <c r="B140" s="151"/>
      <c r="C140" s="151"/>
      <c r="D140" s="7" t="s">
        <v>49</v>
      </c>
      <c r="E140" s="34">
        <f>1+1</f>
        <v>2</v>
      </c>
      <c r="F140" s="34">
        <f>1+1</f>
        <v>2</v>
      </c>
      <c r="G140" s="34">
        <f>E140-F140</f>
        <v>0</v>
      </c>
      <c r="H140" s="34" t="s">
        <v>183</v>
      </c>
    </row>
    <row r="141" spans="2:8" x14ac:dyDescent="0.25">
      <c r="B141" s="151"/>
      <c r="C141" s="151"/>
      <c r="D141" s="7" t="s">
        <v>50</v>
      </c>
      <c r="E141" s="34"/>
      <c r="F141" s="34"/>
      <c r="G141" s="34"/>
      <c r="H141" s="34"/>
    </row>
    <row r="142" spans="2:8" x14ac:dyDescent="0.25">
      <c r="B142" s="151"/>
      <c r="C142" s="151"/>
      <c r="D142" s="7" t="s">
        <v>51</v>
      </c>
      <c r="E142" s="34"/>
      <c r="F142" s="34"/>
      <c r="G142" s="34"/>
      <c r="H142" s="34"/>
    </row>
    <row r="143" spans="2:8" x14ac:dyDescent="0.25">
      <c r="B143" s="151"/>
      <c r="C143" s="151"/>
      <c r="D143" s="7" t="s">
        <v>52</v>
      </c>
      <c r="E143" s="34"/>
      <c r="F143" s="34"/>
      <c r="G143" s="34"/>
      <c r="H143" s="34"/>
    </row>
    <row r="144" spans="2:8" x14ac:dyDescent="0.25">
      <c r="B144" s="151"/>
      <c r="C144" s="151"/>
      <c r="D144" s="7" t="s">
        <v>53</v>
      </c>
      <c r="E144" s="34"/>
      <c r="F144" s="34"/>
      <c r="G144" s="34"/>
      <c r="H144" s="34"/>
    </row>
    <row r="145" spans="2:8" x14ac:dyDescent="0.25">
      <c r="B145" s="151"/>
      <c r="C145" s="151"/>
      <c r="D145" s="7" t="s">
        <v>54</v>
      </c>
      <c r="E145" s="35"/>
      <c r="F145" s="35"/>
      <c r="G145" s="35"/>
      <c r="H145" s="35"/>
    </row>
    <row r="146" spans="2:8" x14ac:dyDescent="0.25">
      <c r="B146" s="151"/>
      <c r="C146" s="151"/>
      <c r="D146" s="7" t="s">
        <v>55</v>
      </c>
      <c r="E146" s="34"/>
      <c r="F146" s="34"/>
      <c r="G146" s="34"/>
      <c r="H146" s="34"/>
    </row>
    <row r="147" spans="2:8" x14ac:dyDescent="0.25">
      <c r="B147" s="151"/>
      <c r="C147" s="151"/>
      <c r="D147" s="7" t="s">
        <v>56</v>
      </c>
      <c r="E147" s="34"/>
      <c r="F147" s="34"/>
      <c r="G147" s="34"/>
      <c r="H147" s="34"/>
    </row>
    <row r="148" spans="2:8" x14ac:dyDescent="0.25">
      <c r="B148" s="151"/>
      <c r="C148" s="151"/>
      <c r="D148" s="7" t="s">
        <v>57</v>
      </c>
      <c r="E148" s="34"/>
      <c r="F148" s="34"/>
      <c r="G148" s="34"/>
      <c r="H148" s="34"/>
    </row>
    <row r="149" spans="2:8" x14ac:dyDescent="0.25">
      <c r="B149" s="151"/>
      <c r="C149" s="151"/>
      <c r="D149" s="7" t="s">
        <v>58</v>
      </c>
      <c r="E149" s="34"/>
      <c r="F149" s="34"/>
      <c r="G149" s="34"/>
      <c r="H149" s="34"/>
    </row>
    <row r="150" spans="2:8" x14ac:dyDescent="0.25">
      <c r="B150" s="151"/>
      <c r="C150" s="151"/>
      <c r="D150" s="7" t="s">
        <v>59</v>
      </c>
      <c r="E150" s="34"/>
      <c r="F150" s="34"/>
      <c r="G150" s="34"/>
      <c r="H150" s="34"/>
    </row>
    <row r="151" spans="2:8" x14ac:dyDescent="0.25">
      <c r="B151" s="151"/>
      <c r="C151" s="151"/>
      <c r="D151" s="7" t="s">
        <v>60</v>
      </c>
      <c r="E151" s="34"/>
      <c r="F151" s="34"/>
      <c r="G151" s="34"/>
      <c r="H151" s="34"/>
    </row>
    <row r="152" spans="2:8" x14ac:dyDescent="0.25">
      <c r="B152" s="151"/>
      <c r="C152" s="151"/>
      <c r="D152" s="7" t="s">
        <v>61</v>
      </c>
      <c r="E152" s="34"/>
      <c r="F152" s="34"/>
      <c r="G152" s="34"/>
      <c r="H152" s="34"/>
    </row>
    <row r="153" spans="2:8" x14ac:dyDescent="0.25">
      <c r="B153" s="151"/>
      <c r="C153" s="151"/>
      <c r="D153" s="7" t="s">
        <v>62</v>
      </c>
      <c r="E153" s="34"/>
      <c r="F153" s="34"/>
      <c r="G153" s="34"/>
      <c r="H153" s="34"/>
    </row>
    <row r="154" spans="2:8" x14ac:dyDescent="0.25">
      <c r="B154" s="151"/>
      <c r="C154" s="151"/>
      <c r="D154" s="7" t="s">
        <v>63</v>
      </c>
      <c r="E154" s="34"/>
      <c r="F154" s="34"/>
      <c r="G154" s="34"/>
      <c r="H154" s="34"/>
    </row>
    <row r="155" spans="2:8" x14ac:dyDescent="0.25">
      <c r="B155" s="151"/>
      <c r="C155" s="151"/>
      <c r="D155" s="7" t="s">
        <v>64</v>
      </c>
      <c r="E155" s="34"/>
      <c r="F155" s="34"/>
      <c r="G155" s="34"/>
      <c r="H155" s="34"/>
    </row>
    <row r="156" spans="2:8" x14ac:dyDescent="0.25">
      <c r="B156" s="151"/>
      <c r="C156" s="151"/>
      <c r="D156" s="7" t="s">
        <v>65</v>
      </c>
      <c r="E156" s="34"/>
      <c r="F156" s="34"/>
      <c r="G156" s="34"/>
      <c r="H156" s="34"/>
    </row>
    <row r="157" spans="2:8" x14ac:dyDescent="0.25">
      <c r="B157" s="151"/>
      <c r="C157" s="151"/>
      <c r="D157" s="7" t="s">
        <v>66</v>
      </c>
      <c r="E157" s="34"/>
      <c r="F157" s="34"/>
      <c r="G157" s="34"/>
      <c r="H157" s="34"/>
    </row>
    <row r="158" spans="2:8" x14ac:dyDescent="0.25">
      <c r="B158" s="151" t="s">
        <v>67</v>
      </c>
      <c r="C158" s="151"/>
      <c r="D158" s="7" t="s">
        <v>1</v>
      </c>
      <c r="E158" s="34"/>
      <c r="F158" s="34"/>
      <c r="G158" s="34"/>
      <c r="H158" s="34"/>
    </row>
    <row r="159" spans="2:8" x14ac:dyDescent="0.25">
      <c r="B159" s="151"/>
      <c r="C159" s="151"/>
      <c r="D159" s="7" t="s">
        <v>2</v>
      </c>
      <c r="E159" s="34"/>
      <c r="F159" s="34"/>
      <c r="G159" s="34"/>
      <c r="H159" s="34"/>
    </row>
    <row r="160" spans="2:8" x14ac:dyDescent="0.25">
      <c r="B160" s="151"/>
      <c r="C160" s="151"/>
      <c r="D160" s="7" t="s">
        <v>3</v>
      </c>
      <c r="E160" s="34">
        <v>1</v>
      </c>
      <c r="F160" s="34"/>
      <c r="G160" s="34">
        <f>E160-F160</f>
        <v>1</v>
      </c>
      <c r="H160" s="34"/>
    </row>
    <row r="161" spans="2:8" x14ac:dyDescent="0.25">
      <c r="B161" s="151"/>
      <c r="C161" s="151"/>
      <c r="D161" s="7" t="s">
        <v>4</v>
      </c>
      <c r="E161" s="34">
        <v>1</v>
      </c>
      <c r="F161" s="34"/>
      <c r="G161" s="34">
        <f>E161-F161</f>
        <v>1</v>
      </c>
      <c r="H161" s="34"/>
    </row>
    <row r="162" spans="2:8" x14ac:dyDescent="0.25">
      <c r="B162" s="151"/>
      <c r="C162" s="151"/>
      <c r="D162" s="7" t="s">
        <v>5</v>
      </c>
      <c r="E162" s="34"/>
      <c r="F162" s="34"/>
      <c r="G162" s="34"/>
      <c r="H162" s="34"/>
    </row>
    <row r="163" spans="2:8" x14ac:dyDescent="0.25">
      <c r="B163" s="151"/>
      <c r="C163" s="151"/>
      <c r="D163" s="7" t="s">
        <v>6</v>
      </c>
      <c r="E163" s="34"/>
      <c r="F163" s="34"/>
      <c r="G163" s="34"/>
      <c r="H163" s="34"/>
    </row>
    <row r="164" spans="2:8" x14ac:dyDescent="0.25">
      <c r="B164" s="151"/>
      <c r="C164" s="151"/>
      <c r="D164" s="7" t="s">
        <v>7</v>
      </c>
      <c r="E164" s="34">
        <v>1</v>
      </c>
      <c r="F164" s="34"/>
      <c r="G164" s="34">
        <f>E164-F164</f>
        <v>1</v>
      </c>
      <c r="H164" s="34"/>
    </row>
    <row r="165" spans="2:8" x14ac:dyDescent="0.25">
      <c r="B165" s="151"/>
      <c r="C165" s="151"/>
      <c r="D165" s="7" t="s">
        <v>8</v>
      </c>
      <c r="E165" s="34"/>
      <c r="F165" s="34"/>
      <c r="G165" s="34"/>
      <c r="H165" s="34"/>
    </row>
    <row r="166" spans="2:8" x14ac:dyDescent="0.25">
      <c r="B166" s="151"/>
      <c r="C166" s="151"/>
      <c r="D166" s="7" t="s">
        <v>24</v>
      </c>
      <c r="E166" s="34"/>
      <c r="F166" s="34"/>
      <c r="G166" s="34"/>
      <c r="H166" s="34"/>
    </row>
    <row r="167" spans="2:8" x14ac:dyDescent="0.25">
      <c r="B167" s="151" t="s">
        <v>68</v>
      </c>
      <c r="C167" s="151"/>
      <c r="D167" s="7" t="s">
        <v>69</v>
      </c>
      <c r="E167" s="34">
        <f>2+2</f>
        <v>4</v>
      </c>
      <c r="F167" s="34">
        <f>1+1</f>
        <v>2</v>
      </c>
      <c r="G167" s="34">
        <f t="shared" ref="G167:G172" si="14">E167-F167</f>
        <v>2</v>
      </c>
      <c r="H167" s="34" t="s">
        <v>194</v>
      </c>
    </row>
    <row r="168" spans="2:8" x14ac:dyDescent="0.25">
      <c r="B168" s="151"/>
      <c r="C168" s="151"/>
      <c r="D168" s="7" t="s">
        <v>70</v>
      </c>
      <c r="E168" s="34">
        <f>3+2</f>
        <v>5</v>
      </c>
      <c r="F168" s="34"/>
      <c r="G168" s="34">
        <f t="shared" si="14"/>
        <v>5</v>
      </c>
      <c r="H168" s="34"/>
    </row>
    <row r="169" spans="2:8" x14ac:dyDescent="0.25">
      <c r="B169" s="151"/>
      <c r="C169" s="151"/>
      <c r="D169" s="7" t="s">
        <v>71</v>
      </c>
      <c r="E169" s="34">
        <f>1+2</f>
        <v>3</v>
      </c>
      <c r="F169" s="34"/>
      <c r="G169" s="34">
        <f t="shared" si="14"/>
        <v>3</v>
      </c>
      <c r="H169" s="34"/>
    </row>
    <row r="170" spans="2:8" x14ac:dyDescent="0.25">
      <c r="B170" s="151"/>
      <c r="C170" s="151"/>
      <c r="D170" s="7" t="s">
        <v>72</v>
      </c>
      <c r="E170" s="13">
        <f>3+2</f>
        <v>5</v>
      </c>
      <c r="F170" s="13">
        <v>1</v>
      </c>
      <c r="G170" s="13">
        <f t="shared" si="14"/>
        <v>4</v>
      </c>
      <c r="H170" s="13" t="s">
        <v>172</v>
      </c>
    </row>
    <row r="171" spans="2:8" x14ac:dyDescent="0.25">
      <c r="B171" s="151"/>
      <c r="C171" s="151"/>
      <c r="D171" s="7" t="s">
        <v>73</v>
      </c>
      <c r="E171" s="34">
        <f>1+4</f>
        <v>5</v>
      </c>
      <c r="F171" s="34">
        <v>2</v>
      </c>
      <c r="G171" s="34">
        <f t="shared" si="14"/>
        <v>3</v>
      </c>
      <c r="H171" s="34" t="s">
        <v>223</v>
      </c>
    </row>
    <row r="172" spans="2:8" x14ac:dyDescent="0.25">
      <c r="B172" s="151"/>
      <c r="C172" s="151"/>
      <c r="D172" s="7" t="s">
        <v>74</v>
      </c>
      <c r="E172" s="34">
        <v>3</v>
      </c>
      <c r="F172" s="34">
        <v>0</v>
      </c>
      <c r="G172" s="34">
        <f t="shared" si="14"/>
        <v>3</v>
      </c>
      <c r="H172" s="34"/>
    </row>
    <row r="173" spans="2:8" x14ac:dyDescent="0.25">
      <c r="B173" s="151"/>
      <c r="C173" s="151"/>
      <c r="D173" s="7" t="s">
        <v>75</v>
      </c>
      <c r="E173" s="34"/>
      <c r="F173" s="34"/>
      <c r="G173" s="34"/>
      <c r="H173" s="34"/>
    </row>
    <row r="174" spans="2:8" x14ac:dyDescent="0.25">
      <c r="B174" s="151"/>
      <c r="C174" s="151"/>
      <c r="D174" s="7" t="s">
        <v>76</v>
      </c>
      <c r="E174" s="34"/>
      <c r="F174" s="34"/>
      <c r="G174" s="34"/>
      <c r="H174" s="34"/>
    </row>
    <row r="175" spans="2:8" x14ac:dyDescent="0.25">
      <c r="B175" s="151"/>
      <c r="C175" s="151"/>
      <c r="D175" s="7" t="s">
        <v>77</v>
      </c>
      <c r="E175" s="34"/>
      <c r="F175" s="34"/>
      <c r="G175" s="34"/>
      <c r="H175" s="34"/>
    </row>
    <row r="176" spans="2:8" x14ac:dyDescent="0.25">
      <c r="B176" s="151"/>
      <c r="C176" s="151"/>
      <c r="D176" s="7" t="s">
        <v>78</v>
      </c>
      <c r="E176" s="34"/>
      <c r="F176" s="34"/>
      <c r="G176" s="34"/>
      <c r="H176" s="34"/>
    </row>
    <row r="177" spans="2:8" x14ac:dyDescent="0.25">
      <c r="B177" s="151"/>
      <c r="C177" s="151"/>
      <c r="D177" s="7" t="s">
        <v>43</v>
      </c>
      <c r="E177" s="34">
        <v>1</v>
      </c>
      <c r="F177" s="34"/>
      <c r="G177" s="34">
        <f>E177-F177</f>
        <v>1</v>
      </c>
      <c r="H177" s="34"/>
    </row>
    <row r="178" spans="2:8" x14ac:dyDescent="0.25">
      <c r="B178" s="151"/>
      <c r="C178" s="151"/>
      <c r="D178" s="7" t="s">
        <v>44</v>
      </c>
      <c r="E178" s="34"/>
      <c r="F178" s="34"/>
      <c r="G178" s="34"/>
      <c r="H178" s="34"/>
    </row>
    <row r="179" spans="2:8" x14ac:dyDescent="0.25">
      <c r="B179" s="151"/>
      <c r="C179" s="151"/>
      <c r="D179" s="7" t="s">
        <v>45</v>
      </c>
      <c r="E179" s="34"/>
      <c r="F179" s="34"/>
      <c r="G179" s="34"/>
      <c r="H179" s="34"/>
    </row>
    <row r="180" spans="2:8" x14ac:dyDescent="0.25">
      <c r="B180" s="151"/>
      <c r="C180" s="151"/>
      <c r="D180" s="7" t="s">
        <v>46</v>
      </c>
      <c r="E180" s="34"/>
      <c r="F180" s="34"/>
      <c r="G180" s="34"/>
      <c r="H180" s="34"/>
    </row>
    <row r="181" spans="2:8" x14ac:dyDescent="0.25">
      <c r="B181" s="151"/>
      <c r="C181" s="151"/>
      <c r="D181" s="7" t="s">
        <v>79</v>
      </c>
      <c r="E181" s="34"/>
      <c r="F181" s="34"/>
      <c r="G181" s="34"/>
      <c r="H181" s="34"/>
    </row>
    <row r="182" spans="2:8" x14ac:dyDescent="0.25">
      <c r="B182" s="151"/>
      <c r="C182" s="151"/>
      <c r="D182" s="7" t="s">
        <v>48</v>
      </c>
      <c r="E182" s="34"/>
      <c r="F182" s="34"/>
      <c r="G182" s="34"/>
      <c r="H182" s="34"/>
    </row>
    <row r="183" spans="2:8" x14ac:dyDescent="0.25">
      <c r="B183" s="151"/>
      <c r="C183" s="151"/>
      <c r="D183" s="7" t="s">
        <v>49</v>
      </c>
      <c r="E183" s="34">
        <v>2</v>
      </c>
      <c r="F183" s="34"/>
      <c r="G183" s="34">
        <f>E183-F183</f>
        <v>2</v>
      </c>
      <c r="H183" s="34"/>
    </row>
    <row r="184" spans="2:8" x14ac:dyDescent="0.25">
      <c r="B184" s="151"/>
      <c r="C184" s="151"/>
      <c r="D184" s="7" t="s">
        <v>50</v>
      </c>
      <c r="E184" s="34"/>
      <c r="F184" s="34"/>
      <c r="G184" s="34"/>
      <c r="H184" s="34"/>
    </row>
    <row r="185" spans="2:8" x14ac:dyDescent="0.25">
      <c r="B185" s="151"/>
      <c r="C185" s="151"/>
      <c r="D185" s="7" t="s">
        <v>80</v>
      </c>
      <c r="E185" s="34">
        <f>1+2</f>
        <v>3</v>
      </c>
      <c r="F185" s="34">
        <f>1+1</f>
        <v>2</v>
      </c>
      <c r="G185" s="34">
        <f>E185-F185</f>
        <v>1</v>
      </c>
      <c r="H185" s="34" t="s">
        <v>179</v>
      </c>
    </row>
    <row r="186" spans="2:8" x14ac:dyDescent="0.25">
      <c r="B186" s="151"/>
      <c r="C186" s="151"/>
      <c r="D186" s="7" t="s">
        <v>81</v>
      </c>
      <c r="E186" s="34"/>
      <c r="F186" s="34"/>
      <c r="G186" s="34"/>
      <c r="H186" s="34"/>
    </row>
    <row r="187" spans="2:8" x14ac:dyDescent="0.25">
      <c r="B187" s="151"/>
      <c r="C187" s="151"/>
      <c r="D187" s="7" t="s">
        <v>82</v>
      </c>
      <c r="E187" s="34">
        <f>1+1</f>
        <v>2</v>
      </c>
      <c r="F187" s="34">
        <v>1</v>
      </c>
      <c r="G187" s="34">
        <f>E187-F187</f>
        <v>1</v>
      </c>
      <c r="H187" s="34" t="s">
        <v>184</v>
      </c>
    </row>
    <row r="188" spans="2:8" x14ac:dyDescent="0.25">
      <c r="B188" s="151"/>
      <c r="C188" s="151"/>
      <c r="D188" s="7" t="s">
        <v>83</v>
      </c>
      <c r="E188" s="34"/>
      <c r="F188" s="34"/>
      <c r="G188" s="34"/>
      <c r="H188" s="34"/>
    </row>
    <row r="189" spans="2:8" x14ac:dyDescent="0.25">
      <c r="B189" s="151"/>
      <c r="C189" s="151"/>
      <c r="D189" s="7" t="s">
        <v>84</v>
      </c>
      <c r="E189" s="34"/>
      <c r="F189" s="34"/>
      <c r="G189" s="34"/>
      <c r="H189" s="34"/>
    </row>
    <row r="190" spans="2:8" x14ac:dyDescent="0.25">
      <c r="B190" s="151"/>
      <c r="C190" s="151"/>
      <c r="D190" s="7" t="s">
        <v>85</v>
      </c>
      <c r="E190" s="34"/>
      <c r="F190" s="34"/>
      <c r="G190" s="34"/>
      <c r="H190" s="34"/>
    </row>
    <row r="191" spans="2:8" x14ac:dyDescent="0.25">
      <c r="B191" s="151"/>
      <c r="C191" s="151"/>
      <c r="D191" s="7" t="s">
        <v>86</v>
      </c>
      <c r="E191" s="34"/>
      <c r="F191" s="34"/>
      <c r="G191" s="34"/>
      <c r="H191" s="34"/>
    </row>
    <row r="192" spans="2:8" x14ac:dyDescent="0.25">
      <c r="B192" s="151"/>
      <c r="C192" s="151"/>
      <c r="D192" s="7" t="s">
        <v>87</v>
      </c>
      <c r="E192" s="34"/>
      <c r="F192" s="34"/>
      <c r="G192" s="34"/>
      <c r="H192" s="34"/>
    </row>
    <row r="193" spans="2:8" x14ac:dyDescent="0.25">
      <c r="B193" s="151"/>
      <c r="C193" s="151"/>
      <c r="D193" s="7" t="s">
        <v>88</v>
      </c>
      <c r="E193" s="34"/>
      <c r="F193" s="34"/>
      <c r="G193" s="34"/>
      <c r="H193" s="34"/>
    </row>
    <row r="194" spans="2:8" x14ac:dyDescent="0.25">
      <c r="B194" s="151"/>
      <c r="C194" s="151"/>
      <c r="D194" s="7" t="s">
        <v>89</v>
      </c>
      <c r="E194" s="34"/>
      <c r="F194" s="34"/>
      <c r="G194" s="34"/>
      <c r="H194" s="34"/>
    </row>
    <row r="195" spans="2:8" x14ac:dyDescent="0.25">
      <c r="B195" s="151"/>
      <c r="C195" s="151"/>
      <c r="D195" s="7" t="s">
        <v>90</v>
      </c>
      <c r="E195" s="34"/>
      <c r="F195" s="34"/>
      <c r="G195" s="34"/>
      <c r="H195" s="34"/>
    </row>
    <row r="196" spans="2:8" x14ac:dyDescent="0.25">
      <c r="B196" s="151"/>
      <c r="C196" s="151"/>
      <c r="D196" s="7" t="s">
        <v>91</v>
      </c>
      <c r="E196" s="34"/>
      <c r="F196" s="34"/>
      <c r="G196" s="34"/>
      <c r="H196" s="34"/>
    </row>
    <row r="197" spans="2:8" x14ac:dyDescent="0.25">
      <c r="B197" s="151"/>
      <c r="C197" s="151"/>
      <c r="D197" s="7" t="s">
        <v>92</v>
      </c>
      <c r="E197" s="34"/>
      <c r="F197" s="34"/>
      <c r="G197" s="34"/>
      <c r="H197" s="34"/>
    </row>
    <row r="198" spans="2:8" x14ac:dyDescent="0.25">
      <c r="B198" s="151"/>
      <c r="C198" s="151"/>
      <c r="D198" s="7" t="s">
        <v>93</v>
      </c>
      <c r="E198" s="34"/>
      <c r="F198" s="34"/>
      <c r="G198" s="34"/>
      <c r="H198" s="34"/>
    </row>
    <row r="199" spans="2:8" x14ac:dyDescent="0.25">
      <c r="B199" s="151"/>
      <c r="C199" s="151"/>
      <c r="D199" s="7" t="s">
        <v>94</v>
      </c>
      <c r="E199" s="34"/>
      <c r="F199" s="34"/>
      <c r="G199" s="34"/>
      <c r="H199" s="34"/>
    </row>
    <row r="200" spans="2:8" x14ac:dyDescent="0.25">
      <c r="B200" s="151"/>
      <c r="C200" s="151"/>
      <c r="D200" s="7" t="s">
        <v>95</v>
      </c>
      <c r="E200" s="34"/>
      <c r="F200" s="34"/>
      <c r="G200" s="34"/>
      <c r="H200" s="34"/>
    </row>
    <row r="201" spans="2:8" x14ac:dyDescent="0.25">
      <c r="B201" s="151" t="s">
        <v>96</v>
      </c>
      <c r="C201" s="151"/>
      <c r="D201" s="7" t="s">
        <v>1</v>
      </c>
      <c r="E201" s="34">
        <f>15+6+5+8+2</f>
        <v>36</v>
      </c>
      <c r="F201" s="34">
        <f>2+1+2+1</f>
        <v>6</v>
      </c>
      <c r="G201" s="34">
        <f>E201-F201</f>
        <v>30</v>
      </c>
      <c r="H201" s="34" t="s">
        <v>218</v>
      </c>
    </row>
    <row r="202" spans="2:8" x14ac:dyDescent="0.25">
      <c r="B202" s="151"/>
      <c r="C202" s="151"/>
      <c r="D202" s="7" t="s">
        <v>2</v>
      </c>
      <c r="E202" s="34">
        <v>1</v>
      </c>
      <c r="F202" s="34"/>
      <c r="G202" s="34">
        <f>E202-F202</f>
        <v>1</v>
      </c>
      <c r="H202" s="34"/>
    </row>
    <row r="203" spans="2:8" x14ac:dyDescent="0.25">
      <c r="B203" s="151"/>
      <c r="C203" s="151"/>
      <c r="D203" s="7" t="s">
        <v>3</v>
      </c>
      <c r="E203" s="34">
        <v>1</v>
      </c>
      <c r="F203" s="34"/>
      <c r="G203" s="34">
        <f>E203-F203</f>
        <v>1</v>
      </c>
      <c r="H203" s="34"/>
    </row>
    <row r="204" spans="2:8" x14ac:dyDescent="0.25">
      <c r="B204" s="151"/>
      <c r="C204" s="151"/>
      <c r="D204" s="7" t="s">
        <v>4</v>
      </c>
      <c r="E204" s="34"/>
      <c r="F204" s="34"/>
      <c r="G204" s="34"/>
      <c r="H204" s="34"/>
    </row>
    <row r="205" spans="2:8" x14ac:dyDescent="0.25">
      <c r="B205" s="151"/>
      <c r="C205" s="151"/>
      <c r="D205" s="7" t="s">
        <v>5</v>
      </c>
      <c r="E205" s="34"/>
      <c r="F205" s="34"/>
      <c r="G205" s="34"/>
      <c r="H205" s="34"/>
    </row>
    <row r="206" spans="2:8" x14ac:dyDescent="0.25">
      <c r="B206" s="151"/>
      <c r="C206" s="151"/>
      <c r="D206" s="7" t="s">
        <v>6</v>
      </c>
      <c r="E206" s="34"/>
      <c r="F206" s="34"/>
      <c r="G206" s="34"/>
      <c r="H206" s="34"/>
    </row>
    <row r="207" spans="2:8" x14ac:dyDescent="0.25">
      <c r="B207" s="151"/>
      <c r="C207" s="151"/>
      <c r="D207" s="7" t="s">
        <v>7</v>
      </c>
      <c r="E207" s="34"/>
      <c r="F207" s="34"/>
      <c r="G207" s="34"/>
      <c r="H207" s="34"/>
    </row>
    <row r="208" spans="2:8" x14ac:dyDescent="0.25">
      <c r="B208" s="151" t="s">
        <v>97</v>
      </c>
      <c r="C208" s="151" t="s">
        <v>1</v>
      </c>
      <c r="D208" s="7" t="s">
        <v>98</v>
      </c>
      <c r="E208" s="34"/>
      <c r="F208" s="34"/>
      <c r="G208" s="34"/>
      <c r="H208" s="34"/>
    </row>
    <row r="209" spans="2:8" x14ac:dyDescent="0.25">
      <c r="B209" s="151"/>
      <c r="C209" s="151"/>
      <c r="D209" s="7" t="s">
        <v>99</v>
      </c>
      <c r="E209" s="34"/>
      <c r="F209" s="34"/>
      <c r="G209" s="34"/>
      <c r="H209" s="34"/>
    </row>
    <row r="210" spans="2:8" x14ac:dyDescent="0.25">
      <c r="B210" s="151"/>
      <c r="C210" s="151" t="s">
        <v>2</v>
      </c>
      <c r="D210" s="7" t="s">
        <v>98</v>
      </c>
      <c r="E210" s="34"/>
      <c r="F210" s="34"/>
      <c r="G210" s="34"/>
      <c r="H210" s="34"/>
    </row>
    <row r="211" spans="2:8" x14ac:dyDescent="0.25">
      <c r="B211" s="151"/>
      <c r="C211" s="151"/>
      <c r="D211" s="7" t="s">
        <v>99</v>
      </c>
      <c r="E211" s="34"/>
      <c r="F211" s="34"/>
      <c r="G211" s="34"/>
      <c r="H211" s="34"/>
    </row>
    <row r="212" spans="2:8" x14ac:dyDescent="0.25">
      <c r="B212" s="151"/>
      <c r="C212" s="151" t="s">
        <v>3</v>
      </c>
      <c r="D212" s="7" t="s">
        <v>98</v>
      </c>
      <c r="E212" s="34"/>
      <c r="F212" s="34"/>
      <c r="G212" s="34"/>
      <c r="H212" s="34"/>
    </row>
    <row r="213" spans="2:8" x14ac:dyDescent="0.25">
      <c r="B213" s="151"/>
      <c r="C213" s="151"/>
      <c r="D213" s="7" t="s">
        <v>99</v>
      </c>
      <c r="E213" s="34"/>
      <c r="F213" s="34"/>
      <c r="G213" s="34"/>
      <c r="H213" s="34"/>
    </row>
    <row r="214" spans="2:8" x14ac:dyDescent="0.25">
      <c r="B214" s="151"/>
      <c r="C214" s="151" t="s">
        <v>4</v>
      </c>
      <c r="D214" s="7" t="s">
        <v>98</v>
      </c>
      <c r="E214" s="34"/>
      <c r="F214" s="34"/>
      <c r="G214" s="34"/>
      <c r="H214" s="34"/>
    </row>
    <row r="215" spans="2:8" x14ac:dyDescent="0.25">
      <c r="B215" s="151"/>
      <c r="C215" s="151"/>
      <c r="D215" s="7" t="s">
        <v>99</v>
      </c>
      <c r="E215" s="34"/>
      <c r="F215" s="34"/>
      <c r="G215" s="34"/>
      <c r="H215" s="34"/>
    </row>
    <row r="216" spans="2:8" x14ac:dyDescent="0.25">
      <c r="B216" s="151"/>
      <c r="C216" s="151" t="s">
        <v>5</v>
      </c>
      <c r="D216" s="7" t="s">
        <v>98</v>
      </c>
      <c r="E216" s="34"/>
      <c r="F216" s="34"/>
      <c r="G216" s="34"/>
      <c r="H216" s="34"/>
    </row>
    <row r="217" spans="2:8" x14ac:dyDescent="0.25">
      <c r="B217" s="151"/>
      <c r="C217" s="151"/>
      <c r="D217" s="7" t="s">
        <v>99</v>
      </c>
      <c r="E217" s="34"/>
      <c r="F217" s="34"/>
      <c r="G217" s="34"/>
      <c r="H217" s="34"/>
    </row>
    <row r="218" spans="2:8" x14ac:dyDescent="0.25">
      <c r="B218" s="151"/>
      <c r="C218" s="151" t="s">
        <v>6</v>
      </c>
      <c r="D218" s="7" t="s">
        <v>98</v>
      </c>
      <c r="E218" s="34"/>
      <c r="F218" s="34"/>
      <c r="G218" s="34"/>
      <c r="H218" s="34"/>
    </row>
    <row r="219" spans="2:8" x14ac:dyDescent="0.25">
      <c r="B219" s="151"/>
      <c r="C219" s="151"/>
      <c r="D219" s="7" t="s">
        <v>99</v>
      </c>
      <c r="E219" s="34"/>
      <c r="F219" s="34"/>
      <c r="G219" s="34"/>
      <c r="H219" s="34"/>
    </row>
    <row r="220" spans="2:8" x14ac:dyDescent="0.25">
      <c r="B220" s="151"/>
      <c r="C220" s="151" t="s">
        <v>7</v>
      </c>
      <c r="D220" s="7" t="s">
        <v>98</v>
      </c>
      <c r="E220" s="34"/>
      <c r="F220" s="34"/>
      <c r="G220" s="34"/>
      <c r="H220" s="34"/>
    </row>
    <row r="221" spans="2:8" x14ac:dyDescent="0.25">
      <c r="B221" s="151"/>
      <c r="C221" s="151"/>
      <c r="D221" s="7" t="s">
        <v>99</v>
      </c>
      <c r="E221" s="34"/>
      <c r="F221" s="34"/>
      <c r="G221" s="34"/>
      <c r="H221" s="34"/>
    </row>
    <row r="222" spans="2:8" x14ac:dyDescent="0.25">
      <c r="B222" s="151"/>
      <c r="C222" s="151" t="s">
        <v>8</v>
      </c>
      <c r="D222" s="7" t="s">
        <v>98</v>
      </c>
      <c r="E222" s="34"/>
      <c r="F222" s="34"/>
      <c r="G222" s="34"/>
      <c r="H222" s="34"/>
    </row>
    <row r="223" spans="2:8" x14ac:dyDescent="0.25">
      <c r="B223" s="151"/>
      <c r="C223" s="151"/>
      <c r="D223" s="7" t="s">
        <v>99</v>
      </c>
      <c r="E223" s="34"/>
      <c r="F223" s="34"/>
      <c r="G223" s="34"/>
      <c r="H223" s="34"/>
    </row>
    <row r="224" spans="2:8" x14ac:dyDescent="0.25">
      <c r="B224" s="151"/>
      <c r="C224" s="151" t="s">
        <v>24</v>
      </c>
      <c r="D224" s="7" t="s">
        <v>98</v>
      </c>
      <c r="E224" s="34"/>
      <c r="F224" s="34"/>
      <c r="G224" s="34"/>
      <c r="H224" s="34"/>
    </row>
    <row r="225" spans="2:8" x14ac:dyDescent="0.25">
      <c r="B225" s="151"/>
      <c r="C225" s="151"/>
      <c r="D225" s="7" t="s">
        <v>99</v>
      </c>
      <c r="E225" s="34"/>
      <c r="F225" s="34"/>
      <c r="G225" s="34"/>
      <c r="H225" s="34"/>
    </row>
    <row r="226" spans="2:8" x14ac:dyDescent="0.25">
      <c r="B226" s="151" t="s">
        <v>100</v>
      </c>
      <c r="C226" s="151"/>
      <c r="D226" s="7" t="s">
        <v>101</v>
      </c>
      <c r="E226" s="34"/>
      <c r="F226" s="34"/>
      <c r="G226" s="34"/>
      <c r="H226" s="34"/>
    </row>
    <row r="227" spans="2:8" x14ac:dyDescent="0.25">
      <c r="B227" s="151"/>
      <c r="C227" s="151"/>
      <c r="D227" s="7" t="s">
        <v>1</v>
      </c>
      <c r="E227" s="34"/>
      <c r="F227" s="34"/>
      <c r="G227" s="34"/>
      <c r="H227" s="34"/>
    </row>
    <row r="228" spans="2:8" x14ac:dyDescent="0.25">
      <c r="B228" s="151"/>
      <c r="C228" s="151"/>
      <c r="D228" s="7" t="s">
        <v>2</v>
      </c>
      <c r="E228" s="34"/>
      <c r="F228" s="34"/>
      <c r="G228" s="34"/>
      <c r="H228" s="34"/>
    </row>
    <row r="229" spans="2:8" x14ac:dyDescent="0.25">
      <c r="B229" s="151"/>
      <c r="C229" s="151"/>
      <c r="D229" s="7" t="s">
        <v>3</v>
      </c>
      <c r="E229" s="34"/>
      <c r="F229" s="34"/>
      <c r="G229" s="34"/>
      <c r="H229" s="34"/>
    </row>
    <row r="230" spans="2:8" x14ac:dyDescent="0.25">
      <c r="B230" s="151"/>
      <c r="C230" s="151"/>
      <c r="D230" s="7" t="s">
        <v>4</v>
      </c>
      <c r="E230" s="34"/>
      <c r="F230" s="34"/>
      <c r="G230" s="34"/>
      <c r="H230" s="34"/>
    </row>
    <row r="231" spans="2:8" x14ac:dyDescent="0.25">
      <c r="B231" s="151"/>
      <c r="C231" s="151"/>
      <c r="D231" s="7" t="s">
        <v>5</v>
      </c>
      <c r="E231" s="34"/>
      <c r="F231" s="34"/>
      <c r="G231" s="34"/>
      <c r="H231" s="34"/>
    </row>
    <row r="232" spans="2:8" x14ac:dyDescent="0.25">
      <c r="B232" s="151"/>
      <c r="C232" s="151"/>
      <c r="D232" s="7" t="s">
        <v>6</v>
      </c>
      <c r="E232" s="34"/>
      <c r="F232" s="34"/>
      <c r="G232" s="34"/>
      <c r="H232" s="34"/>
    </row>
    <row r="233" spans="2:8" x14ac:dyDescent="0.25">
      <c r="B233" s="151"/>
      <c r="C233" s="151"/>
      <c r="D233" s="7" t="s">
        <v>7</v>
      </c>
      <c r="E233" s="34"/>
      <c r="F233" s="34"/>
      <c r="G233" s="34"/>
      <c r="H233" s="34"/>
    </row>
    <row r="234" spans="2:8" x14ac:dyDescent="0.25">
      <c r="B234" s="151"/>
      <c r="C234" s="151"/>
      <c r="D234" s="7" t="s">
        <v>8</v>
      </c>
      <c r="E234" s="34"/>
      <c r="F234" s="34"/>
      <c r="G234" s="34"/>
      <c r="H234" s="34"/>
    </row>
    <row r="235" spans="2:8" x14ac:dyDescent="0.25">
      <c r="B235" s="151" t="s">
        <v>102</v>
      </c>
      <c r="C235" s="151"/>
      <c r="D235" s="7" t="s">
        <v>101</v>
      </c>
      <c r="E235" s="34"/>
      <c r="F235" s="34"/>
      <c r="G235" s="34"/>
      <c r="H235" s="34"/>
    </row>
    <row r="236" spans="2:8" x14ac:dyDescent="0.25">
      <c r="B236" s="151"/>
      <c r="C236" s="151"/>
      <c r="D236" s="7" t="s">
        <v>1</v>
      </c>
      <c r="E236" s="34"/>
      <c r="F236" s="34"/>
      <c r="G236" s="34"/>
      <c r="H236" s="34"/>
    </row>
    <row r="237" spans="2:8" x14ac:dyDescent="0.25">
      <c r="B237" s="151"/>
      <c r="C237" s="151"/>
      <c r="D237" s="7" t="s">
        <v>2</v>
      </c>
      <c r="E237" s="34"/>
      <c r="F237" s="34"/>
      <c r="G237" s="34"/>
      <c r="H237" s="34"/>
    </row>
    <row r="238" spans="2:8" x14ac:dyDescent="0.25">
      <c r="B238" s="151"/>
      <c r="C238" s="151"/>
      <c r="D238" s="7" t="s">
        <v>3</v>
      </c>
      <c r="E238" s="34"/>
      <c r="F238" s="34"/>
      <c r="G238" s="34"/>
      <c r="H238" s="34"/>
    </row>
    <row r="239" spans="2:8" x14ac:dyDescent="0.25">
      <c r="B239" s="151"/>
      <c r="C239" s="151"/>
      <c r="D239" s="7" t="s">
        <v>4</v>
      </c>
      <c r="E239" s="34"/>
      <c r="F239" s="34"/>
      <c r="G239" s="34"/>
      <c r="H239" s="34"/>
    </row>
    <row r="240" spans="2:8" x14ac:dyDescent="0.25">
      <c r="B240" s="151"/>
      <c r="C240" s="151"/>
      <c r="D240" s="7" t="s">
        <v>5</v>
      </c>
      <c r="E240" s="34"/>
      <c r="F240" s="34"/>
      <c r="G240" s="34"/>
      <c r="H240" s="34"/>
    </row>
    <row r="241" spans="2:8" x14ac:dyDescent="0.25">
      <c r="B241" s="151"/>
      <c r="C241" s="151"/>
      <c r="D241" s="7" t="s">
        <v>6</v>
      </c>
      <c r="E241" s="34"/>
      <c r="F241" s="34"/>
      <c r="G241" s="34"/>
      <c r="H241" s="34"/>
    </row>
    <row r="242" spans="2:8" x14ac:dyDescent="0.25">
      <c r="B242" s="151"/>
      <c r="C242" s="151"/>
      <c r="D242" s="7" t="s">
        <v>7</v>
      </c>
      <c r="E242" s="34"/>
      <c r="F242" s="34"/>
      <c r="G242" s="34"/>
      <c r="H242" s="34"/>
    </row>
    <row r="243" spans="2:8" x14ac:dyDescent="0.25">
      <c r="B243" s="151"/>
      <c r="C243" s="151"/>
      <c r="D243" s="7" t="s">
        <v>8</v>
      </c>
      <c r="E243" s="34"/>
      <c r="F243" s="34"/>
      <c r="G243" s="34"/>
      <c r="H243" s="34"/>
    </row>
    <row r="244" spans="2:8" x14ac:dyDescent="0.25">
      <c r="B244" s="154" t="s">
        <v>103</v>
      </c>
      <c r="C244" s="154"/>
      <c r="D244" s="8" t="s">
        <v>1</v>
      </c>
      <c r="E244" s="34"/>
      <c r="F244" s="34"/>
      <c r="G244" s="34"/>
      <c r="H244" s="34"/>
    </row>
    <row r="245" spans="2:8" x14ac:dyDescent="0.25">
      <c r="B245" s="154"/>
      <c r="C245" s="154"/>
      <c r="D245" s="8" t="s">
        <v>2</v>
      </c>
      <c r="E245" s="34"/>
      <c r="F245" s="34"/>
      <c r="G245" s="34"/>
      <c r="H245" s="34"/>
    </row>
    <row r="246" spans="2:8" x14ac:dyDescent="0.25">
      <c r="B246" s="154"/>
      <c r="C246" s="154"/>
      <c r="D246" s="8" t="s">
        <v>3</v>
      </c>
      <c r="E246" s="34"/>
      <c r="F246" s="34"/>
      <c r="G246" s="34"/>
      <c r="H246" s="34"/>
    </row>
    <row r="247" spans="2:8" x14ac:dyDescent="0.25">
      <c r="B247" s="154"/>
      <c r="C247" s="154"/>
      <c r="D247" s="8" t="s">
        <v>4</v>
      </c>
      <c r="E247" s="34"/>
      <c r="F247" s="34"/>
      <c r="G247" s="34"/>
      <c r="H247" s="34"/>
    </row>
    <row r="248" spans="2:8" x14ac:dyDescent="0.25">
      <c r="B248" s="154"/>
      <c r="C248" s="154"/>
      <c r="D248" s="8" t="s">
        <v>5</v>
      </c>
      <c r="E248" s="34"/>
      <c r="F248" s="34"/>
      <c r="G248" s="34"/>
      <c r="H248" s="34"/>
    </row>
    <row r="249" spans="2:8" x14ac:dyDescent="0.25">
      <c r="B249" s="154"/>
      <c r="C249" s="154"/>
      <c r="D249" s="8" t="s">
        <v>6</v>
      </c>
      <c r="E249" s="34"/>
      <c r="F249" s="34"/>
      <c r="G249" s="34"/>
      <c r="H249" s="34"/>
    </row>
    <row r="250" spans="2:8" x14ac:dyDescent="0.25">
      <c r="B250" s="154"/>
      <c r="C250" s="154"/>
      <c r="D250" s="8" t="s">
        <v>7</v>
      </c>
      <c r="E250" s="34"/>
      <c r="F250" s="34"/>
      <c r="G250" s="34"/>
      <c r="H250" s="34"/>
    </row>
    <row r="251" spans="2:8" x14ac:dyDescent="0.25">
      <c r="B251" s="154"/>
      <c r="C251" s="154"/>
      <c r="D251" s="8" t="s">
        <v>8</v>
      </c>
      <c r="E251" s="34"/>
      <c r="F251" s="34"/>
      <c r="G251" s="34"/>
      <c r="H251" s="34"/>
    </row>
    <row r="252" spans="2:8" x14ac:dyDescent="0.25">
      <c r="B252" s="154"/>
      <c r="C252" s="154"/>
      <c r="D252" s="8" t="s">
        <v>24</v>
      </c>
      <c r="E252" s="34"/>
      <c r="F252" s="34"/>
      <c r="G252" s="34"/>
      <c r="H252" s="34"/>
    </row>
    <row r="253" spans="2:8" x14ac:dyDescent="0.25">
      <c r="B253" s="154" t="s">
        <v>104</v>
      </c>
      <c r="C253" s="154"/>
      <c r="D253" s="8" t="s">
        <v>1</v>
      </c>
      <c r="E253" s="34"/>
      <c r="F253" s="34"/>
      <c r="G253" s="34"/>
      <c r="H253" s="34"/>
    </row>
    <row r="254" spans="2:8" x14ac:dyDescent="0.25">
      <c r="B254" s="154"/>
      <c r="C254" s="154"/>
      <c r="D254" s="8" t="s">
        <v>2</v>
      </c>
      <c r="E254" s="34"/>
      <c r="F254" s="34"/>
      <c r="G254" s="34"/>
      <c r="H254" s="34"/>
    </row>
    <row r="255" spans="2:8" x14ac:dyDescent="0.25">
      <c r="B255" s="154"/>
      <c r="C255" s="154"/>
      <c r="D255" s="8" t="s">
        <v>3</v>
      </c>
      <c r="E255" s="34"/>
      <c r="F255" s="34"/>
      <c r="G255" s="34"/>
      <c r="H255" s="34"/>
    </row>
    <row r="256" spans="2:8" x14ac:dyDescent="0.25">
      <c r="B256" s="154"/>
      <c r="C256" s="154"/>
      <c r="D256" s="8" t="s">
        <v>4</v>
      </c>
      <c r="E256" s="34"/>
      <c r="F256" s="34"/>
      <c r="G256" s="34"/>
      <c r="H256" s="34"/>
    </row>
    <row r="257" spans="2:8" x14ac:dyDescent="0.25">
      <c r="B257" s="154"/>
      <c r="C257" s="154"/>
      <c r="D257" s="8" t="s">
        <v>5</v>
      </c>
      <c r="E257" s="34"/>
      <c r="F257" s="34"/>
      <c r="G257" s="34"/>
      <c r="H257" s="34"/>
    </row>
    <row r="258" spans="2:8" x14ac:dyDescent="0.25">
      <c r="B258" s="154"/>
      <c r="C258" s="154"/>
      <c r="D258" s="8" t="s">
        <v>6</v>
      </c>
      <c r="E258" s="34"/>
      <c r="F258" s="34"/>
      <c r="G258" s="34"/>
      <c r="H258" s="34"/>
    </row>
    <row r="259" spans="2:8" x14ac:dyDescent="0.25">
      <c r="B259" s="154"/>
      <c r="C259" s="154"/>
      <c r="D259" s="8" t="s">
        <v>7</v>
      </c>
      <c r="E259" s="34"/>
      <c r="F259" s="34"/>
      <c r="G259" s="34"/>
      <c r="H259" s="34"/>
    </row>
    <row r="260" spans="2:8" x14ac:dyDescent="0.25">
      <c r="B260" s="154"/>
      <c r="C260" s="154"/>
      <c r="D260" s="8" t="s">
        <v>8</v>
      </c>
      <c r="E260" s="34"/>
      <c r="F260" s="34"/>
      <c r="G260" s="34"/>
      <c r="H260" s="34"/>
    </row>
    <row r="261" spans="2:8" x14ac:dyDescent="0.25">
      <c r="B261" s="154"/>
      <c r="C261" s="154"/>
      <c r="D261" s="8" t="s">
        <v>24</v>
      </c>
      <c r="E261" s="34"/>
      <c r="F261" s="34"/>
      <c r="G261" s="34"/>
      <c r="H261" s="34"/>
    </row>
    <row r="262" spans="2:8" x14ac:dyDescent="0.25">
      <c r="B262" s="154" t="s">
        <v>105</v>
      </c>
      <c r="C262" s="154"/>
      <c r="D262" s="8" t="s">
        <v>1</v>
      </c>
      <c r="E262" s="34"/>
      <c r="F262" s="34"/>
      <c r="G262" s="34"/>
      <c r="H262" s="34"/>
    </row>
    <row r="263" spans="2:8" x14ac:dyDescent="0.25">
      <c r="B263" s="154"/>
      <c r="C263" s="154"/>
      <c r="D263" s="8" t="s">
        <v>2</v>
      </c>
      <c r="E263" s="34"/>
      <c r="F263" s="34"/>
      <c r="G263" s="34"/>
      <c r="H263" s="34"/>
    </row>
    <row r="264" spans="2:8" x14ac:dyDescent="0.25">
      <c r="B264" s="154"/>
      <c r="C264" s="154"/>
      <c r="D264" s="8" t="s">
        <v>3</v>
      </c>
      <c r="E264" s="34"/>
      <c r="F264" s="34"/>
      <c r="G264" s="34"/>
      <c r="H264" s="34"/>
    </row>
    <row r="265" spans="2:8" x14ac:dyDescent="0.25">
      <c r="B265" s="154"/>
      <c r="C265" s="154"/>
      <c r="D265" s="8" t="s">
        <v>4</v>
      </c>
      <c r="E265" s="34"/>
      <c r="F265" s="34"/>
      <c r="G265" s="34"/>
      <c r="H265" s="34"/>
    </row>
    <row r="266" spans="2:8" x14ac:dyDescent="0.25">
      <c r="B266" s="154"/>
      <c r="C266" s="154"/>
      <c r="D266" s="8" t="s">
        <v>5</v>
      </c>
      <c r="E266" s="34"/>
      <c r="F266" s="34"/>
      <c r="G266" s="34"/>
      <c r="H266" s="34"/>
    </row>
    <row r="267" spans="2:8" x14ac:dyDescent="0.25">
      <c r="B267" s="154"/>
      <c r="C267" s="154"/>
      <c r="D267" s="8" t="s">
        <v>6</v>
      </c>
      <c r="E267" s="34"/>
      <c r="F267" s="34"/>
      <c r="G267" s="34"/>
      <c r="H267" s="34"/>
    </row>
    <row r="268" spans="2:8" x14ac:dyDescent="0.25">
      <c r="B268" s="154"/>
      <c r="C268" s="154"/>
      <c r="D268" s="8" t="s">
        <v>7</v>
      </c>
      <c r="E268" s="34"/>
      <c r="F268" s="34"/>
      <c r="G268" s="34"/>
      <c r="H268" s="34"/>
    </row>
    <row r="269" spans="2:8" x14ac:dyDescent="0.25">
      <c r="B269" s="154"/>
      <c r="C269" s="154"/>
      <c r="D269" s="8" t="s">
        <v>8</v>
      </c>
      <c r="E269" s="34"/>
      <c r="F269" s="34"/>
      <c r="G269" s="34"/>
      <c r="H269" s="34"/>
    </row>
    <row r="270" spans="2:8" ht="18.75" x14ac:dyDescent="0.25">
      <c r="B270" s="15" t="s">
        <v>106</v>
      </c>
      <c r="C270" s="15"/>
      <c r="D270" s="18"/>
      <c r="E270" s="34"/>
      <c r="F270" s="34"/>
      <c r="G270" s="34"/>
      <c r="H270" s="34"/>
    </row>
    <row r="271" spans="2:8" x14ac:dyDescent="0.25">
      <c r="B271" s="151" t="s">
        <v>107</v>
      </c>
      <c r="C271" s="151" t="s">
        <v>8</v>
      </c>
      <c r="D271" s="7" t="s">
        <v>98</v>
      </c>
      <c r="E271" s="34"/>
      <c r="F271" s="34"/>
      <c r="G271" s="34"/>
      <c r="H271" s="34"/>
    </row>
    <row r="272" spans="2:8" x14ac:dyDescent="0.25">
      <c r="B272" s="151"/>
      <c r="C272" s="151"/>
      <c r="D272" s="7" t="s">
        <v>99</v>
      </c>
      <c r="E272" s="34"/>
      <c r="F272" s="34"/>
      <c r="G272" s="34"/>
      <c r="H272" s="34"/>
    </row>
    <row r="273" spans="2:8" x14ac:dyDescent="0.25">
      <c r="B273" s="151"/>
      <c r="C273" s="151"/>
      <c r="D273" s="7" t="s">
        <v>108</v>
      </c>
      <c r="E273" s="34"/>
      <c r="F273" s="34"/>
      <c r="G273" s="34"/>
      <c r="H273" s="34"/>
    </row>
    <row r="274" spans="2:8" x14ac:dyDescent="0.25">
      <c r="B274" s="151"/>
      <c r="C274" s="151" t="s">
        <v>24</v>
      </c>
      <c r="D274" s="7" t="s">
        <v>98</v>
      </c>
      <c r="E274" s="34"/>
      <c r="F274" s="34"/>
      <c r="G274" s="34"/>
      <c r="H274" s="34"/>
    </row>
    <row r="275" spans="2:8" x14ac:dyDescent="0.25">
      <c r="B275" s="151"/>
      <c r="C275" s="151"/>
      <c r="D275" s="7" t="s">
        <v>99</v>
      </c>
      <c r="E275" s="34"/>
      <c r="F275" s="34"/>
      <c r="G275" s="34"/>
      <c r="H275" s="34"/>
    </row>
    <row r="276" spans="2:8" x14ac:dyDescent="0.25">
      <c r="B276" s="151"/>
      <c r="C276" s="151"/>
      <c r="D276" s="7" t="s">
        <v>108</v>
      </c>
      <c r="E276" s="34"/>
      <c r="F276" s="34"/>
      <c r="G276" s="34"/>
      <c r="H276" s="34"/>
    </row>
    <row r="277" spans="2:8" x14ac:dyDescent="0.25">
      <c r="B277" s="157" t="s">
        <v>109</v>
      </c>
      <c r="C277" s="157"/>
      <c r="D277" s="9" t="s">
        <v>110</v>
      </c>
      <c r="E277" s="34"/>
      <c r="F277" s="34"/>
      <c r="G277" s="34"/>
      <c r="H277" s="34"/>
    </row>
    <row r="278" spans="2:8" x14ac:dyDescent="0.25">
      <c r="B278" s="157"/>
      <c r="C278" s="157"/>
      <c r="D278" s="9" t="s">
        <v>111</v>
      </c>
      <c r="E278" s="34"/>
      <c r="F278" s="34"/>
      <c r="G278" s="34"/>
      <c r="H278" s="34"/>
    </row>
    <row r="279" spans="2:8" x14ac:dyDescent="0.25">
      <c r="B279" s="157"/>
      <c r="C279" s="157"/>
      <c r="D279" s="9" t="s">
        <v>112</v>
      </c>
      <c r="E279" s="34"/>
      <c r="F279" s="34"/>
      <c r="G279" s="34"/>
      <c r="H279" s="34"/>
    </row>
    <row r="280" spans="2:8" x14ac:dyDescent="0.25">
      <c r="B280" s="157"/>
      <c r="C280" s="157"/>
      <c r="D280" s="9" t="s">
        <v>113</v>
      </c>
      <c r="E280" s="34"/>
      <c r="F280" s="34"/>
      <c r="G280" s="34"/>
      <c r="H280" s="34"/>
    </row>
    <row r="281" spans="2:8" x14ac:dyDescent="0.25">
      <c r="B281" s="157"/>
      <c r="C281" s="157"/>
      <c r="D281" s="9" t="s">
        <v>114</v>
      </c>
      <c r="E281" s="34"/>
      <c r="F281" s="34"/>
      <c r="G281" s="34"/>
      <c r="H281" s="34"/>
    </row>
    <row r="282" spans="2:8" x14ac:dyDescent="0.25">
      <c r="B282" s="157"/>
      <c r="C282" s="157"/>
      <c r="D282" s="9" t="s">
        <v>115</v>
      </c>
      <c r="E282" s="34"/>
      <c r="F282" s="34"/>
      <c r="G282" s="34"/>
      <c r="H282" s="34"/>
    </row>
    <row r="283" spans="2:8" x14ac:dyDescent="0.25">
      <c r="B283" s="155" t="s">
        <v>116</v>
      </c>
      <c r="C283" s="155"/>
      <c r="D283" s="10" t="s">
        <v>110</v>
      </c>
      <c r="E283" s="34"/>
      <c r="F283" s="34"/>
      <c r="G283" s="34"/>
      <c r="H283" s="34"/>
    </row>
    <row r="284" spans="2:8" x14ac:dyDescent="0.25">
      <c r="B284" s="155"/>
      <c r="C284" s="155"/>
      <c r="D284" s="10" t="s">
        <v>111</v>
      </c>
      <c r="E284" s="34"/>
      <c r="F284" s="34"/>
      <c r="G284" s="34"/>
      <c r="H284" s="34"/>
    </row>
    <row r="285" spans="2:8" x14ac:dyDescent="0.25">
      <c r="B285" s="155"/>
      <c r="C285" s="155"/>
      <c r="D285" s="10" t="s">
        <v>112</v>
      </c>
      <c r="E285" s="34"/>
      <c r="F285" s="34"/>
      <c r="G285" s="34"/>
      <c r="H285" s="34"/>
    </row>
    <row r="286" spans="2:8" x14ac:dyDescent="0.25">
      <c r="B286" s="155" t="s">
        <v>117</v>
      </c>
      <c r="C286" s="155"/>
      <c r="D286" s="10" t="s">
        <v>118</v>
      </c>
      <c r="E286" s="34"/>
      <c r="F286" s="34"/>
      <c r="G286" s="34"/>
      <c r="H286" s="34"/>
    </row>
    <row r="287" spans="2:8" x14ac:dyDescent="0.25">
      <c r="B287" s="155"/>
      <c r="C287" s="155"/>
      <c r="D287" s="10" t="s">
        <v>111</v>
      </c>
      <c r="E287" s="34"/>
      <c r="F287" s="34"/>
      <c r="G287" s="34"/>
      <c r="H287" s="34"/>
    </row>
    <row r="288" spans="2:8" x14ac:dyDescent="0.25">
      <c r="B288" s="155"/>
      <c r="C288" s="155"/>
      <c r="D288" s="10" t="s">
        <v>112</v>
      </c>
      <c r="E288" s="34"/>
      <c r="F288" s="34"/>
      <c r="G288" s="34"/>
      <c r="H288" s="34"/>
    </row>
    <row r="289" spans="2:8" x14ac:dyDescent="0.25">
      <c r="B289" s="155"/>
      <c r="C289" s="155"/>
      <c r="D289" s="10" t="s">
        <v>114</v>
      </c>
      <c r="E289" s="34"/>
      <c r="F289" s="34"/>
      <c r="G289" s="34"/>
      <c r="H289" s="34"/>
    </row>
    <row r="290" spans="2:8" x14ac:dyDescent="0.25">
      <c r="B290" s="155"/>
      <c r="C290" s="155"/>
      <c r="D290" s="10" t="s">
        <v>115</v>
      </c>
      <c r="E290" s="34"/>
      <c r="F290" s="34"/>
      <c r="G290" s="34"/>
      <c r="H290" s="34"/>
    </row>
    <row r="291" spans="2:8" x14ac:dyDescent="0.25">
      <c r="B291" s="155" t="s">
        <v>119</v>
      </c>
      <c r="C291" s="155"/>
      <c r="D291" s="10" t="s">
        <v>8</v>
      </c>
      <c r="E291" s="34"/>
      <c r="F291" s="34"/>
      <c r="G291" s="34"/>
      <c r="H291" s="34"/>
    </row>
    <row r="292" spans="2:8" x14ac:dyDescent="0.25">
      <c r="B292" s="155" t="s">
        <v>120</v>
      </c>
      <c r="C292" s="155"/>
      <c r="D292" s="10" t="s">
        <v>121</v>
      </c>
      <c r="E292" s="34"/>
      <c r="F292" s="34"/>
      <c r="G292" s="34"/>
      <c r="H292" s="34"/>
    </row>
    <row r="293" spans="2:8" x14ac:dyDescent="0.25">
      <c r="B293" s="155"/>
      <c r="C293" s="155"/>
      <c r="D293" s="10" t="s">
        <v>122</v>
      </c>
      <c r="E293" s="34"/>
      <c r="F293" s="34"/>
      <c r="G293" s="34"/>
      <c r="H293" s="34"/>
    </row>
    <row r="294" spans="2:8" x14ac:dyDescent="0.25">
      <c r="B294" s="155"/>
      <c r="C294" s="155"/>
      <c r="D294" s="10" t="s">
        <v>123</v>
      </c>
      <c r="E294" s="34"/>
      <c r="F294" s="34"/>
      <c r="G294" s="34"/>
      <c r="H294" s="34"/>
    </row>
    <row r="295" spans="2:8" x14ac:dyDescent="0.25">
      <c r="B295" s="155"/>
      <c r="C295" s="155"/>
      <c r="D295" s="10" t="s">
        <v>8</v>
      </c>
      <c r="E295" s="34"/>
      <c r="F295" s="34"/>
      <c r="G295" s="34"/>
      <c r="H295" s="34"/>
    </row>
    <row r="296" spans="2:8" x14ac:dyDescent="0.25">
      <c r="B296" s="155"/>
      <c r="C296" s="155"/>
      <c r="D296" s="10" t="s">
        <v>24</v>
      </c>
      <c r="E296" s="34"/>
      <c r="F296" s="34"/>
      <c r="G296" s="34"/>
      <c r="H296" s="34"/>
    </row>
    <row r="297" spans="2:8" x14ac:dyDescent="0.25">
      <c r="B297" s="155" t="s">
        <v>124</v>
      </c>
      <c r="C297" s="155"/>
      <c r="D297" s="10" t="s">
        <v>125</v>
      </c>
      <c r="E297" s="34"/>
      <c r="F297" s="34"/>
      <c r="G297" s="34"/>
      <c r="H297" s="34"/>
    </row>
    <row r="298" spans="2:8" x14ac:dyDescent="0.25">
      <c r="B298" s="155"/>
      <c r="C298" s="155"/>
      <c r="D298" s="10" t="s">
        <v>24</v>
      </c>
      <c r="E298" s="34"/>
      <c r="F298" s="34"/>
      <c r="G298" s="34"/>
      <c r="H298" s="34"/>
    </row>
    <row r="299" spans="2:8" x14ac:dyDescent="0.25">
      <c r="B299" s="151" t="s">
        <v>126</v>
      </c>
      <c r="C299" s="151"/>
      <c r="D299" s="10" t="s">
        <v>125</v>
      </c>
      <c r="E299" s="34"/>
      <c r="F299" s="34"/>
      <c r="G299" s="34"/>
      <c r="H299" s="34"/>
    </row>
    <row r="300" spans="2:8" x14ac:dyDescent="0.25">
      <c r="B300" s="151"/>
      <c r="C300" s="151"/>
      <c r="D300" s="10" t="s">
        <v>24</v>
      </c>
      <c r="E300" s="34"/>
      <c r="F300" s="34"/>
      <c r="G300" s="34"/>
      <c r="H300" s="34"/>
    </row>
    <row r="301" spans="2:8" ht="30" x14ac:dyDescent="0.25">
      <c r="B301" s="151" t="s">
        <v>127</v>
      </c>
      <c r="C301" s="151"/>
      <c r="D301" s="11" t="s">
        <v>128</v>
      </c>
      <c r="E301" s="34"/>
      <c r="F301" s="34"/>
      <c r="G301" s="34"/>
      <c r="H301" s="34"/>
    </row>
    <row r="302" spans="2:8" x14ac:dyDescent="0.25">
      <c r="B302" s="151" t="s">
        <v>129</v>
      </c>
      <c r="C302" s="151"/>
      <c r="D302" s="9" t="s">
        <v>130</v>
      </c>
      <c r="E302" s="34"/>
      <c r="F302" s="34"/>
      <c r="G302" s="34"/>
      <c r="H302" s="34"/>
    </row>
    <row r="303" spans="2:8" x14ac:dyDescent="0.25">
      <c r="E303" s="36"/>
      <c r="F303" s="36"/>
      <c r="G303" s="36"/>
      <c r="H303" s="37"/>
    </row>
    <row r="304" spans="2:8" x14ac:dyDescent="0.25">
      <c r="E304" s="36"/>
      <c r="F304" s="36"/>
      <c r="G304" s="36"/>
      <c r="H304" s="37"/>
    </row>
    <row r="305" spans="5:8" x14ac:dyDescent="0.25">
      <c r="E305" s="36"/>
      <c r="F305" s="36"/>
      <c r="G305" s="36"/>
      <c r="H305" s="37"/>
    </row>
    <row r="306" spans="5:8" x14ac:dyDescent="0.25">
      <c r="E306" s="36"/>
      <c r="F306" s="36"/>
      <c r="G306" s="36"/>
      <c r="H306" s="37"/>
    </row>
    <row r="307" spans="5:8" x14ac:dyDescent="0.25">
      <c r="E307" s="36"/>
      <c r="F307" s="36"/>
      <c r="G307" s="36"/>
      <c r="H307" s="37"/>
    </row>
    <row r="308" spans="5:8" x14ac:dyDescent="0.25">
      <c r="E308" s="36"/>
      <c r="F308" s="36"/>
      <c r="G308" s="36"/>
      <c r="H308" s="37"/>
    </row>
    <row r="309" spans="5:8" x14ac:dyDescent="0.25">
      <c r="E309" s="36"/>
      <c r="F309" s="36"/>
      <c r="G309" s="36"/>
      <c r="H309" s="37"/>
    </row>
    <row r="310" spans="5:8" x14ac:dyDescent="0.25">
      <c r="E310" s="36"/>
      <c r="F310" s="36"/>
      <c r="G310" s="36"/>
      <c r="H310" s="37"/>
    </row>
    <row r="311" spans="5:8" x14ac:dyDescent="0.25">
      <c r="E311" s="36"/>
      <c r="F311" s="36"/>
      <c r="G311" s="36"/>
      <c r="H311" s="37"/>
    </row>
    <row r="312" spans="5:8" x14ac:dyDescent="0.25">
      <c r="E312" s="36"/>
      <c r="F312" s="36"/>
      <c r="G312" s="36"/>
      <c r="H312" s="37"/>
    </row>
    <row r="313" spans="5:8" x14ac:dyDescent="0.25">
      <c r="E313" s="36"/>
      <c r="F313" s="36"/>
      <c r="G313" s="36"/>
      <c r="H313" s="37"/>
    </row>
    <row r="314" spans="5:8" x14ac:dyDescent="0.25">
      <c r="E314" s="36"/>
      <c r="F314" s="36"/>
      <c r="G314" s="36"/>
      <c r="H314" s="37"/>
    </row>
    <row r="315" spans="5:8" x14ac:dyDescent="0.25">
      <c r="E315" s="36"/>
      <c r="F315" s="36"/>
      <c r="G315" s="36"/>
      <c r="H315" s="37"/>
    </row>
    <row r="316" spans="5:8" x14ac:dyDescent="0.25">
      <c r="E316" s="36"/>
      <c r="F316" s="36"/>
      <c r="G316" s="36"/>
      <c r="H316" s="37"/>
    </row>
    <row r="317" spans="5:8" x14ac:dyDescent="0.25">
      <c r="E317" s="36"/>
      <c r="F317" s="36"/>
      <c r="G317" s="36"/>
      <c r="H317" s="37"/>
    </row>
    <row r="318" spans="5:8" x14ac:dyDescent="0.25">
      <c r="E318" s="36"/>
      <c r="F318" s="36"/>
      <c r="G318" s="36"/>
      <c r="H318" s="37"/>
    </row>
    <row r="319" spans="5:8" x14ac:dyDescent="0.25">
      <c r="E319" s="36"/>
      <c r="F319" s="36"/>
      <c r="G319" s="36"/>
      <c r="H319" s="37"/>
    </row>
    <row r="320" spans="5:8" x14ac:dyDescent="0.25">
      <c r="E320" s="36"/>
      <c r="F320" s="36"/>
      <c r="G320" s="36"/>
      <c r="H320" s="37"/>
    </row>
    <row r="321" spans="5:8" x14ac:dyDescent="0.25">
      <c r="E321" s="36"/>
      <c r="F321" s="36"/>
      <c r="G321" s="36"/>
      <c r="H321" s="37"/>
    </row>
    <row r="322" spans="5:8" x14ac:dyDescent="0.25">
      <c r="E322" s="36"/>
      <c r="F322" s="36"/>
      <c r="G322" s="36"/>
      <c r="H322" s="37"/>
    </row>
    <row r="323" spans="5:8" x14ac:dyDescent="0.25">
      <c r="E323" s="36"/>
      <c r="F323" s="36"/>
      <c r="G323" s="36"/>
      <c r="H323" s="37"/>
    </row>
    <row r="324" spans="5:8" x14ac:dyDescent="0.25">
      <c r="E324" s="36"/>
      <c r="F324" s="36"/>
      <c r="G324" s="36"/>
      <c r="H324" s="37"/>
    </row>
    <row r="325" spans="5:8" x14ac:dyDescent="0.25">
      <c r="E325" s="36"/>
      <c r="F325" s="36"/>
      <c r="G325" s="36"/>
      <c r="H325" s="37"/>
    </row>
    <row r="326" spans="5:8" x14ac:dyDescent="0.25">
      <c r="E326" s="36"/>
      <c r="F326" s="36"/>
      <c r="G326" s="36"/>
      <c r="H326" s="37"/>
    </row>
    <row r="327" spans="5:8" x14ac:dyDescent="0.25">
      <c r="E327" s="36"/>
      <c r="F327" s="36"/>
      <c r="G327" s="36"/>
      <c r="H327" s="37"/>
    </row>
    <row r="328" spans="5:8" x14ac:dyDescent="0.25">
      <c r="E328" s="36"/>
      <c r="F328" s="36"/>
      <c r="G328" s="36"/>
      <c r="H328" s="37"/>
    </row>
    <row r="329" spans="5:8" x14ac:dyDescent="0.25">
      <c r="E329" s="36"/>
      <c r="F329" s="36"/>
      <c r="G329" s="36"/>
      <c r="H329" s="37"/>
    </row>
    <row r="330" spans="5:8" x14ac:dyDescent="0.25">
      <c r="E330" s="36"/>
      <c r="F330" s="36"/>
      <c r="G330" s="36"/>
      <c r="H330" s="37"/>
    </row>
    <row r="331" spans="5:8" x14ac:dyDescent="0.25">
      <c r="E331" s="36"/>
      <c r="F331" s="36"/>
      <c r="G331" s="36"/>
      <c r="H331" s="37"/>
    </row>
    <row r="332" spans="5:8" x14ac:dyDescent="0.25">
      <c r="E332" s="36"/>
      <c r="F332" s="36"/>
      <c r="G332" s="36"/>
      <c r="H332" s="37"/>
    </row>
    <row r="333" spans="5:8" x14ac:dyDescent="0.25">
      <c r="E333" s="36"/>
      <c r="F333" s="36"/>
      <c r="G333" s="36"/>
      <c r="H333" s="37"/>
    </row>
    <row r="334" spans="5:8" x14ac:dyDescent="0.25">
      <c r="E334" s="36"/>
      <c r="F334" s="36"/>
      <c r="G334" s="36"/>
      <c r="H334" s="37"/>
    </row>
    <row r="335" spans="5:8" x14ac:dyDescent="0.25">
      <c r="E335" s="36"/>
      <c r="F335" s="36"/>
      <c r="G335" s="36"/>
      <c r="H335" s="37"/>
    </row>
    <row r="336" spans="5:8" x14ac:dyDescent="0.25">
      <c r="E336" s="36"/>
      <c r="F336" s="36"/>
      <c r="G336" s="36"/>
      <c r="H336" s="37"/>
    </row>
    <row r="337" spans="5:8" x14ac:dyDescent="0.25">
      <c r="E337" s="36"/>
      <c r="F337" s="36"/>
      <c r="G337" s="36"/>
      <c r="H337" s="37"/>
    </row>
    <row r="338" spans="5:8" x14ac:dyDescent="0.25">
      <c r="E338" s="36"/>
      <c r="F338" s="36"/>
      <c r="G338" s="36"/>
      <c r="H338" s="37"/>
    </row>
    <row r="339" spans="5:8" x14ac:dyDescent="0.25">
      <c r="E339" s="36"/>
      <c r="F339" s="36"/>
      <c r="G339" s="36"/>
      <c r="H339" s="37"/>
    </row>
    <row r="340" spans="5:8" x14ac:dyDescent="0.25">
      <c r="E340" s="36"/>
      <c r="F340" s="36"/>
      <c r="G340" s="36"/>
      <c r="H340" s="37"/>
    </row>
    <row r="341" spans="5:8" x14ac:dyDescent="0.25">
      <c r="E341" s="36"/>
      <c r="F341" s="36"/>
      <c r="G341" s="36"/>
      <c r="H341" s="37"/>
    </row>
    <row r="342" spans="5:8" x14ac:dyDescent="0.25">
      <c r="E342" s="36"/>
      <c r="F342" s="36"/>
      <c r="G342" s="36"/>
      <c r="H342" s="37"/>
    </row>
    <row r="343" spans="5:8" x14ac:dyDescent="0.25">
      <c r="E343" s="36"/>
      <c r="F343" s="36"/>
      <c r="G343" s="36"/>
      <c r="H343" s="37"/>
    </row>
    <row r="344" spans="5:8" x14ac:dyDescent="0.25">
      <c r="E344" s="36"/>
      <c r="F344" s="36"/>
      <c r="G344" s="36"/>
      <c r="H344" s="37"/>
    </row>
    <row r="345" spans="5:8" x14ac:dyDescent="0.25">
      <c r="E345" s="36"/>
      <c r="F345" s="36"/>
      <c r="G345" s="36"/>
      <c r="H345" s="37"/>
    </row>
    <row r="346" spans="5:8" x14ac:dyDescent="0.25">
      <c r="E346" s="36"/>
      <c r="F346" s="36"/>
      <c r="G346" s="36"/>
      <c r="H346" s="37"/>
    </row>
    <row r="347" spans="5:8" x14ac:dyDescent="0.25">
      <c r="E347" s="36"/>
      <c r="F347" s="36"/>
      <c r="G347" s="36"/>
      <c r="H347" s="37"/>
    </row>
    <row r="348" spans="5:8" x14ac:dyDescent="0.25">
      <c r="E348" s="36"/>
      <c r="F348" s="36"/>
      <c r="G348" s="36"/>
      <c r="H348" s="37"/>
    </row>
    <row r="349" spans="5:8" x14ac:dyDescent="0.25">
      <c r="E349" s="36"/>
      <c r="F349" s="36"/>
      <c r="G349" s="36"/>
      <c r="H349" s="37"/>
    </row>
    <row r="350" spans="5:8" x14ac:dyDescent="0.25">
      <c r="E350" s="36"/>
      <c r="F350" s="36"/>
      <c r="G350" s="36"/>
      <c r="H350" s="37"/>
    </row>
    <row r="351" spans="5:8" x14ac:dyDescent="0.25">
      <c r="E351" s="36"/>
      <c r="F351" s="36"/>
      <c r="G351" s="36"/>
      <c r="H351" s="37"/>
    </row>
    <row r="352" spans="5:8" x14ac:dyDescent="0.25">
      <c r="E352" s="36"/>
      <c r="F352" s="36"/>
      <c r="G352" s="36"/>
      <c r="H352" s="37"/>
    </row>
    <row r="353" spans="5:8" x14ac:dyDescent="0.25">
      <c r="E353" s="36"/>
      <c r="F353" s="36"/>
      <c r="G353" s="36"/>
      <c r="H353" s="37"/>
    </row>
    <row r="354" spans="5:8" x14ac:dyDescent="0.25">
      <c r="E354" s="36"/>
      <c r="F354" s="36"/>
      <c r="G354" s="36"/>
      <c r="H354" s="37"/>
    </row>
    <row r="355" spans="5:8" x14ac:dyDescent="0.25">
      <c r="E355" s="36"/>
      <c r="F355" s="36"/>
      <c r="G355" s="36"/>
      <c r="H355" s="37"/>
    </row>
    <row r="356" spans="5:8" x14ac:dyDescent="0.25">
      <c r="E356" s="36"/>
      <c r="F356" s="36"/>
      <c r="G356" s="36"/>
      <c r="H356" s="37"/>
    </row>
    <row r="357" spans="5:8" x14ac:dyDescent="0.25">
      <c r="E357" s="36"/>
      <c r="F357" s="36"/>
      <c r="G357" s="36"/>
      <c r="H357" s="37"/>
    </row>
    <row r="358" spans="5:8" x14ac:dyDescent="0.25">
      <c r="E358" s="36"/>
      <c r="F358" s="36"/>
      <c r="G358" s="36"/>
      <c r="H358" s="37"/>
    </row>
    <row r="359" spans="5:8" x14ac:dyDescent="0.25">
      <c r="E359" s="36"/>
      <c r="F359" s="36"/>
      <c r="G359" s="36"/>
      <c r="H359" s="37"/>
    </row>
    <row r="360" spans="5:8" x14ac:dyDescent="0.25">
      <c r="E360" s="36"/>
      <c r="F360" s="36"/>
      <c r="G360" s="36"/>
      <c r="H360" s="37"/>
    </row>
    <row r="361" spans="5:8" x14ac:dyDescent="0.25">
      <c r="E361" s="36"/>
      <c r="F361" s="36"/>
      <c r="G361" s="36"/>
      <c r="H361" s="37"/>
    </row>
    <row r="362" spans="5:8" x14ac:dyDescent="0.25">
      <c r="E362" s="36"/>
      <c r="F362" s="36"/>
      <c r="G362" s="36"/>
      <c r="H362" s="37"/>
    </row>
    <row r="363" spans="5:8" x14ac:dyDescent="0.25">
      <c r="E363" s="36"/>
      <c r="F363" s="36"/>
      <c r="G363" s="36"/>
      <c r="H363" s="37"/>
    </row>
    <row r="364" spans="5:8" x14ac:dyDescent="0.25">
      <c r="E364" s="36"/>
      <c r="F364" s="36"/>
      <c r="G364" s="36"/>
      <c r="H364" s="37"/>
    </row>
    <row r="365" spans="5:8" x14ac:dyDescent="0.25">
      <c r="E365" s="36"/>
      <c r="F365" s="36"/>
      <c r="G365" s="36"/>
      <c r="H365" s="37"/>
    </row>
    <row r="366" spans="5:8" x14ac:dyDescent="0.25">
      <c r="E366" s="36"/>
      <c r="F366" s="36"/>
      <c r="G366" s="36"/>
      <c r="H366" s="37"/>
    </row>
    <row r="367" spans="5:8" x14ac:dyDescent="0.25">
      <c r="E367" s="36"/>
      <c r="F367" s="36"/>
      <c r="G367" s="36"/>
      <c r="H367" s="37"/>
    </row>
    <row r="368" spans="5:8" x14ac:dyDescent="0.25">
      <c r="E368" s="36"/>
      <c r="F368" s="36"/>
      <c r="G368" s="36"/>
      <c r="H368" s="37"/>
    </row>
    <row r="369" spans="5:8" x14ac:dyDescent="0.25">
      <c r="E369" s="36"/>
      <c r="F369" s="36"/>
      <c r="G369" s="36"/>
      <c r="H369" s="37"/>
    </row>
    <row r="370" spans="5:8" x14ac:dyDescent="0.25">
      <c r="E370" s="36"/>
      <c r="F370" s="36"/>
      <c r="G370" s="36"/>
      <c r="H370" s="37"/>
    </row>
    <row r="371" spans="5:8" x14ac:dyDescent="0.25">
      <c r="E371" s="36"/>
      <c r="F371" s="36"/>
      <c r="G371" s="36"/>
      <c r="H371" s="37"/>
    </row>
    <row r="372" spans="5:8" x14ac:dyDescent="0.25">
      <c r="E372" s="36"/>
      <c r="F372" s="36"/>
      <c r="G372" s="36"/>
      <c r="H372" s="37"/>
    </row>
    <row r="373" spans="5:8" x14ac:dyDescent="0.25">
      <c r="E373" s="36"/>
      <c r="F373" s="36"/>
      <c r="G373" s="36"/>
      <c r="H373" s="37"/>
    </row>
    <row r="374" spans="5:8" x14ac:dyDescent="0.25">
      <c r="E374" s="36"/>
      <c r="F374" s="36"/>
      <c r="G374" s="36"/>
      <c r="H374" s="37"/>
    </row>
    <row r="375" spans="5:8" x14ac:dyDescent="0.25">
      <c r="E375" s="36"/>
      <c r="F375" s="36"/>
      <c r="G375" s="36"/>
      <c r="H375" s="37"/>
    </row>
    <row r="376" spans="5:8" x14ac:dyDescent="0.25">
      <c r="E376" s="36"/>
      <c r="F376" s="36"/>
      <c r="G376" s="36"/>
      <c r="H376" s="37"/>
    </row>
    <row r="377" spans="5:8" x14ac:dyDescent="0.25">
      <c r="E377" s="36"/>
      <c r="F377" s="36"/>
      <c r="G377" s="36"/>
      <c r="H377" s="37"/>
    </row>
    <row r="378" spans="5:8" x14ac:dyDescent="0.25">
      <c r="E378" s="36"/>
      <c r="F378" s="36"/>
      <c r="G378" s="36"/>
      <c r="H378" s="37"/>
    </row>
    <row r="379" spans="5:8" x14ac:dyDescent="0.25">
      <c r="E379" s="36"/>
      <c r="F379" s="36"/>
      <c r="G379" s="36"/>
      <c r="H379" s="37"/>
    </row>
    <row r="380" spans="5:8" x14ac:dyDescent="0.25">
      <c r="E380" s="36"/>
      <c r="F380" s="36"/>
      <c r="G380" s="36"/>
      <c r="H380" s="37"/>
    </row>
    <row r="381" spans="5:8" x14ac:dyDescent="0.25">
      <c r="E381" s="36"/>
      <c r="F381" s="36"/>
      <c r="G381" s="36"/>
      <c r="H381" s="37"/>
    </row>
    <row r="382" spans="5:8" x14ac:dyDescent="0.25">
      <c r="E382" s="36"/>
      <c r="F382" s="36"/>
      <c r="G382" s="36"/>
      <c r="H382" s="37"/>
    </row>
    <row r="383" spans="5:8" x14ac:dyDescent="0.25">
      <c r="E383" s="36"/>
      <c r="F383" s="36"/>
      <c r="G383" s="36"/>
      <c r="H383" s="37"/>
    </row>
    <row r="384" spans="5:8" x14ac:dyDescent="0.25">
      <c r="E384" s="36"/>
      <c r="F384" s="36"/>
      <c r="G384" s="36"/>
      <c r="H384" s="37"/>
    </row>
    <row r="385" spans="5:8" x14ac:dyDescent="0.25">
      <c r="E385" s="36"/>
      <c r="F385" s="36"/>
      <c r="G385" s="36"/>
      <c r="H385" s="37"/>
    </row>
    <row r="386" spans="5:8" x14ac:dyDescent="0.25">
      <c r="E386" s="36"/>
      <c r="F386" s="36"/>
      <c r="G386" s="36"/>
      <c r="H386" s="37"/>
    </row>
    <row r="387" spans="5:8" x14ac:dyDescent="0.25">
      <c r="E387" s="36"/>
      <c r="F387" s="36"/>
      <c r="G387" s="36"/>
      <c r="H387" s="37"/>
    </row>
    <row r="388" spans="5:8" x14ac:dyDescent="0.25">
      <c r="E388" s="36"/>
      <c r="F388" s="36"/>
      <c r="G388" s="36"/>
      <c r="H388" s="37"/>
    </row>
    <row r="389" spans="5:8" x14ac:dyDescent="0.25">
      <c r="E389" s="36"/>
      <c r="F389" s="36"/>
      <c r="G389" s="36"/>
      <c r="H389" s="37"/>
    </row>
    <row r="390" spans="5:8" x14ac:dyDescent="0.25">
      <c r="E390" s="36"/>
      <c r="F390" s="36"/>
      <c r="G390" s="36"/>
      <c r="H390" s="37"/>
    </row>
    <row r="391" spans="5:8" x14ac:dyDescent="0.25">
      <c r="E391" s="36"/>
      <c r="F391" s="36"/>
      <c r="G391" s="36"/>
      <c r="H391" s="37"/>
    </row>
    <row r="392" spans="5:8" x14ac:dyDescent="0.25">
      <c r="E392" s="36"/>
      <c r="F392" s="36"/>
      <c r="G392" s="36"/>
      <c r="H392" s="37"/>
    </row>
    <row r="393" spans="5:8" x14ac:dyDescent="0.25">
      <c r="E393" s="36"/>
      <c r="F393" s="36"/>
      <c r="G393" s="36"/>
      <c r="H393" s="37"/>
    </row>
    <row r="394" spans="5:8" x14ac:dyDescent="0.25">
      <c r="E394" s="36"/>
      <c r="F394" s="36"/>
      <c r="G394" s="36"/>
      <c r="H394" s="37"/>
    </row>
    <row r="395" spans="5:8" x14ac:dyDescent="0.25">
      <c r="E395" s="36"/>
      <c r="F395" s="36"/>
      <c r="G395" s="36"/>
      <c r="H395" s="37"/>
    </row>
    <row r="396" spans="5:8" x14ac:dyDescent="0.25">
      <c r="E396" s="36"/>
      <c r="F396" s="36"/>
      <c r="G396" s="36"/>
      <c r="H396" s="37"/>
    </row>
    <row r="397" spans="5:8" x14ac:dyDescent="0.25">
      <c r="E397" s="36"/>
      <c r="F397" s="36"/>
      <c r="G397" s="36"/>
      <c r="H397" s="37"/>
    </row>
    <row r="398" spans="5:8" x14ac:dyDescent="0.25">
      <c r="E398" s="36"/>
      <c r="F398" s="36"/>
      <c r="G398" s="36"/>
      <c r="H398" s="37"/>
    </row>
    <row r="399" spans="5:8" x14ac:dyDescent="0.25">
      <c r="E399" s="36"/>
      <c r="F399" s="36"/>
      <c r="G399" s="36"/>
      <c r="H399" s="37"/>
    </row>
    <row r="400" spans="5:8" x14ac:dyDescent="0.25">
      <c r="E400" s="36"/>
      <c r="F400" s="36"/>
      <c r="G400" s="36"/>
      <c r="H400" s="37"/>
    </row>
    <row r="401" spans="5:8" x14ac:dyDescent="0.25">
      <c r="E401" s="36"/>
      <c r="F401" s="36"/>
      <c r="G401" s="36"/>
      <c r="H401" s="37"/>
    </row>
    <row r="402" spans="5:8" x14ac:dyDescent="0.25">
      <c r="E402" s="36"/>
      <c r="F402" s="36"/>
      <c r="G402" s="36"/>
      <c r="H402" s="37"/>
    </row>
    <row r="403" spans="5:8" x14ac:dyDescent="0.25">
      <c r="E403" s="36"/>
      <c r="F403" s="36"/>
      <c r="G403" s="36"/>
      <c r="H403" s="37"/>
    </row>
    <row r="404" spans="5:8" x14ac:dyDescent="0.25">
      <c r="E404" s="36"/>
      <c r="F404" s="36"/>
      <c r="G404" s="36"/>
      <c r="H404" s="37"/>
    </row>
    <row r="405" spans="5:8" x14ac:dyDescent="0.25">
      <c r="E405" s="36"/>
      <c r="F405" s="36"/>
      <c r="G405" s="36"/>
      <c r="H405" s="37"/>
    </row>
    <row r="406" spans="5:8" x14ac:dyDescent="0.25">
      <c r="E406" s="36"/>
      <c r="F406" s="36"/>
      <c r="G406" s="36"/>
      <c r="H406" s="37"/>
    </row>
    <row r="407" spans="5:8" x14ac:dyDescent="0.25">
      <c r="E407" s="36"/>
      <c r="F407" s="36"/>
      <c r="G407" s="36"/>
      <c r="H407" s="37"/>
    </row>
    <row r="408" spans="5:8" x14ac:dyDescent="0.25">
      <c r="E408" s="36"/>
      <c r="F408" s="36"/>
      <c r="G408" s="36"/>
      <c r="H408" s="37"/>
    </row>
    <row r="409" spans="5:8" x14ac:dyDescent="0.25">
      <c r="E409" s="36"/>
      <c r="F409" s="36"/>
      <c r="G409" s="36"/>
      <c r="H409" s="37"/>
    </row>
    <row r="410" spans="5:8" x14ac:dyDescent="0.25">
      <c r="E410" s="36"/>
      <c r="F410" s="36"/>
      <c r="G410" s="36"/>
      <c r="H410" s="37"/>
    </row>
    <row r="411" spans="5:8" x14ac:dyDescent="0.25">
      <c r="E411" s="36"/>
      <c r="F411" s="36"/>
      <c r="G411" s="36"/>
      <c r="H411" s="37"/>
    </row>
    <row r="412" spans="5:8" x14ac:dyDescent="0.25">
      <c r="E412" s="36"/>
      <c r="F412" s="36"/>
      <c r="G412" s="36"/>
      <c r="H412" s="37"/>
    </row>
    <row r="413" spans="5:8" x14ac:dyDescent="0.25">
      <c r="E413" s="36"/>
      <c r="F413" s="36"/>
      <c r="G413" s="36"/>
      <c r="H413" s="37"/>
    </row>
    <row r="414" spans="5:8" x14ac:dyDescent="0.25">
      <c r="E414" s="36"/>
      <c r="F414" s="36"/>
      <c r="G414" s="36"/>
      <c r="H414" s="37"/>
    </row>
    <row r="415" spans="5:8" x14ac:dyDescent="0.25">
      <c r="E415" s="36"/>
      <c r="F415" s="36"/>
      <c r="G415" s="36"/>
      <c r="H415" s="37"/>
    </row>
    <row r="416" spans="5:8" x14ac:dyDescent="0.25">
      <c r="E416" s="36"/>
      <c r="F416" s="36"/>
      <c r="G416" s="36"/>
      <c r="H416" s="37"/>
    </row>
  </sheetData>
  <mergeCells count="45">
    <mergeCell ref="B108:C116"/>
    <mergeCell ref="B2:C2"/>
    <mergeCell ref="B3:C3"/>
    <mergeCell ref="B4:C4"/>
    <mergeCell ref="B5:G5"/>
    <mergeCell ref="B25:G25"/>
    <mergeCell ref="B50:G50"/>
    <mergeCell ref="B63:G63"/>
    <mergeCell ref="B76:G76"/>
    <mergeCell ref="B86:G86"/>
    <mergeCell ref="B106:D106"/>
    <mergeCell ref="B107:C107"/>
    <mergeCell ref="B96:G96"/>
    <mergeCell ref="B235:C243"/>
    <mergeCell ref="B117:C157"/>
    <mergeCell ref="B158:C166"/>
    <mergeCell ref="B167:C200"/>
    <mergeCell ref="B201:C207"/>
    <mergeCell ref="B208:B225"/>
    <mergeCell ref="C208:C209"/>
    <mergeCell ref="C210:C211"/>
    <mergeCell ref="C212:C213"/>
    <mergeCell ref="C214:C215"/>
    <mergeCell ref="C216:C217"/>
    <mergeCell ref="C218:C219"/>
    <mergeCell ref="C220:C221"/>
    <mergeCell ref="C222:C223"/>
    <mergeCell ref="C224:C225"/>
    <mergeCell ref="B226:C234"/>
    <mergeCell ref="J5:O5"/>
    <mergeCell ref="B299:C300"/>
    <mergeCell ref="B301:C301"/>
    <mergeCell ref="B302:C302"/>
    <mergeCell ref="B277:C282"/>
    <mergeCell ref="B283:C285"/>
    <mergeCell ref="B286:C290"/>
    <mergeCell ref="B291:C291"/>
    <mergeCell ref="B292:C296"/>
    <mergeCell ref="B297:C298"/>
    <mergeCell ref="B244:C252"/>
    <mergeCell ref="B253:C261"/>
    <mergeCell ref="B262:C269"/>
    <mergeCell ref="B271:B276"/>
    <mergeCell ref="C271:C273"/>
    <mergeCell ref="C274:C276"/>
  </mergeCells>
  <printOptions horizontalCentered="1"/>
  <pageMargins left="0.19685039370078741" right="0.19685039370078741" top="0.39370078740157483" bottom="0.39370078740157483" header="0" footer="0"/>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06"/>
  <sheetViews>
    <sheetView topLeftCell="A4" zoomScaleSheetLayoutView="130" workbookViewId="0">
      <selection activeCell="D46" sqref="D46"/>
    </sheetView>
  </sheetViews>
  <sheetFormatPr defaultRowHeight="15" x14ac:dyDescent="0.25"/>
  <cols>
    <col min="1" max="1" width="7.42578125" customWidth="1"/>
    <col min="2" max="2" width="6.28515625" style="1" customWidth="1"/>
    <col min="3" max="3" width="12.42578125" style="1" customWidth="1"/>
    <col min="4" max="4" width="18" style="1" bestFit="1" customWidth="1"/>
    <col min="5" max="5" width="10.42578125" style="1" customWidth="1"/>
    <col min="6" max="6" width="13.140625" style="1" customWidth="1"/>
    <col min="7" max="7" width="11.7109375" style="1" customWidth="1"/>
    <col min="8" max="8" width="31.140625" customWidth="1"/>
    <col min="11" max="11" width="12.28515625" style="16" bestFit="1" customWidth="1"/>
    <col min="13" max="13" width="8.5703125" customWidth="1"/>
    <col min="14" max="14" width="14" customWidth="1"/>
  </cols>
  <sheetData>
    <row r="1" spans="2:15" ht="46.5" customHeight="1" x14ac:dyDescent="0.25">
      <c r="D1" s="28"/>
      <c r="E1" s="6"/>
      <c r="F1" s="6"/>
      <c r="G1" s="6"/>
    </row>
    <row r="2" spans="2:15" s="1" customFormat="1" ht="15" customHeight="1" x14ac:dyDescent="0.25">
      <c r="B2" s="134" t="s">
        <v>17</v>
      </c>
      <c r="C2" s="134"/>
      <c r="D2" s="20" t="s">
        <v>135</v>
      </c>
      <c r="G2" s="31"/>
      <c r="K2" s="17"/>
    </row>
    <row r="3" spans="2:15" s="1" customFormat="1" ht="15" customHeight="1" x14ac:dyDescent="0.25">
      <c r="B3" s="134" t="s">
        <v>19</v>
      </c>
      <c r="C3" s="134"/>
      <c r="D3" s="21" t="s">
        <v>145</v>
      </c>
      <c r="E3" s="5"/>
      <c r="F3" s="5"/>
      <c r="G3" s="31"/>
      <c r="K3" s="17"/>
    </row>
    <row r="4" spans="2:15" s="1" customFormat="1" ht="33" customHeight="1" x14ac:dyDescent="0.25">
      <c r="B4" s="138" t="s">
        <v>18</v>
      </c>
      <c r="C4" s="138"/>
      <c r="D4" s="22" t="s">
        <v>159</v>
      </c>
      <c r="E4" s="19"/>
      <c r="F4" s="19"/>
      <c r="G4" s="9"/>
      <c r="K4" s="17"/>
    </row>
    <row r="5" spans="2:15" ht="18.75" x14ac:dyDescent="0.25">
      <c r="B5" s="131" t="s">
        <v>10</v>
      </c>
      <c r="C5" s="132"/>
      <c r="D5" s="132"/>
      <c r="E5" s="132"/>
      <c r="F5" s="132"/>
      <c r="G5" s="133"/>
      <c r="J5" s="164" t="s">
        <v>207</v>
      </c>
      <c r="K5" s="164"/>
      <c r="L5" s="164"/>
      <c r="M5" s="164"/>
      <c r="N5" s="164"/>
      <c r="O5" s="164"/>
    </row>
    <row r="6" spans="2:15" ht="45" x14ac:dyDescent="0.25">
      <c r="B6" s="33" t="s">
        <v>9</v>
      </c>
      <c r="C6" s="33" t="s">
        <v>0</v>
      </c>
      <c r="D6" s="33" t="s">
        <v>15</v>
      </c>
      <c r="E6" s="4" t="s">
        <v>20</v>
      </c>
      <c r="F6" s="4" t="s">
        <v>16</v>
      </c>
      <c r="G6" s="33" t="s">
        <v>11</v>
      </c>
      <c r="J6" s="64" t="s">
        <v>205</v>
      </c>
      <c r="K6" s="65" t="s">
        <v>204</v>
      </c>
      <c r="L6" s="65" t="s">
        <v>15</v>
      </c>
      <c r="M6" s="66" t="s">
        <v>20</v>
      </c>
      <c r="N6" s="66" t="s">
        <v>16</v>
      </c>
      <c r="O6" s="65" t="s">
        <v>11</v>
      </c>
    </row>
    <row r="7" spans="2:15" ht="15" customHeight="1" x14ac:dyDescent="0.25">
      <c r="B7" s="2">
        <v>1</v>
      </c>
      <c r="C7" s="3">
        <v>44907</v>
      </c>
      <c r="D7" s="2">
        <v>650</v>
      </c>
      <c r="E7" s="2"/>
      <c r="F7" s="2">
        <f>D7-E7</f>
        <v>650</v>
      </c>
      <c r="G7" s="2">
        <v>4201</v>
      </c>
      <c r="J7" s="13" t="s">
        <v>10</v>
      </c>
      <c r="K7" s="13">
        <f>+'[2]Atarasand -PR E '!$I$1036</f>
        <v>6842</v>
      </c>
      <c r="L7" s="13">
        <f>+D21</f>
        <v>5050</v>
      </c>
      <c r="M7" s="13">
        <f>+'[2]Atarasand -PR E '!$I$1035</f>
        <v>4932</v>
      </c>
      <c r="N7" s="13">
        <f>+L7-M7</f>
        <v>118</v>
      </c>
      <c r="O7" s="13"/>
    </row>
    <row r="8" spans="2:15" ht="15" customHeight="1" x14ac:dyDescent="0.25">
      <c r="B8" s="2">
        <v>2</v>
      </c>
      <c r="C8" s="3">
        <v>44913</v>
      </c>
      <c r="D8" s="2">
        <v>650</v>
      </c>
      <c r="E8" s="2"/>
      <c r="F8" s="2">
        <f>F7+D8-E8</f>
        <v>1300</v>
      </c>
      <c r="G8" s="2">
        <v>4205</v>
      </c>
      <c r="J8" s="13" t="s">
        <v>12</v>
      </c>
      <c r="K8" s="13">
        <f>+'[2]Atarasand -PR E '!$J$1036</f>
        <v>1463</v>
      </c>
      <c r="L8" s="13">
        <f>+D34</f>
        <v>1346</v>
      </c>
      <c r="M8" s="13">
        <f>+'[2]Atarasand -PR E '!$J$1035</f>
        <v>1311</v>
      </c>
      <c r="N8" s="13">
        <f t="shared" ref="N8:N11" si="0">+L8-M8</f>
        <v>35</v>
      </c>
      <c r="O8" s="13"/>
    </row>
    <row r="9" spans="2:15" ht="15" customHeight="1" x14ac:dyDescent="0.25">
      <c r="B9" s="2">
        <v>3</v>
      </c>
      <c r="C9" s="3">
        <v>44915</v>
      </c>
      <c r="D9" s="2"/>
      <c r="E9" s="2">
        <v>125</v>
      </c>
      <c r="F9" s="2">
        <f>F8+D9-E9</f>
        <v>1175</v>
      </c>
      <c r="G9" s="2"/>
      <c r="J9" s="13" t="s">
        <v>13</v>
      </c>
      <c r="K9" s="13">
        <f>+'[2]Atarasand -PR E '!$K$1036</f>
        <v>4856</v>
      </c>
      <c r="L9" s="13">
        <f>+D49</f>
        <v>4900</v>
      </c>
      <c r="M9" s="13">
        <f>+'[2]Atarasand -PR E '!$K$1035</f>
        <v>4335</v>
      </c>
      <c r="N9" s="13">
        <f t="shared" si="0"/>
        <v>565</v>
      </c>
      <c r="O9" s="13"/>
    </row>
    <row r="10" spans="2:15" ht="15" customHeight="1" x14ac:dyDescent="0.25">
      <c r="B10" s="2">
        <v>4</v>
      </c>
      <c r="C10" s="3">
        <v>44916</v>
      </c>
      <c r="D10" s="2"/>
      <c r="E10" s="2">
        <v>355</v>
      </c>
      <c r="F10" s="2">
        <f>F9+D10-E10</f>
        <v>820</v>
      </c>
      <c r="G10" s="2"/>
      <c r="J10" s="13" t="s">
        <v>14</v>
      </c>
      <c r="K10" s="13">
        <f>+'[2]Atarasand -PR E '!$L$1036</f>
        <v>1163</v>
      </c>
      <c r="L10" s="13">
        <f>+D62</f>
        <v>300</v>
      </c>
      <c r="M10" s="13">
        <f>+'[2]Atarasand -PR E '!$L$1035</f>
        <v>260</v>
      </c>
      <c r="N10" s="13">
        <f t="shared" si="0"/>
        <v>40</v>
      </c>
      <c r="O10" s="13"/>
    </row>
    <row r="11" spans="2:15" ht="15" customHeight="1" x14ac:dyDescent="0.25">
      <c r="B11" s="2">
        <v>5</v>
      </c>
      <c r="C11" s="3">
        <v>44921</v>
      </c>
      <c r="D11" s="2"/>
      <c r="E11" s="2">
        <f>86+106</f>
        <v>192</v>
      </c>
      <c r="F11" s="2">
        <f>F10+D11-E11</f>
        <v>628</v>
      </c>
      <c r="G11" s="2"/>
      <c r="J11" s="13" t="s">
        <v>155</v>
      </c>
      <c r="K11" s="13">
        <f>+'[2]Atarasand -PR E '!$N$1036</f>
        <v>1936</v>
      </c>
      <c r="L11" s="13">
        <f>+D95</f>
        <v>1932</v>
      </c>
      <c r="M11" s="13">
        <f>+'[2]Atarasand -PR E '!$N$1035</f>
        <v>1813</v>
      </c>
      <c r="N11" s="13">
        <f t="shared" si="0"/>
        <v>119</v>
      </c>
      <c r="O11" s="13"/>
    </row>
    <row r="12" spans="2:15" ht="15" customHeight="1" x14ac:dyDescent="0.25">
      <c r="B12" s="2">
        <v>6</v>
      </c>
      <c r="C12" s="3">
        <v>44923</v>
      </c>
      <c r="D12" s="2"/>
      <c r="E12" s="2">
        <v>107</v>
      </c>
      <c r="F12" s="2">
        <f>F11+D12-E12</f>
        <v>521</v>
      </c>
      <c r="G12" s="2"/>
      <c r="K12" s="77">
        <f>+SUM(K7:K11)</f>
        <v>16260</v>
      </c>
    </row>
    <row r="13" spans="2:15" ht="15" customHeight="1" x14ac:dyDescent="0.25">
      <c r="B13" s="2">
        <f>+B12+1</f>
        <v>7</v>
      </c>
      <c r="C13" s="3">
        <v>44924</v>
      </c>
      <c r="D13" s="2"/>
      <c r="E13" s="2">
        <v>183</v>
      </c>
      <c r="F13" s="2">
        <f t="shared" ref="F13:F14" si="1">F12+D13-E13</f>
        <v>338</v>
      </c>
      <c r="G13" s="24"/>
    </row>
    <row r="14" spans="2:15" ht="15" customHeight="1" x14ac:dyDescent="0.25">
      <c r="B14" s="2">
        <f t="shared" ref="B14:B19" si="2">+B13+1</f>
        <v>8</v>
      </c>
      <c r="C14" s="3">
        <v>44925</v>
      </c>
      <c r="D14" s="2"/>
      <c r="E14" s="2">
        <v>183</v>
      </c>
      <c r="F14" s="2">
        <f t="shared" si="1"/>
        <v>155</v>
      </c>
      <c r="G14" s="24"/>
    </row>
    <row r="15" spans="2:15" ht="15" customHeight="1" x14ac:dyDescent="0.25">
      <c r="B15" s="2">
        <f t="shared" si="2"/>
        <v>9</v>
      </c>
      <c r="C15" s="3">
        <v>44938</v>
      </c>
      <c r="D15" s="2">
        <v>650</v>
      </c>
      <c r="E15" s="2"/>
      <c r="F15" s="2"/>
      <c r="G15" s="24">
        <v>4209</v>
      </c>
    </row>
    <row r="16" spans="2:15" ht="15" customHeight="1" x14ac:dyDescent="0.25">
      <c r="B16" s="2">
        <f t="shared" si="2"/>
        <v>10</v>
      </c>
      <c r="C16" s="3">
        <v>44957</v>
      </c>
      <c r="D16" s="2">
        <v>600</v>
      </c>
      <c r="E16" s="2"/>
      <c r="F16" s="2"/>
      <c r="G16" s="24">
        <v>4211</v>
      </c>
    </row>
    <row r="17" spans="2:7" ht="15" customHeight="1" x14ac:dyDescent="0.25">
      <c r="B17" s="2">
        <f t="shared" si="2"/>
        <v>11</v>
      </c>
      <c r="C17" s="3">
        <v>44962</v>
      </c>
      <c r="D17" s="2">
        <v>900</v>
      </c>
      <c r="E17" s="2"/>
      <c r="F17" s="2"/>
      <c r="G17" s="24"/>
    </row>
    <row r="18" spans="2:7" ht="15" customHeight="1" x14ac:dyDescent="0.25">
      <c r="B18" s="2">
        <f t="shared" si="2"/>
        <v>12</v>
      </c>
      <c r="C18" s="3">
        <v>44967</v>
      </c>
      <c r="D18" s="2">
        <v>650</v>
      </c>
      <c r="E18" s="2"/>
      <c r="F18" s="2"/>
      <c r="G18" s="24">
        <v>4214</v>
      </c>
    </row>
    <row r="19" spans="2:7" ht="15" customHeight="1" x14ac:dyDescent="0.25">
      <c r="B19" s="2">
        <f t="shared" si="2"/>
        <v>13</v>
      </c>
      <c r="C19" s="3">
        <v>44975</v>
      </c>
      <c r="D19" s="2">
        <v>650</v>
      </c>
      <c r="E19" s="2"/>
      <c r="F19" s="2"/>
      <c r="G19" s="24"/>
    </row>
    <row r="20" spans="2:7" ht="15" customHeight="1" x14ac:dyDescent="0.25">
      <c r="B20" s="2"/>
      <c r="C20" s="3"/>
      <c r="D20" s="2">
        <v>300</v>
      </c>
      <c r="E20" s="2"/>
      <c r="F20" s="2"/>
      <c r="G20" s="24"/>
    </row>
    <row r="21" spans="2:7" ht="15" customHeight="1" x14ac:dyDescent="0.25">
      <c r="B21" s="2"/>
      <c r="C21" s="3" t="s">
        <v>201</v>
      </c>
      <c r="D21" s="2">
        <f>+SUM(D7:D20)</f>
        <v>5050</v>
      </c>
      <c r="E21" s="2"/>
      <c r="F21" s="2"/>
      <c r="G21" s="24"/>
    </row>
    <row r="22" spans="2:7" ht="18.75" x14ac:dyDescent="0.25">
      <c r="B22" s="131" t="s">
        <v>12</v>
      </c>
      <c r="C22" s="132"/>
      <c r="D22" s="132"/>
      <c r="E22" s="132"/>
      <c r="F22" s="132"/>
      <c r="G22" s="133"/>
    </row>
    <row r="23" spans="2:7" ht="45" x14ac:dyDescent="0.25">
      <c r="B23" s="33" t="s">
        <v>9</v>
      </c>
      <c r="C23" s="33" t="s">
        <v>0</v>
      </c>
      <c r="D23" s="33" t="s">
        <v>15</v>
      </c>
      <c r="E23" s="4" t="s">
        <v>20</v>
      </c>
      <c r="F23" s="4" t="s">
        <v>16</v>
      </c>
      <c r="G23" s="33" t="s">
        <v>11</v>
      </c>
    </row>
    <row r="24" spans="2:7" ht="15" customHeight="1" x14ac:dyDescent="0.25">
      <c r="B24" s="2">
        <v>1</v>
      </c>
      <c r="C24" s="3">
        <v>44911</v>
      </c>
      <c r="D24" s="2">
        <v>896</v>
      </c>
      <c r="E24" s="2"/>
      <c r="F24" s="2">
        <f>D24-E24</f>
        <v>896</v>
      </c>
      <c r="G24" s="2">
        <v>4204</v>
      </c>
    </row>
    <row r="25" spans="2:7" ht="15" customHeight="1" x14ac:dyDescent="0.25">
      <c r="B25" s="2">
        <v>2</v>
      </c>
      <c r="C25" s="3">
        <v>44913</v>
      </c>
      <c r="D25" s="2">
        <v>450</v>
      </c>
      <c r="E25" s="2">
        <v>300</v>
      </c>
      <c r="F25" s="2">
        <f>F24+D25-E25</f>
        <v>1046</v>
      </c>
      <c r="G25" s="2">
        <v>4205</v>
      </c>
    </row>
    <row r="26" spans="2:7" ht="15" customHeight="1" x14ac:dyDescent="0.25">
      <c r="B26" s="2">
        <v>3</v>
      </c>
      <c r="C26" s="3">
        <v>44914</v>
      </c>
      <c r="D26" s="2"/>
      <c r="E26" s="2">
        <v>327</v>
      </c>
      <c r="F26" s="2">
        <f>F25+D26-E26</f>
        <v>719</v>
      </c>
      <c r="G26" s="2"/>
    </row>
    <row r="27" spans="2:7" ht="15" customHeight="1" x14ac:dyDescent="0.25">
      <c r="B27" s="2">
        <v>4</v>
      </c>
      <c r="C27" s="3">
        <v>44915</v>
      </c>
      <c r="D27" s="2"/>
      <c r="E27" s="2">
        <v>135</v>
      </c>
      <c r="F27" s="2">
        <f>F26+D27-E27</f>
        <v>584</v>
      </c>
      <c r="G27" s="2"/>
    </row>
    <row r="28" spans="2:7" ht="15" customHeight="1" x14ac:dyDescent="0.25">
      <c r="B28" s="2">
        <f>+B27+1</f>
        <v>5</v>
      </c>
      <c r="C28" s="3">
        <v>44923</v>
      </c>
      <c r="D28" s="2"/>
      <c r="E28" s="2">
        <v>386</v>
      </c>
      <c r="F28" s="2">
        <f>F27+D28-E28</f>
        <v>198</v>
      </c>
      <c r="G28" s="2"/>
    </row>
    <row r="29" spans="2:7" ht="15" customHeight="1" x14ac:dyDescent="0.25">
      <c r="B29" s="2"/>
      <c r="C29" s="3"/>
      <c r="D29" s="2"/>
      <c r="E29" s="2"/>
      <c r="F29" s="2"/>
      <c r="G29" s="2"/>
    </row>
    <row r="30" spans="2:7" ht="15" customHeight="1" x14ac:dyDescent="0.25">
      <c r="B30" s="2"/>
      <c r="C30" s="3"/>
      <c r="D30" s="2"/>
      <c r="E30" s="2"/>
      <c r="F30" s="2"/>
      <c r="G30" s="2"/>
    </row>
    <row r="31" spans="2:7" ht="15" customHeight="1" x14ac:dyDescent="0.25">
      <c r="B31" s="2"/>
      <c r="C31" s="3"/>
      <c r="D31" s="2"/>
      <c r="E31" s="2"/>
      <c r="F31" s="2"/>
      <c r="G31" s="2"/>
    </row>
    <row r="32" spans="2:7" s="1" customFormat="1" ht="15" customHeight="1" x14ac:dyDescent="0.25">
      <c r="B32" s="2"/>
      <c r="C32" s="3"/>
      <c r="D32" s="2"/>
      <c r="E32" s="2"/>
      <c r="F32" s="2"/>
      <c r="G32" s="2"/>
    </row>
    <row r="33" spans="2:7" s="1" customFormat="1" ht="15" customHeight="1" x14ac:dyDescent="0.25">
      <c r="B33" s="2"/>
      <c r="C33" s="3"/>
      <c r="D33" s="2"/>
      <c r="E33" s="2"/>
      <c r="F33" s="2"/>
      <c r="G33" s="24"/>
    </row>
    <row r="34" spans="2:7" s="1" customFormat="1" ht="15" customHeight="1" x14ac:dyDescent="0.25">
      <c r="B34" s="2"/>
      <c r="C34" s="3" t="s">
        <v>201</v>
      </c>
      <c r="D34" s="2">
        <f>+SUM(D24:D33)</f>
        <v>1346</v>
      </c>
      <c r="E34" s="2"/>
      <c r="F34" s="2"/>
      <c r="G34" s="24"/>
    </row>
    <row r="35" spans="2:7" ht="18.75" x14ac:dyDescent="0.25">
      <c r="B35" s="131" t="s">
        <v>13</v>
      </c>
      <c r="C35" s="132"/>
      <c r="D35" s="132"/>
      <c r="E35" s="132"/>
      <c r="F35" s="132"/>
      <c r="G35" s="133"/>
    </row>
    <row r="36" spans="2:7" ht="45" x14ac:dyDescent="0.25">
      <c r="B36" s="33" t="s">
        <v>9</v>
      </c>
      <c r="C36" s="33" t="s">
        <v>0</v>
      </c>
      <c r="D36" s="33" t="s">
        <v>15</v>
      </c>
      <c r="E36" s="4" t="s">
        <v>20</v>
      </c>
      <c r="F36" s="4" t="s">
        <v>16</v>
      </c>
      <c r="G36" s="33" t="s">
        <v>11</v>
      </c>
    </row>
    <row r="37" spans="2:7" ht="15" customHeight="1" x14ac:dyDescent="0.25">
      <c r="B37" s="2">
        <v>1</v>
      </c>
      <c r="C37" s="3">
        <v>44907</v>
      </c>
      <c r="D37" s="2">
        <v>300</v>
      </c>
      <c r="E37" s="2"/>
      <c r="F37" s="2">
        <f>D37-E37</f>
        <v>300</v>
      </c>
      <c r="G37" s="2">
        <v>4201</v>
      </c>
    </row>
    <row r="38" spans="2:7" ht="15" customHeight="1" x14ac:dyDescent="0.25">
      <c r="B38" s="2">
        <v>2</v>
      </c>
      <c r="C38" s="3">
        <v>44908</v>
      </c>
      <c r="D38" s="2">
        <v>600</v>
      </c>
      <c r="E38" s="2">
        <v>210</v>
      </c>
      <c r="F38" s="2">
        <f>F37+D38-E38</f>
        <v>690</v>
      </c>
      <c r="G38" s="2">
        <v>4202</v>
      </c>
    </row>
    <row r="39" spans="2:7" ht="15" customHeight="1" x14ac:dyDescent="0.25">
      <c r="B39" s="2">
        <v>3</v>
      </c>
      <c r="C39" s="3">
        <v>44909</v>
      </c>
      <c r="D39" s="2"/>
      <c r="E39" s="2">
        <v>425</v>
      </c>
      <c r="F39" s="2">
        <f>F38+D39-E39</f>
        <v>265</v>
      </c>
      <c r="G39" s="2"/>
    </row>
    <row r="40" spans="2:7" ht="15" customHeight="1" x14ac:dyDescent="0.25">
      <c r="B40" s="2">
        <v>4</v>
      </c>
      <c r="C40" s="3">
        <v>44910</v>
      </c>
      <c r="D40" s="2"/>
      <c r="E40" s="2">
        <v>264</v>
      </c>
      <c r="F40" s="2">
        <f>F39+D40-E40</f>
        <v>1</v>
      </c>
      <c r="G40" s="2"/>
    </row>
    <row r="41" spans="2:7" ht="15" customHeight="1" x14ac:dyDescent="0.25">
      <c r="B41" s="2">
        <v>5</v>
      </c>
      <c r="C41" s="3">
        <v>44922</v>
      </c>
      <c r="D41" s="14">
        <v>1200</v>
      </c>
      <c r="E41" s="31"/>
      <c r="F41" s="2">
        <f t="shared" ref="F41:F42" si="3">F40+D41-E41</f>
        <v>1201</v>
      </c>
      <c r="G41" s="2">
        <v>4207</v>
      </c>
    </row>
    <row r="42" spans="2:7" ht="15" customHeight="1" x14ac:dyDescent="0.25">
      <c r="B42" s="2">
        <f>+B41+1</f>
        <v>6</v>
      </c>
      <c r="C42" s="3">
        <v>44923</v>
      </c>
      <c r="D42" s="2"/>
      <c r="E42" s="2">
        <v>386</v>
      </c>
      <c r="F42" s="2">
        <f t="shared" si="3"/>
        <v>815</v>
      </c>
      <c r="G42" s="2"/>
    </row>
    <row r="43" spans="2:7" ht="15" customHeight="1" x14ac:dyDescent="0.25">
      <c r="B43" s="2">
        <f t="shared" ref="B43:B45" si="4">+B42+1</f>
        <v>7</v>
      </c>
      <c r="C43" s="3">
        <v>44924</v>
      </c>
      <c r="D43" s="2">
        <v>2400</v>
      </c>
      <c r="E43" s="2"/>
      <c r="F43" s="2"/>
      <c r="G43" s="2">
        <v>4208</v>
      </c>
    </row>
    <row r="44" spans="2:7" ht="15" customHeight="1" x14ac:dyDescent="0.25">
      <c r="B44" s="2">
        <f t="shared" si="4"/>
        <v>8</v>
      </c>
      <c r="C44" s="3">
        <v>44928</v>
      </c>
      <c r="D44" s="26"/>
      <c r="E44" s="26">
        <f>121+87+143+54+35+26+71+63</f>
        <v>600</v>
      </c>
      <c r="F44" s="2">
        <f>F42+D44-E44</f>
        <v>215</v>
      </c>
      <c r="G44" s="2"/>
    </row>
    <row r="45" spans="2:7" ht="15" customHeight="1" x14ac:dyDescent="0.25">
      <c r="B45" s="2">
        <f t="shared" si="4"/>
        <v>9</v>
      </c>
      <c r="C45" s="27">
        <v>44984</v>
      </c>
      <c r="D45" s="26">
        <v>400</v>
      </c>
      <c r="E45" s="26"/>
      <c r="F45" s="26"/>
      <c r="G45" s="2"/>
    </row>
    <row r="46" spans="2:7" s="1" customFormat="1" ht="15" customHeight="1" x14ac:dyDescent="0.25">
      <c r="B46" s="26"/>
      <c r="C46" s="27"/>
      <c r="D46" s="25"/>
      <c r="E46" s="26"/>
      <c r="F46" s="26"/>
      <c r="G46" s="2"/>
    </row>
    <row r="47" spans="2:7" s="1" customFormat="1" ht="15" customHeight="1" x14ac:dyDescent="0.25">
      <c r="B47" s="26"/>
      <c r="C47" s="27"/>
      <c r="D47" s="25"/>
      <c r="E47" s="26"/>
      <c r="F47" s="26"/>
      <c r="G47" s="24"/>
    </row>
    <row r="48" spans="2:7" s="1" customFormat="1" ht="15" customHeight="1" x14ac:dyDescent="0.25">
      <c r="B48" s="26"/>
      <c r="C48" s="27"/>
      <c r="D48" s="25"/>
      <c r="E48" s="26"/>
      <c r="F48" s="26"/>
      <c r="G48" s="24"/>
    </row>
    <row r="49" spans="2:7" s="1" customFormat="1" ht="15" customHeight="1" x14ac:dyDescent="0.25">
      <c r="B49" s="26"/>
      <c r="C49" s="27" t="s">
        <v>201</v>
      </c>
      <c r="D49" s="26">
        <f>+SUM(D37:D48)</f>
        <v>4900</v>
      </c>
      <c r="E49" s="26"/>
      <c r="F49" s="26"/>
      <c r="G49" s="24"/>
    </row>
    <row r="50" spans="2:7" ht="18.75" x14ac:dyDescent="0.25">
      <c r="B50" s="131" t="s">
        <v>14</v>
      </c>
      <c r="C50" s="132"/>
      <c r="D50" s="132"/>
      <c r="E50" s="132"/>
      <c r="F50" s="132"/>
      <c r="G50" s="133"/>
    </row>
    <row r="51" spans="2:7" ht="45" x14ac:dyDescent="0.25">
      <c r="B51" s="33" t="s">
        <v>9</v>
      </c>
      <c r="C51" s="33" t="s">
        <v>0</v>
      </c>
      <c r="D51" s="33" t="s">
        <v>15</v>
      </c>
      <c r="E51" s="4" t="s">
        <v>20</v>
      </c>
      <c r="F51" s="4" t="s">
        <v>16</v>
      </c>
      <c r="G51" s="33" t="s">
        <v>11</v>
      </c>
    </row>
    <row r="52" spans="2:7" ht="15" customHeight="1" x14ac:dyDescent="0.25">
      <c r="B52" s="2">
        <v>1</v>
      </c>
      <c r="C52" s="3">
        <v>44907</v>
      </c>
      <c r="D52" s="2">
        <v>150</v>
      </c>
      <c r="E52" s="2">
        <v>98</v>
      </c>
      <c r="F52" s="2">
        <f>D52-E52</f>
        <v>52</v>
      </c>
      <c r="G52" s="2">
        <v>4201</v>
      </c>
    </row>
    <row r="53" spans="2:7" ht="15" customHeight="1" x14ac:dyDescent="0.25">
      <c r="B53" s="2">
        <v>2</v>
      </c>
      <c r="C53" s="3">
        <v>44908</v>
      </c>
      <c r="D53" s="2">
        <v>150</v>
      </c>
      <c r="E53" s="2"/>
      <c r="F53" s="2">
        <f>F52+D53-E53</f>
        <v>202</v>
      </c>
      <c r="G53" s="2">
        <v>4202</v>
      </c>
    </row>
    <row r="54" spans="2:7" ht="15" customHeight="1" x14ac:dyDescent="0.25">
      <c r="B54" s="2">
        <v>3</v>
      </c>
      <c r="C54" s="3">
        <v>44909</v>
      </c>
      <c r="D54" s="2"/>
      <c r="E54" s="2">
        <v>52</v>
      </c>
      <c r="F54" s="2">
        <f>F53+D54-E54</f>
        <v>150</v>
      </c>
      <c r="G54" s="2"/>
    </row>
    <row r="55" spans="2:7" ht="15" customHeight="1" x14ac:dyDescent="0.25">
      <c r="B55" s="2">
        <v>4</v>
      </c>
      <c r="C55" s="3">
        <v>44911</v>
      </c>
      <c r="D55" s="2"/>
      <c r="E55" s="2">
        <v>110</v>
      </c>
      <c r="F55" s="2">
        <f>F54+D55-E55</f>
        <v>40</v>
      </c>
      <c r="G55" s="2"/>
    </row>
    <row r="56" spans="2:7" ht="15" customHeight="1" x14ac:dyDescent="0.25">
      <c r="B56" s="2"/>
      <c r="C56" s="3"/>
      <c r="D56" s="2"/>
      <c r="E56" s="2"/>
      <c r="F56" s="2"/>
      <c r="G56" s="2"/>
    </row>
    <row r="57" spans="2:7" ht="15" customHeight="1" x14ac:dyDescent="0.25">
      <c r="B57" s="2"/>
      <c r="C57" s="3"/>
      <c r="D57" s="2"/>
      <c r="E57" s="2"/>
      <c r="F57" s="2"/>
      <c r="G57" s="2"/>
    </row>
    <row r="58" spans="2:7" ht="15" customHeight="1" x14ac:dyDescent="0.25">
      <c r="B58" s="2"/>
      <c r="C58" s="3"/>
      <c r="D58" s="2"/>
      <c r="E58" s="2"/>
      <c r="F58" s="2"/>
      <c r="G58" s="2"/>
    </row>
    <row r="59" spans="2:7" s="1" customFormat="1" ht="15" customHeight="1" x14ac:dyDescent="0.25">
      <c r="B59" s="2"/>
      <c r="C59" s="3"/>
      <c r="D59" s="2"/>
      <c r="E59" s="2"/>
      <c r="F59" s="2"/>
      <c r="G59" s="2"/>
    </row>
    <row r="60" spans="2:7" s="1" customFormat="1" ht="15" customHeight="1" x14ac:dyDescent="0.25">
      <c r="B60" s="2"/>
      <c r="C60" s="3"/>
      <c r="D60" s="2"/>
      <c r="E60" s="2"/>
      <c r="F60" s="2"/>
      <c r="G60" s="24"/>
    </row>
    <row r="61" spans="2:7" s="1" customFormat="1" ht="15" customHeight="1" x14ac:dyDescent="0.25">
      <c r="B61" s="2"/>
      <c r="C61" s="3"/>
      <c r="D61" s="2"/>
      <c r="E61" s="2"/>
      <c r="F61" s="2"/>
      <c r="G61" s="24"/>
    </row>
    <row r="62" spans="2:7" s="1" customFormat="1" ht="15" customHeight="1" x14ac:dyDescent="0.25">
      <c r="B62" s="2"/>
      <c r="C62" s="3" t="s">
        <v>201</v>
      </c>
      <c r="D62" s="2">
        <f>+SUM(D52:D61)</f>
        <v>300</v>
      </c>
      <c r="E62" s="2"/>
      <c r="F62" s="2"/>
      <c r="G62" s="24"/>
    </row>
    <row r="63" spans="2:7" ht="18.75" x14ac:dyDescent="0.25">
      <c r="B63" s="131" t="s">
        <v>141</v>
      </c>
      <c r="C63" s="132"/>
      <c r="D63" s="132"/>
      <c r="E63" s="132"/>
      <c r="F63" s="132"/>
      <c r="G63" s="133"/>
    </row>
    <row r="64" spans="2:7" ht="45" x14ac:dyDescent="0.25">
      <c r="B64" s="33" t="s">
        <v>9</v>
      </c>
      <c r="C64" s="33" t="s">
        <v>0</v>
      </c>
      <c r="D64" s="33" t="s">
        <v>15</v>
      </c>
      <c r="E64" s="4" t="s">
        <v>20</v>
      </c>
      <c r="F64" s="4" t="s">
        <v>16</v>
      </c>
      <c r="G64" s="33" t="s">
        <v>11</v>
      </c>
    </row>
    <row r="65" spans="2:7" ht="15" customHeight="1" x14ac:dyDescent="0.25">
      <c r="B65" s="2"/>
      <c r="C65" s="3"/>
      <c r="D65" s="2"/>
      <c r="E65" s="2"/>
      <c r="F65" s="2"/>
      <c r="G65" s="2"/>
    </row>
    <row r="66" spans="2:7" ht="15" customHeight="1" x14ac:dyDescent="0.25">
      <c r="B66" s="2"/>
      <c r="C66" s="3"/>
      <c r="D66" s="2"/>
      <c r="E66" s="2"/>
      <c r="F66" s="2"/>
      <c r="G66" s="2"/>
    </row>
    <row r="67" spans="2:7" ht="15" customHeight="1" x14ac:dyDescent="0.25">
      <c r="B67" s="2"/>
      <c r="C67" s="3"/>
      <c r="D67" s="2"/>
      <c r="E67" s="2"/>
      <c r="F67" s="2"/>
      <c r="G67" s="2"/>
    </row>
    <row r="68" spans="2:7" ht="15" customHeight="1" x14ac:dyDescent="0.25">
      <c r="B68" s="2"/>
      <c r="C68" s="3"/>
      <c r="D68" s="2"/>
      <c r="E68" s="2"/>
      <c r="F68" s="2"/>
      <c r="G68" s="2"/>
    </row>
    <row r="69" spans="2:7" ht="15" customHeight="1" x14ac:dyDescent="0.25">
      <c r="B69" s="2"/>
      <c r="C69" s="3"/>
      <c r="D69" s="2"/>
      <c r="E69" s="2"/>
      <c r="F69" s="2"/>
      <c r="G69" s="2"/>
    </row>
    <row r="70" spans="2:7" ht="15" customHeight="1" x14ac:dyDescent="0.25">
      <c r="B70" s="2"/>
      <c r="C70" s="3"/>
      <c r="D70" s="2"/>
      <c r="E70" s="2"/>
      <c r="F70" s="2"/>
      <c r="G70" s="2"/>
    </row>
    <row r="71" spans="2:7" ht="15" customHeight="1" x14ac:dyDescent="0.25">
      <c r="B71" s="2"/>
      <c r="C71" s="3"/>
      <c r="D71" s="2"/>
      <c r="E71" s="2"/>
      <c r="F71" s="2"/>
      <c r="G71" s="2"/>
    </row>
    <row r="72" spans="2:7" s="1" customFormat="1" ht="15" customHeight="1" x14ac:dyDescent="0.25">
      <c r="B72" s="2"/>
      <c r="C72" s="3"/>
      <c r="D72" s="2"/>
      <c r="E72" s="2"/>
      <c r="F72" s="2"/>
      <c r="G72" s="2"/>
    </row>
    <row r="73" spans="2:7" ht="18.75" x14ac:dyDescent="0.25">
      <c r="B73" s="131" t="s">
        <v>138</v>
      </c>
      <c r="C73" s="132"/>
      <c r="D73" s="132"/>
      <c r="E73" s="132"/>
      <c r="F73" s="132"/>
      <c r="G73" s="133"/>
    </row>
    <row r="74" spans="2:7" ht="45" x14ac:dyDescent="0.25">
      <c r="B74" s="33" t="s">
        <v>9</v>
      </c>
      <c r="C74" s="33" t="s">
        <v>0</v>
      </c>
      <c r="D74" s="33" t="s">
        <v>15</v>
      </c>
      <c r="E74" s="4" t="s">
        <v>20</v>
      </c>
      <c r="F74" s="4" t="s">
        <v>16</v>
      </c>
      <c r="G74" s="33" t="s">
        <v>11</v>
      </c>
    </row>
    <row r="75" spans="2:7" ht="15" customHeight="1" x14ac:dyDescent="0.25">
      <c r="B75" s="2"/>
      <c r="C75" s="3"/>
      <c r="D75" s="2"/>
      <c r="E75" s="2"/>
      <c r="F75" s="2"/>
      <c r="G75" s="2"/>
    </row>
    <row r="76" spans="2:7" ht="15" customHeight="1" x14ac:dyDescent="0.25">
      <c r="B76" s="2"/>
      <c r="C76" s="3"/>
      <c r="D76" s="2"/>
      <c r="E76" s="2"/>
      <c r="F76" s="2"/>
      <c r="G76" s="2"/>
    </row>
    <row r="77" spans="2:7" ht="15" customHeight="1" x14ac:dyDescent="0.25">
      <c r="B77" s="2"/>
      <c r="C77" s="3"/>
      <c r="D77" s="2"/>
      <c r="E77" s="2"/>
      <c r="F77" s="2"/>
      <c r="G77" s="2"/>
    </row>
    <row r="78" spans="2:7" ht="15" customHeight="1" x14ac:dyDescent="0.25">
      <c r="B78" s="2"/>
      <c r="C78" s="3"/>
      <c r="D78" s="2"/>
      <c r="E78" s="2"/>
      <c r="F78" s="2"/>
      <c r="G78" s="2"/>
    </row>
    <row r="79" spans="2:7" ht="15" customHeight="1" x14ac:dyDescent="0.25">
      <c r="B79" s="2"/>
      <c r="C79" s="3"/>
      <c r="D79" s="2"/>
      <c r="E79" s="2"/>
      <c r="F79" s="2"/>
      <c r="G79" s="2"/>
    </row>
    <row r="80" spans="2:7" ht="15" customHeight="1" x14ac:dyDescent="0.25">
      <c r="B80" s="2"/>
      <c r="C80" s="3"/>
      <c r="D80" s="2"/>
      <c r="E80" s="2"/>
      <c r="F80" s="2"/>
      <c r="G80" s="2"/>
    </row>
    <row r="81" spans="2:7" ht="15" customHeight="1" x14ac:dyDescent="0.25">
      <c r="B81" s="2"/>
      <c r="C81" s="3"/>
      <c r="D81" s="2"/>
      <c r="E81" s="2"/>
      <c r="F81" s="2"/>
      <c r="G81" s="2"/>
    </row>
    <row r="82" spans="2:7" s="1" customFormat="1" ht="15" customHeight="1" x14ac:dyDescent="0.25">
      <c r="B82" s="2"/>
      <c r="C82" s="3"/>
      <c r="D82" s="2"/>
      <c r="E82" s="2"/>
      <c r="F82" s="2"/>
      <c r="G82" s="2"/>
    </row>
    <row r="83" spans="2:7" ht="18.75" x14ac:dyDescent="0.25">
      <c r="B83" s="131" t="s">
        <v>155</v>
      </c>
      <c r="C83" s="132"/>
      <c r="D83" s="132"/>
      <c r="E83" s="132"/>
      <c r="F83" s="132"/>
      <c r="G83" s="133"/>
    </row>
    <row r="84" spans="2:7" ht="45" x14ac:dyDescent="0.25">
      <c r="B84" s="33" t="s">
        <v>9</v>
      </c>
      <c r="C84" s="33" t="s">
        <v>0</v>
      </c>
      <c r="D84" s="33" t="s">
        <v>15</v>
      </c>
      <c r="E84" s="4" t="s">
        <v>20</v>
      </c>
      <c r="F84" s="4" t="s">
        <v>16</v>
      </c>
      <c r="G84" s="33" t="s">
        <v>11</v>
      </c>
    </row>
    <row r="85" spans="2:7" ht="15" customHeight="1" x14ac:dyDescent="0.25">
      <c r="B85" s="2">
        <v>1</v>
      </c>
      <c r="C85" s="3">
        <v>44911</v>
      </c>
      <c r="D85" s="2">
        <v>1932</v>
      </c>
      <c r="E85" s="2"/>
      <c r="F85" s="2">
        <f>D85-E85</f>
        <v>1932</v>
      </c>
      <c r="G85" s="2">
        <v>4203</v>
      </c>
    </row>
    <row r="86" spans="2:7" ht="15" customHeight="1" x14ac:dyDescent="0.25">
      <c r="B86" s="2">
        <v>2</v>
      </c>
      <c r="C86" s="3">
        <v>44916</v>
      </c>
      <c r="D86" s="2"/>
      <c r="E86" s="2">
        <v>50</v>
      </c>
      <c r="F86" s="2">
        <f t="shared" ref="F86:F92" si="5">F85+D86-E86</f>
        <v>1882</v>
      </c>
      <c r="G86" s="2"/>
    </row>
    <row r="87" spans="2:7" ht="15" customHeight="1" x14ac:dyDescent="0.25">
      <c r="B87" s="2">
        <v>3</v>
      </c>
      <c r="C87" s="3">
        <v>44917</v>
      </c>
      <c r="D87" s="2"/>
      <c r="E87" s="2">
        <v>236</v>
      </c>
      <c r="F87" s="2">
        <f t="shared" si="5"/>
        <v>1646</v>
      </c>
      <c r="G87" s="2"/>
    </row>
    <row r="88" spans="2:7" ht="15" customHeight="1" x14ac:dyDescent="0.25">
      <c r="B88" s="2">
        <v>4</v>
      </c>
      <c r="C88" s="3">
        <v>44918</v>
      </c>
      <c r="D88" s="2"/>
      <c r="E88" s="2">
        <v>44</v>
      </c>
      <c r="F88" s="2">
        <f t="shared" si="5"/>
        <v>1602</v>
      </c>
      <c r="G88" s="2"/>
    </row>
    <row r="89" spans="2:7" ht="15" customHeight="1" x14ac:dyDescent="0.25">
      <c r="B89" s="2">
        <v>5</v>
      </c>
      <c r="C89" s="3">
        <v>44919</v>
      </c>
      <c r="D89" s="2"/>
      <c r="E89" s="2">
        <v>305</v>
      </c>
      <c r="F89" s="2">
        <f t="shared" si="5"/>
        <v>1297</v>
      </c>
      <c r="G89" s="2"/>
    </row>
    <row r="90" spans="2:7" ht="15" customHeight="1" x14ac:dyDescent="0.25">
      <c r="B90" s="2">
        <v>6</v>
      </c>
      <c r="C90" s="3">
        <v>44921</v>
      </c>
      <c r="D90" s="2"/>
      <c r="E90" s="2">
        <v>116</v>
      </c>
      <c r="F90" s="2">
        <f t="shared" si="5"/>
        <v>1181</v>
      </c>
      <c r="G90" s="2"/>
    </row>
    <row r="91" spans="2:7" ht="15" customHeight="1" x14ac:dyDescent="0.25">
      <c r="B91" s="2">
        <f>+B90+1</f>
        <v>7</v>
      </c>
      <c r="C91" s="3">
        <v>44926</v>
      </c>
      <c r="D91" s="2"/>
      <c r="E91" s="2">
        <v>220</v>
      </c>
      <c r="F91" s="2">
        <f t="shared" si="5"/>
        <v>961</v>
      </c>
      <c r="G91" s="2"/>
    </row>
    <row r="92" spans="2:7" ht="15" customHeight="1" x14ac:dyDescent="0.25">
      <c r="B92" s="2">
        <f>+B91+1</f>
        <v>8</v>
      </c>
      <c r="C92" s="3">
        <v>44928</v>
      </c>
      <c r="D92" s="2"/>
      <c r="E92" s="2">
        <v>246</v>
      </c>
      <c r="F92" s="2">
        <f t="shared" si="5"/>
        <v>715</v>
      </c>
      <c r="G92" s="2"/>
    </row>
    <row r="93" spans="2:7" ht="15" customHeight="1" x14ac:dyDescent="0.25">
      <c r="B93" s="2"/>
      <c r="C93" s="3"/>
      <c r="D93" s="2"/>
      <c r="E93" s="2"/>
      <c r="F93" s="2"/>
      <c r="G93" s="2"/>
    </row>
    <row r="94" spans="2:7" ht="15" customHeight="1" x14ac:dyDescent="0.25">
      <c r="B94" s="2"/>
      <c r="C94" s="3"/>
      <c r="D94" s="2"/>
      <c r="E94" s="2"/>
      <c r="F94" s="2"/>
      <c r="G94" s="2"/>
    </row>
    <row r="95" spans="2:7" s="1" customFormat="1" ht="15" customHeight="1" x14ac:dyDescent="0.25">
      <c r="B95" s="2"/>
      <c r="C95" s="3" t="s">
        <v>201</v>
      </c>
      <c r="D95" s="2">
        <f>+SUM(D85:D94)</f>
        <v>1932</v>
      </c>
      <c r="E95" s="2"/>
      <c r="F95" s="2"/>
      <c r="G95" s="2"/>
    </row>
    <row r="96" spans="2:7" ht="18.75" x14ac:dyDescent="0.25">
      <c r="B96" s="152"/>
      <c r="C96" s="152"/>
      <c r="D96" s="152"/>
      <c r="E96"/>
      <c r="F96"/>
      <c r="G96" s="23"/>
    </row>
    <row r="97" spans="2:8" ht="45" x14ac:dyDescent="0.25">
      <c r="B97" s="153" t="s">
        <v>21</v>
      </c>
      <c r="C97" s="153"/>
      <c r="D97" s="32" t="s">
        <v>22</v>
      </c>
      <c r="E97" s="12" t="s">
        <v>131</v>
      </c>
      <c r="F97" s="12" t="s">
        <v>132</v>
      </c>
      <c r="G97" s="12" t="s">
        <v>133</v>
      </c>
      <c r="H97" s="12" t="s">
        <v>11</v>
      </c>
    </row>
    <row r="98" spans="2:8" x14ac:dyDescent="0.25">
      <c r="B98" s="151" t="s">
        <v>23</v>
      </c>
      <c r="C98" s="151"/>
      <c r="D98" s="7" t="s">
        <v>1</v>
      </c>
      <c r="E98" s="34">
        <f>3+5+6</f>
        <v>14</v>
      </c>
      <c r="F98" s="34">
        <v>1</v>
      </c>
      <c r="G98" s="34">
        <f>E98-F98</f>
        <v>13</v>
      </c>
      <c r="H98" s="34" t="s">
        <v>173</v>
      </c>
    </row>
    <row r="99" spans="2:8" x14ac:dyDescent="0.25">
      <c r="B99" s="151"/>
      <c r="C99" s="151"/>
      <c r="D99" s="7" t="s">
        <v>2</v>
      </c>
      <c r="E99" s="34">
        <v>4</v>
      </c>
      <c r="F99" s="34"/>
      <c r="G99" s="34">
        <f>E99-F99</f>
        <v>4</v>
      </c>
      <c r="H99" s="34"/>
    </row>
    <row r="100" spans="2:8" x14ac:dyDescent="0.25">
      <c r="B100" s="151"/>
      <c r="C100" s="151"/>
      <c r="D100" s="7" t="s">
        <v>3</v>
      </c>
      <c r="E100" s="34"/>
      <c r="F100" s="34"/>
      <c r="G100" s="34"/>
      <c r="H100" s="34"/>
    </row>
    <row r="101" spans="2:8" x14ac:dyDescent="0.25">
      <c r="B101" s="151"/>
      <c r="C101" s="151"/>
      <c r="D101" s="7" t="s">
        <v>4</v>
      </c>
      <c r="E101" s="34"/>
      <c r="F101" s="34"/>
      <c r="G101" s="34"/>
      <c r="H101" s="34"/>
    </row>
    <row r="102" spans="2:8" x14ac:dyDescent="0.25">
      <c r="B102" s="151"/>
      <c r="C102" s="151"/>
      <c r="D102" s="7" t="s">
        <v>5</v>
      </c>
      <c r="E102" s="34"/>
      <c r="F102" s="34"/>
      <c r="G102" s="34"/>
      <c r="H102" s="34"/>
    </row>
    <row r="103" spans="2:8" x14ac:dyDescent="0.25">
      <c r="B103" s="151"/>
      <c r="C103" s="151"/>
      <c r="D103" s="7" t="s">
        <v>6</v>
      </c>
      <c r="E103" s="34"/>
      <c r="F103" s="34"/>
      <c r="G103" s="34"/>
      <c r="H103" s="34"/>
    </row>
    <row r="104" spans="2:8" x14ac:dyDescent="0.25">
      <c r="B104" s="151"/>
      <c r="C104" s="151"/>
      <c r="D104" s="7" t="s">
        <v>7</v>
      </c>
      <c r="E104" s="34"/>
      <c r="F104" s="34"/>
      <c r="G104" s="34"/>
      <c r="H104" s="34"/>
    </row>
    <row r="105" spans="2:8" x14ac:dyDescent="0.25">
      <c r="B105" s="151"/>
      <c r="C105" s="151"/>
      <c r="D105" s="7" t="s">
        <v>8</v>
      </c>
      <c r="E105" s="34"/>
      <c r="F105" s="34"/>
      <c r="G105" s="34"/>
      <c r="H105" s="34"/>
    </row>
    <row r="106" spans="2:8" x14ac:dyDescent="0.25">
      <c r="B106" s="151"/>
      <c r="C106" s="151"/>
      <c r="D106" s="7" t="s">
        <v>24</v>
      </c>
      <c r="E106" s="34"/>
      <c r="F106" s="34"/>
      <c r="G106" s="34"/>
      <c r="H106" s="34"/>
    </row>
    <row r="107" spans="2:8" x14ac:dyDescent="0.25">
      <c r="B107" s="151" t="s">
        <v>25</v>
      </c>
      <c r="C107" s="151"/>
      <c r="D107" s="7" t="s">
        <v>26</v>
      </c>
      <c r="E107" s="34"/>
      <c r="F107" s="34"/>
      <c r="G107" s="34"/>
      <c r="H107" s="34"/>
    </row>
    <row r="108" spans="2:8" x14ac:dyDescent="0.25">
      <c r="B108" s="151"/>
      <c r="C108" s="151"/>
      <c r="D108" s="7" t="s">
        <v>27</v>
      </c>
      <c r="E108" s="34"/>
      <c r="F108" s="34"/>
      <c r="G108" s="34"/>
      <c r="H108" s="34"/>
    </row>
    <row r="109" spans="2:8" x14ac:dyDescent="0.25">
      <c r="B109" s="151"/>
      <c r="C109" s="151"/>
      <c r="D109" s="7" t="s">
        <v>28</v>
      </c>
      <c r="E109" s="34"/>
      <c r="F109" s="34"/>
      <c r="G109" s="34"/>
      <c r="H109" s="34"/>
    </row>
    <row r="110" spans="2:8" x14ac:dyDescent="0.25">
      <c r="B110" s="151"/>
      <c r="C110" s="151"/>
      <c r="D110" s="7" t="s">
        <v>29</v>
      </c>
      <c r="E110" s="34"/>
      <c r="F110" s="34"/>
      <c r="G110" s="34"/>
      <c r="H110" s="34"/>
    </row>
    <row r="111" spans="2:8" x14ac:dyDescent="0.25">
      <c r="B111" s="151"/>
      <c r="C111" s="151"/>
      <c r="D111" s="7" t="s">
        <v>30</v>
      </c>
      <c r="E111" s="34"/>
      <c r="F111" s="34"/>
      <c r="G111" s="34"/>
      <c r="H111" s="34"/>
    </row>
    <row r="112" spans="2:8" x14ac:dyDescent="0.25">
      <c r="B112" s="151"/>
      <c r="C112" s="151"/>
      <c r="D112" s="7" t="s">
        <v>31</v>
      </c>
      <c r="E112" s="34"/>
      <c r="F112" s="34"/>
      <c r="G112" s="34"/>
      <c r="H112" s="34"/>
    </row>
    <row r="113" spans="2:8" x14ac:dyDescent="0.25">
      <c r="B113" s="151"/>
      <c r="C113" s="151"/>
      <c r="D113" s="7" t="s">
        <v>32</v>
      </c>
      <c r="E113" s="34"/>
      <c r="F113" s="34"/>
      <c r="G113" s="34"/>
      <c r="H113" s="34"/>
    </row>
    <row r="114" spans="2:8" x14ac:dyDescent="0.25">
      <c r="B114" s="151"/>
      <c r="C114" s="151"/>
      <c r="D114" s="7" t="s">
        <v>33</v>
      </c>
      <c r="E114" s="34">
        <v>3</v>
      </c>
      <c r="F114" s="34"/>
      <c r="G114" s="34">
        <f>E114-F114</f>
        <v>3</v>
      </c>
      <c r="H114" s="34"/>
    </row>
    <row r="115" spans="2:8" x14ac:dyDescent="0.25">
      <c r="B115" s="151"/>
      <c r="C115" s="151"/>
      <c r="D115" s="7" t="s">
        <v>34</v>
      </c>
      <c r="E115" s="34">
        <v>5</v>
      </c>
      <c r="F115" s="34">
        <v>6</v>
      </c>
      <c r="G115" s="34"/>
      <c r="H115" s="35" t="s">
        <v>197</v>
      </c>
    </row>
    <row r="116" spans="2:8" x14ac:dyDescent="0.25">
      <c r="B116" s="151"/>
      <c r="C116" s="151"/>
      <c r="D116" s="7" t="s">
        <v>35</v>
      </c>
      <c r="E116" s="34">
        <v>2</v>
      </c>
      <c r="F116" s="34"/>
      <c r="G116" s="34"/>
      <c r="H116" s="34"/>
    </row>
    <row r="117" spans="2:8" x14ac:dyDescent="0.25">
      <c r="B117" s="151"/>
      <c r="C117" s="151"/>
      <c r="D117" s="7" t="s">
        <v>36</v>
      </c>
      <c r="E117" s="34">
        <v>1</v>
      </c>
      <c r="F117" s="34"/>
      <c r="G117" s="34">
        <f>E117-F117</f>
        <v>1</v>
      </c>
      <c r="H117" s="34"/>
    </row>
    <row r="118" spans="2:8" x14ac:dyDescent="0.25">
      <c r="B118" s="151"/>
      <c r="C118" s="151"/>
      <c r="D118" s="7" t="s">
        <v>37</v>
      </c>
      <c r="E118" s="34"/>
      <c r="F118" s="34"/>
      <c r="G118" s="34"/>
      <c r="H118" s="34"/>
    </row>
    <row r="119" spans="2:8" x14ac:dyDescent="0.25">
      <c r="B119" s="151"/>
      <c r="C119" s="151"/>
      <c r="D119" s="7" t="s">
        <v>38</v>
      </c>
      <c r="E119" s="34">
        <v>2</v>
      </c>
      <c r="F119" s="34"/>
      <c r="G119" s="34">
        <f>E119-F119</f>
        <v>2</v>
      </c>
      <c r="H119" s="34"/>
    </row>
    <row r="120" spans="2:8" x14ac:dyDescent="0.25">
      <c r="B120" s="151"/>
      <c r="C120" s="151"/>
      <c r="D120" s="7" t="s">
        <v>39</v>
      </c>
      <c r="E120" s="34"/>
      <c r="F120" s="34"/>
      <c r="G120" s="34"/>
      <c r="H120" s="34"/>
    </row>
    <row r="121" spans="2:8" x14ac:dyDescent="0.25">
      <c r="B121" s="151"/>
      <c r="C121" s="151"/>
      <c r="D121" s="7" t="s">
        <v>40</v>
      </c>
      <c r="E121" s="34"/>
      <c r="F121" s="34"/>
      <c r="G121" s="34"/>
      <c r="H121" s="34"/>
    </row>
    <row r="122" spans="2:8" x14ac:dyDescent="0.25">
      <c r="B122" s="151"/>
      <c r="C122" s="151"/>
      <c r="D122" s="7" t="s">
        <v>41</v>
      </c>
      <c r="E122" s="34"/>
      <c r="F122" s="34"/>
      <c r="G122" s="34"/>
      <c r="H122" s="34"/>
    </row>
    <row r="123" spans="2:8" x14ac:dyDescent="0.25">
      <c r="B123" s="151"/>
      <c r="C123" s="151"/>
      <c r="D123" s="7" t="s">
        <v>42</v>
      </c>
      <c r="E123" s="34"/>
      <c r="F123" s="34"/>
      <c r="G123" s="34"/>
      <c r="H123" s="34"/>
    </row>
    <row r="124" spans="2:8" x14ac:dyDescent="0.25">
      <c r="B124" s="151"/>
      <c r="C124" s="151"/>
      <c r="D124" s="7" t="s">
        <v>43</v>
      </c>
      <c r="E124" s="34"/>
      <c r="F124" s="34"/>
      <c r="G124" s="34"/>
      <c r="H124" s="34"/>
    </row>
    <row r="125" spans="2:8" x14ac:dyDescent="0.25">
      <c r="B125" s="151"/>
      <c r="C125" s="151"/>
      <c r="D125" s="7" t="s">
        <v>44</v>
      </c>
      <c r="E125" s="34"/>
      <c r="F125" s="34"/>
      <c r="G125" s="34"/>
      <c r="H125" s="35"/>
    </row>
    <row r="126" spans="2:8" x14ac:dyDescent="0.25">
      <c r="B126" s="151"/>
      <c r="C126" s="151"/>
      <c r="D126" s="7" t="s">
        <v>45</v>
      </c>
      <c r="E126" s="34"/>
      <c r="F126" s="34"/>
      <c r="G126" s="34"/>
      <c r="H126" s="34"/>
    </row>
    <row r="127" spans="2:8" x14ac:dyDescent="0.25">
      <c r="B127" s="151"/>
      <c r="C127" s="151"/>
      <c r="D127" s="7" t="s">
        <v>46</v>
      </c>
      <c r="E127" s="34"/>
      <c r="F127" s="34"/>
      <c r="G127" s="34"/>
      <c r="H127" s="34"/>
    </row>
    <row r="128" spans="2:8" x14ac:dyDescent="0.25">
      <c r="B128" s="151"/>
      <c r="C128" s="151"/>
      <c r="D128" s="7" t="s">
        <v>47</v>
      </c>
      <c r="E128" s="34"/>
      <c r="F128" s="34"/>
      <c r="G128" s="34"/>
      <c r="H128" s="34"/>
    </row>
    <row r="129" spans="2:8" x14ac:dyDescent="0.25">
      <c r="B129" s="151"/>
      <c r="C129" s="151"/>
      <c r="D129" s="7" t="s">
        <v>48</v>
      </c>
      <c r="E129" s="34">
        <v>6</v>
      </c>
      <c r="F129" s="34"/>
      <c r="G129" s="34">
        <f>E129-F129</f>
        <v>6</v>
      </c>
      <c r="H129" s="34"/>
    </row>
    <row r="130" spans="2:8" x14ac:dyDescent="0.25">
      <c r="B130" s="151"/>
      <c r="C130" s="151"/>
      <c r="D130" s="7" t="s">
        <v>49</v>
      </c>
      <c r="E130" s="34"/>
      <c r="F130" s="34"/>
      <c r="G130" s="34"/>
      <c r="H130" s="34"/>
    </row>
    <row r="131" spans="2:8" x14ac:dyDescent="0.25">
      <c r="B131" s="151"/>
      <c r="C131" s="151"/>
      <c r="D131" s="7" t="s">
        <v>50</v>
      </c>
      <c r="E131" s="34">
        <v>2</v>
      </c>
      <c r="F131" s="34"/>
      <c r="G131" s="34">
        <f>E131-F131</f>
        <v>2</v>
      </c>
      <c r="H131" s="34"/>
    </row>
    <row r="132" spans="2:8" x14ac:dyDescent="0.25">
      <c r="B132" s="151"/>
      <c r="C132" s="151"/>
      <c r="D132" s="7" t="s">
        <v>51</v>
      </c>
      <c r="E132" s="34">
        <v>1</v>
      </c>
      <c r="F132" s="34">
        <v>1</v>
      </c>
      <c r="G132" s="34">
        <f>E132-F132</f>
        <v>0</v>
      </c>
      <c r="H132" s="34" t="s">
        <v>195</v>
      </c>
    </row>
    <row r="133" spans="2:8" x14ac:dyDescent="0.25">
      <c r="B133" s="151"/>
      <c r="C133" s="151"/>
      <c r="D133" s="7" t="s">
        <v>52</v>
      </c>
      <c r="E133" s="34"/>
      <c r="F133" s="34"/>
      <c r="G133" s="34"/>
      <c r="H133" s="34"/>
    </row>
    <row r="134" spans="2:8" x14ac:dyDescent="0.25">
      <c r="B134" s="151"/>
      <c r="C134" s="151"/>
      <c r="D134" s="7" t="s">
        <v>53</v>
      </c>
      <c r="E134" s="34"/>
      <c r="F134" s="34"/>
      <c r="G134" s="34"/>
      <c r="H134" s="34"/>
    </row>
    <row r="135" spans="2:8" x14ac:dyDescent="0.25">
      <c r="B135" s="151"/>
      <c r="C135" s="151"/>
      <c r="D135" s="7" t="s">
        <v>54</v>
      </c>
      <c r="E135" s="35"/>
      <c r="F135" s="35"/>
      <c r="G135" s="35"/>
      <c r="H135" s="35"/>
    </row>
    <row r="136" spans="2:8" x14ac:dyDescent="0.25">
      <c r="B136" s="151"/>
      <c r="C136" s="151"/>
      <c r="D136" s="7" t="s">
        <v>55</v>
      </c>
      <c r="E136" s="34"/>
      <c r="F136" s="34"/>
      <c r="G136" s="34"/>
      <c r="H136" s="34"/>
    </row>
    <row r="137" spans="2:8" x14ac:dyDescent="0.25">
      <c r="B137" s="151"/>
      <c r="C137" s="151"/>
      <c r="D137" s="7" t="s">
        <v>56</v>
      </c>
      <c r="E137" s="34"/>
      <c r="F137" s="34"/>
      <c r="G137" s="34"/>
      <c r="H137" s="34"/>
    </row>
    <row r="138" spans="2:8" x14ac:dyDescent="0.25">
      <c r="B138" s="151"/>
      <c r="C138" s="151"/>
      <c r="D138" s="7" t="s">
        <v>57</v>
      </c>
      <c r="E138" s="34"/>
      <c r="F138" s="34"/>
      <c r="G138" s="34"/>
      <c r="H138" s="34"/>
    </row>
    <row r="139" spans="2:8" x14ac:dyDescent="0.25">
      <c r="B139" s="151"/>
      <c r="C139" s="151"/>
      <c r="D139" s="7" t="s">
        <v>58</v>
      </c>
      <c r="E139" s="34"/>
      <c r="F139" s="34"/>
      <c r="G139" s="34"/>
      <c r="H139" s="34"/>
    </row>
    <row r="140" spans="2:8" x14ac:dyDescent="0.25">
      <c r="B140" s="151"/>
      <c r="C140" s="151"/>
      <c r="D140" s="7" t="s">
        <v>59</v>
      </c>
      <c r="E140" s="34"/>
      <c r="F140" s="34"/>
      <c r="G140" s="34"/>
      <c r="H140" s="34"/>
    </row>
    <row r="141" spans="2:8" x14ac:dyDescent="0.25">
      <c r="B141" s="151"/>
      <c r="C141" s="151"/>
      <c r="D141" s="7" t="s">
        <v>60</v>
      </c>
      <c r="E141" s="34"/>
      <c r="F141" s="34"/>
      <c r="G141" s="34"/>
      <c r="H141" s="34"/>
    </row>
    <row r="142" spans="2:8" x14ac:dyDescent="0.25">
      <c r="B142" s="151"/>
      <c r="C142" s="151"/>
      <c r="D142" s="7" t="s">
        <v>61</v>
      </c>
      <c r="E142" s="34"/>
      <c r="F142" s="34"/>
      <c r="G142" s="34"/>
      <c r="H142" s="34"/>
    </row>
    <row r="143" spans="2:8" x14ac:dyDescent="0.25">
      <c r="B143" s="151"/>
      <c r="C143" s="151"/>
      <c r="D143" s="7" t="s">
        <v>62</v>
      </c>
      <c r="E143" s="34"/>
      <c r="F143" s="34"/>
      <c r="G143" s="34"/>
      <c r="H143" s="34"/>
    </row>
    <row r="144" spans="2:8" x14ac:dyDescent="0.25">
      <c r="B144" s="151"/>
      <c r="C144" s="151"/>
      <c r="D144" s="7" t="s">
        <v>63</v>
      </c>
      <c r="E144" s="34"/>
      <c r="F144" s="34"/>
      <c r="G144" s="34"/>
      <c r="H144" s="34"/>
    </row>
    <row r="145" spans="2:8" x14ac:dyDescent="0.25">
      <c r="B145" s="151"/>
      <c r="C145" s="151"/>
      <c r="D145" s="7" t="s">
        <v>64</v>
      </c>
      <c r="E145" s="34"/>
      <c r="F145" s="34"/>
      <c r="G145" s="34"/>
      <c r="H145" s="34"/>
    </row>
    <row r="146" spans="2:8" x14ac:dyDescent="0.25">
      <c r="B146" s="151"/>
      <c r="C146" s="151"/>
      <c r="D146" s="7" t="s">
        <v>65</v>
      </c>
      <c r="E146" s="34"/>
      <c r="F146" s="34"/>
      <c r="G146" s="34"/>
      <c r="H146" s="34"/>
    </row>
    <row r="147" spans="2:8" x14ac:dyDescent="0.25">
      <c r="B147" s="151"/>
      <c r="C147" s="151"/>
      <c r="D147" s="7" t="s">
        <v>66</v>
      </c>
      <c r="E147" s="34"/>
      <c r="F147" s="34"/>
      <c r="G147" s="34"/>
      <c r="H147" s="34"/>
    </row>
    <row r="148" spans="2:8" x14ac:dyDescent="0.25">
      <c r="B148" s="151" t="s">
        <v>67</v>
      </c>
      <c r="C148" s="151"/>
      <c r="D148" s="7" t="s">
        <v>1</v>
      </c>
      <c r="E148" s="34"/>
      <c r="F148" s="34"/>
      <c r="G148" s="34"/>
      <c r="H148" s="34"/>
    </row>
    <row r="149" spans="2:8" x14ac:dyDescent="0.25">
      <c r="B149" s="151"/>
      <c r="C149" s="151"/>
      <c r="D149" s="7" t="s">
        <v>2</v>
      </c>
      <c r="E149" s="34">
        <v>1</v>
      </c>
      <c r="F149" s="34"/>
      <c r="G149" s="34">
        <f>E149-F149</f>
        <v>1</v>
      </c>
      <c r="H149" s="34"/>
    </row>
    <row r="150" spans="2:8" x14ac:dyDescent="0.25">
      <c r="B150" s="151"/>
      <c r="C150" s="151"/>
      <c r="D150" s="7" t="s">
        <v>3</v>
      </c>
      <c r="E150" s="34"/>
      <c r="F150" s="34"/>
      <c r="G150" s="34"/>
      <c r="H150" s="34"/>
    </row>
    <row r="151" spans="2:8" x14ac:dyDescent="0.25">
      <c r="B151" s="151"/>
      <c r="C151" s="151"/>
      <c r="D151" s="7" t="s">
        <v>4</v>
      </c>
      <c r="E151" s="34"/>
      <c r="F151" s="34"/>
      <c r="G151" s="34"/>
      <c r="H151" s="34"/>
    </row>
    <row r="152" spans="2:8" x14ac:dyDescent="0.25">
      <c r="B152" s="151"/>
      <c r="C152" s="151"/>
      <c r="D152" s="7" t="s">
        <v>5</v>
      </c>
      <c r="E152" s="34"/>
      <c r="F152" s="34"/>
      <c r="G152" s="34"/>
      <c r="H152" s="34"/>
    </row>
    <row r="153" spans="2:8" x14ac:dyDescent="0.25">
      <c r="B153" s="151"/>
      <c r="C153" s="151"/>
      <c r="D153" s="7" t="s">
        <v>6</v>
      </c>
      <c r="E153" s="34"/>
      <c r="F153" s="34"/>
      <c r="G153" s="34"/>
      <c r="H153" s="34"/>
    </row>
    <row r="154" spans="2:8" x14ac:dyDescent="0.25">
      <c r="B154" s="151"/>
      <c r="C154" s="151"/>
      <c r="D154" s="7" t="s">
        <v>7</v>
      </c>
      <c r="E154" s="34"/>
      <c r="F154" s="34"/>
      <c r="G154" s="34"/>
      <c r="H154" s="34"/>
    </row>
    <row r="155" spans="2:8" x14ac:dyDescent="0.25">
      <c r="B155" s="151"/>
      <c r="C155" s="151"/>
      <c r="D155" s="7" t="s">
        <v>8</v>
      </c>
      <c r="E155" s="34"/>
      <c r="F155" s="34"/>
      <c r="G155" s="34"/>
      <c r="H155" s="34"/>
    </row>
    <row r="156" spans="2:8" x14ac:dyDescent="0.25">
      <c r="B156" s="151"/>
      <c r="C156" s="151"/>
      <c r="D156" s="7" t="s">
        <v>24</v>
      </c>
      <c r="E156" s="34"/>
      <c r="F156" s="34"/>
      <c r="G156" s="34"/>
      <c r="H156" s="34"/>
    </row>
    <row r="157" spans="2:8" x14ac:dyDescent="0.25">
      <c r="B157" s="151" t="s">
        <v>68</v>
      </c>
      <c r="C157" s="151"/>
      <c r="D157" s="7" t="s">
        <v>69</v>
      </c>
      <c r="E157" s="34">
        <f>1+3</f>
        <v>4</v>
      </c>
      <c r="F157" s="34">
        <v>1</v>
      </c>
      <c r="G157" s="34">
        <f>E157-F157</f>
        <v>3</v>
      </c>
      <c r="H157" s="34" t="s">
        <v>173</v>
      </c>
    </row>
    <row r="158" spans="2:8" x14ac:dyDescent="0.25">
      <c r="B158" s="151"/>
      <c r="C158" s="151"/>
      <c r="D158" s="7" t="s">
        <v>70</v>
      </c>
      <c r="E158" s="34">
        <f>1+3</f>
        <v>4</v>
      </c>
      <c r="F158" s="34"/>
      <c r="G158" s="34">
        <f>E158-F158</f>
        <v>4</v>
      </c>
      <c r="H158" s="34"/>
    </row>
    <row r="159" spans="2:8" x14ac:dyDescent="0.25">
      <c r="B159" s="151"/>
      <c r="C159" s="151"/>
      <c r="D159" s="7" t="s">
        <v>71</v>
      </c>
      <c r="E159" s="34"/>
      <c r="F159" s="34"/>
      <c r="G159" s="34"/>
      <c r="H159" s="34"/>
    </row>
    <row r="160" spans="2:8" x14ac:dyDescent="0.25">
      <c r="B160" s="151"/>
      <c r="C160" s="151"/>
      <c r="D160" s="7" t="s">
        <v>72</v>
      </c>
      <c r="E160" s="34"/>
      <c r="F160" s="34"/>
      <c r="G160" s="34"/>
      <c r="H160" s="34"/>
    </row>
    <row r="161" spans="2:8" x14ac:dyDescent="0.25">
      <c r="B161" s="151"/>
      <c r="C161" s="151"/>
      <c r="D161" s="7" t="s">
        <v>73</v>
      </c>
      <c r="E161" s="34"/>
      <c r="F161" s="34"/>
      <c r="G161" s="34"/>
      <c r="H161" s="34"/>
    </row>
    <row r="162" spans="2:8" x14ac:dyDescent="0.25">
      <c r="B162" s="151"/>
      <c r="C162" s="151"/>
      <c r="D162" s="7" t="s">
        <v>74</v>
      </c>
      <c r="E162" s="34">
        <f>1+2</f>
        <v>3</v>
      </c>
      <c r="F162" s="34"/>
      <c r="G162" s="34">
        <f>E162-F162</f>
        <v>3</v>
      </c>
      <c r="H162" s="34"/>
    </row>
    <row r="163" spans="2:8" x14ac:dyDescent="0.25">
      <c r="B163" s="151"/>
      <c r="C163" s="151"/>
      <c r="D163" s="7" t="s">
        <v>75</v>
      </c>
      <c r="E163" s="34"/>
      <c r="F163" s="34"/>
      <c r="G163" s="34"/>
      <c r="H163" s="34"/>
    </row>
    <row r="164" spans="2:8" x14ac:dyDescent="0.25">
      <c r="B164" s="151"/>
      <c r="C164" s="151"/>
      <c r="D164" s="7" t="s">
        <v>76</v>
      </c>
      <c r="E164" s="34"/>
      <c r="F164" s="34"/>
      <c r="G164" s="34"/>
      <c r="H164" s="34"/>
    </row>
    <row r="165" spans="2:8" x14ac:dyDescent="0.25">
      <c r="B165" s="151"/>
      <c r="C165" s="151"/>
      <c r="D165" s="7" t="s">
        <v>77</v>
      </c>
      <c r="E165" s="34"/>
      <c r="F165" s="34"/>
      <c r="G165" s="34"/>
      <c r="H165" s="34"/>
    </row>
    <row r="166" spans="2:8" x14ac:dyDescent="0.25">
      <c r="B166" s="151"/>
      <c r="C166" s="151"/>
      <c r="D166" s="7" t="s">
        <v>78</v>
      </c>
      <c r="E166" s="34"/>
      <c r="F166" s="34"/>
      <c r="G166" s="34"/>
      <c r="H166" s="34"/>
    </row>
    <row r="167" spans="2:8" x14ac:dyDescent="0.25">
      <c r="B167" s="151"/>
      <c r="C167" s="151"/>
      <c r="D167" s="7" t="s">
        <v>43</v>
      </c>
      <c r="E167" s="34"/>
      <c r="F167" s="34"/>
      <c r="G167" s="34"/>
      <c r="H167" s="34"/>
    </row>
    <row r="168" spans="2:8" x14ac:dyDescent="0.25">
      <c r="B168" s="151"/>
      <c r="C168" s="151"/>
      <c r="D168" s="7" t="s">
        <v>44</v>
      </c>
      <c r="E168" s="34"/>
      <c r="F168" s="34"/>
      <c r="G168" s="34"/>
      <c r="H168" s="34"/>
    </row>
    <row r="169" spans="2:8" x14ac:dyDescent="0.25">
      <c r="B169" s="151"/>
      <c r="C169" s="151"/>
      <c r="D169" s="7" t="s">
        <v>45</v>
      </c>
      <c r="E169" s="34"/>
      <c r="F169" s="34"/>
      <c r="G169" s="34"/>
      <c r="H169" s="34"/>
    </row>
    <row r="170" spans="2:8" x14ac:dyDescent="0.25">
      <c r="B170" s="151"/>
      <c r="C170" s="151"/>
      <c r="D170" s="7" t="s">
        <v>46</v>
      </c>
      <c r="E170" s="34"/>
      <c r="F170" s="34"/>
      <c r="G170" s="34"/>
      <c r="H170" s="34"/>
    </row>
    <row r="171" spans="2:8" x14ac:dyDescent="0.25">
      <c r="B171" s="151"/>
      <c r="C171" s="151"/>
      <c r="D171" s="7" t="s">
        <v>79</v>
      </c>
      <c r="E171" s="34"/>
      <c r="F171" s="34"/>
      <c r="G171" s="34"/>
      <c r="H171" s="34"/>
    </row>
    <row r="172" spans="2:8" x14ac:dyDescent="0.25">
      <c r="B172" s="151"/>
      <c r="C172" s="151"/>
      <c r="D172" s="7" t="s">
        <v>48</v>
      </c>
      <c r="E172" s="34"/>
      <c r="F172" s="34"/>
      <c r="G172" s="34"/>
      <c r="H172" s="34"/>
    </row>
    <row r="173" spans="2:8" x14ac:dyDescent="0.25">
      <c r="B173" s="151"/>
      <c r="C173" s="151"/>
      <c r="D173" s="7" t="s">
        <v>49</v>
      </c>
      <c r="E173" s="34"/>
      <c r="F173" s="34"/>
      <c r="G173" s="34"/>
      <c r="H173" s="34"/>
    </row>
    <row r="174" spans="2:8" x14ac:dyDescent="0.25">
      <c r="B174" s="151"/>
      <c r="C174" s="151"/>
      <c r="D174" s="7" t="s">
        <v>50</v>
      </c>
      <c r="E174" s="34">
        <v>2</v>
      </c>
      <c r="F174" s="34"/>
      <c r="G174" s="34">
        <f>E174-F174</f>
        <v>2</v>
      </c>
      <c r="H174" s="34"/>
    </row>
    <row r="175" spans="2:8" x14ac:dyDescent="0.25">
      <c r="B175" s="151"/>
      <c r="C175" s="151"/>
      <c r="D175" s="7" t="s">
        <v>80</v>
      </c>
      <c r="E175" s="34"/>
      <c r="F175" s="34"/>
      <c r="G175" s="34"/>
      <c r="H175" s="34"/>
    </row>
    <row r="176" spans="2:8" x14ac:dyDescent="0.25">
      <c r="B176" s="151"/>
      <c r="C176" s="151"/>
      <c r="D176" s="7" t="s">
        <v>81</v>
      </c>
      <c r="E176" s="34"/>
      <c r="F176" s="34"/>
      <c r="G176" s="34"/>
      <c r="H176" s="34"/>
    </row>
    <row r="177" spans="2:8" x14ac:dyDescent="0.25">
      <c r="B177" s="151"/>
      <c r="C177" s="151"/>
      <c r="D177" s="7" t="s">
        <v>82</v>
      </c>
      <c r="E177" s="34"/>
      <c r="F177" s="34"/>
      <c r="G177" s="34"/>
      <c r="H177" s="34"/>
    </row>
    <row r="178" spans="2:8" x14ac:dyDescent="0.25">
      <c r="B178" s="151"/>
      <c r="C178" s="151"/>
      <c r="D178" s="7" t="s">
        <v>83</v>
      </c>
      <c r="E178" s="34"/>
      <c r="F178" s="34"/>
      <c r="G178" s="34"/>
      <c r="H178" s="34"/>
    </row>
    <row r="179" spans="2:8" x14ac:dyDescent="0.25">
      <c r="B179" s="151"/>
      <c r="C179" s="151"/>
      <c r="D179" s="7" t="s">
        <v>84</v>
      </c>
      <c r="E179" s="34"/>
      <c r="F179" s="34"/>
      <c r="G179" s="34"/>
      <c r="H179" s="34"/>
    </row>
    <row r="180" spans="2:8" x14ac:dyDescent="0.25">
      <c r="B180" s="151"/>
      <c r="C180" s="151"/>
      <c r="D180" s="7" t="s">
        <v>85</v>
      </c>
      <c r="E180" s="34"/>
      <c r="F180" s="34"/>
      <c r="G180" s="34"/>
      <c r="H180" s="34"/>
    </row>
    <row r="181" spans="2:8" x14ac:dyDescent="0.25">
      <c r="B181" s="151"/>
      <c r="C181" s="151"/>
      <c r="D181" s="7" t="s">
        <v>86</v>
      </c>
      <c r="E181" s="34"/>
      <c r="F181" s="34"/>
      <c r="G181" s="34"/>
      <c r="H181" s="34"/>
    </row>
    <row r="182" spans="2:8" x14ac:dyDescent="0.25">
      <c r="B182" s="151"/>
      <c r="C182" s="151"/>
      <c r="D182" s="7" t="s">
        <v>87</v>
      </c>
      <c r="E182" s="34"/>
      <c r="F182" s="34"/>
      <c r="G182" s="34"/>
      <c r="H182" s="34"/>
    </row>
    <row r="183" spans="2:8" x14ac:dyDescent="0.25">
      <c r="B183" s="151"/>
      <c r="C183" s="151"/>
      <c r="D183" s="7" t="s">
        <v>88</v>
      </c>
      <c r="E183" s="34"/>
      <c r="F183" s="34"/>
      <c r="G183" s="34"/>
      <c r="H183" s="34"/>
    </row>
    <row r="184" spans="2:8" x14ac:dyDescent="0.25">
      <c r="B184" s="151"/>
      <c r="C184" s="151"/>
      <c r="D184" s="7" t="s">
        <v>89</v>
      </c>
      <c r="E184" s="34"/>
      <c r="F184" s="34"/>
      <c r="G184" s="34"/>
      <c r="H184" s="34"/>
    </row>
    <row r="185" spans="2:8" x14ac:dyDescent="0.25">
      <c r="B185" s="151"/>
      <c r="C185" s="151"/>
      <c r="D185" s="7" t="s">
        <v>90</v>
      </c>
      <c r="E185" s="34"/>
      <c r="F185" s="34"/>
      <c r="G185" s="34"/>
      <c r="H185" s="34"/>
    </row>
    <row r="186" spans="2:8" x14ac:dyDescent="0.25">
      <c r="B186" s="151"/>
      <c r="C186" s="151"/>
      <c r="D186" s="7" t="s">
        <v>91</v>
      </c>
      <c r="E186" s="34"/>
      <c r="F186" s="34"/>
      <c r="G186" s="34"/>
      <c r="H186" s="34"/>
    </row>
    <row r="187" spans="2:8" x14ac:dyDescent="0.25">
      <c r="B187" s="151"/>
      <c r="C187" s="151"/>
      <c r="D187" s="7" t="s">
        <v>92</v>
      </c>
      <c r="E187" s="34"/>
      <c r="F187" s="34"/>
      <c r="G187" s="34"/>
      <c r="H187" s="34"/>
    </row>
    <row r="188" spans="2:8" x14ac:dyDescent="0.25">
      <c r="B188" s="151"/>
      <c r="C188" s="151"/>
      <c r="D188" s="7" t="s">
        <v>93</v>
      </c>
      <c r="E188" s="34"/>
      <c r="F188" s="34"/>
      <c r="G188" s="34"/>
      <c r="H188" s="34"/>
    </row>
    <row r="189" spans="2:8" x14ac:dyDescent="0.25">
      <c r="B189" s="151"/>
      <c r="C189" s="151"/>
      <c r="D189" s="7" t="s">
        <v>94</v>
      </c>
      <c r="E189" s="34"/>
      <c r="F189" s="34"/>
      <c r="G189" s="34"/>
      <c r="H189" s="34"/>
    </row>
    <row r="190" spans="2:8" x14ac:dyDescent="0.25">
      <c r="B190" s="151"/>
      <c r="C190" s="151"/>
      <c r="D190" s="7" t="s">
        <v>95</v>
      </c>
      <c r="E190" s="34"/>
      <c r="F190" s="34"/>
      <c r="G190" s="34"/>
      <c r="H190" s="34"/>
    </row>
    <row r="191" spans="2:8" x14ac:dyDescent="0.25">
      <c r="B191" s="151" t="s">
        <v>96</v>
      </c>
      <c r="C191" s="151"/>
      <c r="D191" s="7" t="s">
        <v>1</v>
      </c>
      <c r="E191" s="34">
        <f>6+5</f>
        <v>11</v>
      </c>
      <c r="F191" s="34"/>
      <c r="G191" s="34">
        <f>E191-F191</f>
        <v>11</v>
      </c>
      <c r="H191" s="34"/>
    </row>
    <row r="192" spans="2:8" x14ac:dyDescent="0.25">
      <c r="B192" s="151"/>
      <c r="C192" s="151"/>
      <c r="D192" s="7" t="s">
        <v>2</v>
      </c>
      <c r="E192" s="34"/>
      <c r="F192" s="34"/>
      <c r="G192" s="34"/>
      <c r="H192" s="34"/>
    </row>
    <row r="193" spans="2:8" x14ac:dyDescent="0.25">
      <c r="B193" s="151"/>
      <c r="C193" s="151"/>
      <c r="D193" s="7" t="s">
        <v>3</v>
      </c>
      <c r="E193" s="34"/>
      <c r="F193" s="34"/>
      <c r="G193" s="34"/>
      <c r="H193" s="34"/>
    </row>
    <row r="194" spans="2:8" x14ac:dyDescent="0.25">
      <c r="B194" s="151"/>
      <c r="C194" s="151"/>
      <c r="D194" s="7" t="s">
        <v>4</v>
      </c>
      <c r="E194" s="34"/>
      <c r="F194" s="34"/>
      <c r="G194" s="34"/>
      <c r="H194" s="34"/>
    </row>
    <row r="195" spans="2:8" x14ac:dyDescent="0.25">
      <c r="B195" s="151"/>
      <c r="C195" s="151"/>
      <c r="D195" s="7" t="s">
        <v>5</v>
      </c>
      <c r="E195" s="34"/>
      <c r="F195" s="34"/>
      <c r="G195" s="34"/>
      <c r="H195" s="34"/>
    </row>
    <row r="196" spans="2:8" x14ac:dyDescent="0.25">
      <c r="B196" s="151"/>
      <c r="C196" s="151"/>
      <c r="D196" s="7" t="s">
        <v>6</v>
      </c>
      <c r="E196" s="34"/>
      <c r="F196" s="34"/>
      <c r="G196" s="34"/>
      <c r="H196" s="34"/>
    </row>
    <row r="197" spans="2:8" x14ac:dyDescent="0.25">
      <c r="B197" s="151"/>
      <c r="C197" s="151"/>
      <c r="D197" s="7" t="s">
        <v>7</v>
      </c>
      <c r="E197" s="34"/>
      <c r="F197" s="34"/>
      <c r="G197" s="34"/>
      <c r="H197" s="34"/>
    </row>
    <row r="198" spans="2:8" x14ac:dyDescent="0.25">
      <c r="B198" s="151" t="s">
        <v>97</v>
      </c>
      <c r="C198" s="151" t="s">
        <v>1</v>
      </c>
      <c r="D198" s="7" t="s">
        <v>98</v>
      </c>
      <c r="E198" s="34"/>
      <c r="F198" s="34"/>
      <c r="G198" s="34"/>
      <c r="H198" s="34"/>
    </row>
    <row r="199" spans="2:8" x14ac:dyDescent="0.25">
      <c r="B199" s="151"/>
      <c r="C199" s="151"/>
      <c r="D199" s="7" t="s">
        <v>99</v>
      </c>
      <c r="E199" s="34"/>
      <c r="F199" s="34"/>
      <c r="G199" s="34"/>
      <c r="H199" s="34"/>
    </row>
    <row r="200" spans="2:8" x14ac:dyDescent="0.25">
      <c r="B200" s="151"/>
      <c r="C200" s="151" t="s">
        <v>2</v>
      </c>
      <c r="D200" s="7" t="s">
        <v>98</v>
      </c>
      <c r="E200" s="34"/>
      <c r="F200" s="34"/>
      <c r="G200" s="34"/>
      <c r="H200" s="34"/>
    </row>
    <row r="201" spans="2:8" x14ac:dyDescent="0.25">
      <c r="B201" s="151"/>
      <c r="C201" s="151"/>
      <c r="D201" s="7" t="s">
        <v>99</v>
      </c>
      <c r="E201" s="34"/>
      <c r="F201" s="34"/>
      <c r="G201" s="34"/>
      <c r="H201" s="34"/>
    </row>
    <row r="202" spans="2:8" x14ac:dyDescent="0.25">
      <c r="B202" s="151"/>
      <c r="C202" s="151" t="s">
        <v>3</v>
      </c>
      <c r="D202" s="7" t="s">
        <v>98</v>
      </c>
      <c r="E202" s="34"/>
      <c r="F202" s="34"/>
      <c r="G202" s="34"/>
      <c r="H202" s="34"/>
    </row>
    <row r="203" spans="2:8" x14ac:dyDescent="0.25">
      <c r="B203" s="151"/>
      <c r="C203" s="151"/>
      <c r="D203" s="7" t="s">
        <v>99</v>
      </c>
      <c r="E203" s="34"/>
      <c r="F203" s="34"/>
      <c r="G203" s="34"/>
      <c r="H203" s="34"/>
    </row>
    <row r="204" spans="2:8" x14ac:dyDescent="0.25">
      <c r="B204" s="151"/>
      <c r="C204" s="151" t="s">
        <v>4</v>
      </c>
      <c r="D204" s="7" t="s">
        <v>98</v>
      </c>
      <c r="E204" s="34"/>
      <c r="F204" s="34"/>
      <c r="G204" s="34"/>
      <c r="H204" s="34"/>
    </row>
    <row r="205" spans="2:8" x14ac:dyDescent="0.25">
      <c r="B205" s="151"/>
      <c r="C205" s="151"/>
      <c r="D205" s="7" t="s">
        <v>99</v>
      </c>
      <c r="E205" s="34"/>
      <c r="F205" s="34"/>
      <c r="G205" s="34"/>
      <c r="H205" s="34"/>
    </row>
    <row r="206" spans="2:8" x14ac:dyDescent="0.25">
      <c r="B206" s="151"/>
      <c r="C206" s="151" t="s">
        <v>5</v>
      </c>
      <c r="D206" s="7" t="s">
        <v>98</v>
      </c>
      <c r="E206" s="34"/>
      <c r="F206" s="34"/>
      <c r="G206" s="34"/>
      <c r="H206" s="34"/>
    </row>
    <row r="207" spans="2:8" x14ac:dyDescent="0.25">
      <c r="B207" s="151"/>
      <c r="C207" s="151"/>
      <c r="D207" s="7" t="s">
        <v>99</v>
      </c>
      <c r="E207" s="34"/>
      <c r="F207" s="34"/>
      <c r="G207" s="34"/>
      <c r="H207" s="34"/>
    </row>
    <row r="208" spans="2:8" x14ac:dyDescent="0.25">
      <c r="B208" s="151"/>
      <c r="C208" s="151" t="s">
        <v>6</v>
      </c>
      <c r="D208" s="7" t="s">
        <v>98</v>
      </c>
      <c r="E208" s="34"/>
      <c r="F208" s="34"/>
      <c r="G208" s="34"/>
      <c r="H208" s="34"/>
    </row>
    <row r="209" spans="2:8" x14ac:dyDescent="0.25">
      <c r="B209" s="151"/>
      <c r="C209" s="151"/>
      <c r="D209" s="7" t="s">
        <v>99</v>
      </c>
      <c r="E209" s="34"/>
      <c r="F209" s="34"/>
      <c r="G209" s="34"/>
      <c r="H209" s="34"/>
    </row>
    <row r="210" spans="2:8" x14ac:dyDescent="0.25">
      <c r="B210" s="151"/>
      <c r="C210" s="151" t="s">
        <v>7</v>
      </c>
      <c r="D210" s="7" t="s">
        <v>98</v>
      </c>
      <c r="E210" s="34"/>
      <c r="F210" s="34"/>
      <c r="G210" s="34"/>
      <c r="H210" s="34"/>
    </row>
    <row r="211" spans="2:8" x14ac:dyDescent="0.25">
      <c r="B211" s="151"/>
      <c r="C211" s="151"/>
      <c r="D211" s="7" t="s">
        <v>99</v>
      </c>
      <c r="E211" s="34"/>
      <c r="F211" s="34"/>
      <c r="G211" s="34"/>
      <c r="H211" s="34"/>
    </row>
    <row r="212" spans="2:8" x14ac:dyDescent="0.25">
      <c r="B212" s="151"/>
      <c r="C212" s="151" t="s">
        <v>8</v>
      </c>
      <c r="D212" s="7" t="s">
        <v>98</v>
      </c>
      <c r="E212" s="34"/>
      <c r="F212" s="34"/>
      <c r="G212" s="34"/>
      <c r="H212" s="34"/>
    </row>
    <row r="213" spans="2:8" x14ac:dyDescent="0.25">
      <c r="B213" s="151"/>
      <c r="C213" s="151"/>
      <c r="D213" s="7" t="s">
        <v>99</v>
      </c>
      <c r="E213" s="34"/>
      <c r="F213" s="34"/>
      <c r="G213" s="34"/>
      <c r="H213" s="34"/>
    </row>
    <row r="214" spans="2:8" x14ac:dyDescent="0.25">
      <c r="B214" s="151"/>
      <c r="C214" s="151" t="s">
        <v>24</v>
      </c>
      <c r="D214" s="7" t="s">
        <v>98</v>
      </c>
      <c r="E214" s="34"/>
      <c r="F214" s="34"/>
      <c r="G214" s="34"/>
      <c r="H214" s="34"/>
    </row>
    <row r="215" spans="2:8" x14ac:dyDescent="0.25">
      <c r="B215" s="151"/>
      <c r="C215" s="151"/>
      <c r="D215" s="7" t="s">
        <v>99</v>
      </c>
      <c r="E215" s="34"/>
      <c r="F215" s="34"/>
      <c r="G215" s="34"/>
      <c r="H215" s="34"/>
    </row>
    <row r="216" spans="2:8" x14ac:dyDescent="0.25">
      <c r="B216" s="151" t="s">
        <v>100</v>
      </c>
      <c r="C216" s="151"/>
      <c r="D216" s="7" t="s">
        <v>101</v>
      </c>
      <c r="E216" s="34"/>
      <c r="F216" s="34"/>
      <c r="G216" s="34"/>
      <c r="H216" s="34"/>
    </row>
    <row r="217" spans="2:8" x14ac:dyDescent="0.25">
      <c r="B217" s="151"/>
      <c r="C217" s="151"/>
      <c r="D217" s="7" t="s">
        <v>1</v>
      </c>
      <c r="E217" s="34"/>
      <c r="F217" s="34"/>
      <c r="G217" s="34"/>
      <c r="H217" s="34"/>
    </row>
    <row r="218" spans="2:8" x14ac:dyDescent="0.25">
      <c r="B218" s="151"/>
      <c r="C218" s="151"/>
      <c r="D218" s="7" t="s">
        <v>2</v>
      </c>
      <c r="E218" s="34"/>
      <c r="F218" s="34"/>
      <c r="G218" s="34"/>
      <c r="H218" s="34"/>
    </row>
    <row r="219" spans="2:8" x14ac:dyDescent="0.25">
      <c r="B219" s="151"/>
      <c r="C219" s="151"/>
      <c r="D219" s="7" t="s">
        <v>3</v>
      </c>
      <c r="E219" s="34"/>
      <c r="F219" s="34"/>
      <c r="G219" s="34"/>
      <c r="H219" s="34"/>
    </row>
    <row r="220" spans="2:8" x14ac:dyDescent="0.25">
      <c r="B220" s="151"/>
      <c r="C220" s="151"/>
      <c r="D220" s="7" t="s">
        <v>4</v>
      </c>
      <c r="E220" s="34"/>
      <c r="F220" s="34"/>
      <c r="G220" s="34"/>
      <c r="H220" s="34"/>
    </row>
    <row r="221" spans="2:8" x14ac:dyDescent="0.25">
      <c r="B221" s="151"/>
      <c r="C221" s="151"/>
      <c r="D221" s="7" t="s">
        <v>5</v>
      </c>
      <c r="E221" s="34"/>
      <c r="F221" s="34"/>
      <c r="G221" s="34"/>
      <c r="H221" s="34"/>
    </row>
    <row r="222" spans="2:8" x14ac:dyDescent="0.25">
      <c r="B222" s="151"/>
      <c r="C222" s="151"/>
      <c r="D222" s="7" t="s">
        <v>6</v>
      </c>
      <c r="E222" s="34"/>
      <c r="F222" s="34"/>
      <c r="G222" s="34"/>
      <c r="H222" s="34"/>
    </row>
    <row r="223" spans="2:8" x14ac:dyDescent="0.25">
      <c r="B223" s="151"/>
      <c r="C223" s="151"/>
      <c r="D223" s="7" t="s">
        <v>7</v>
      </c>
      <c r="E223" s="34"/>
      <c r="F223" s="34"/>
      <c r="G223" s="34"/>
      <c r="H223" s="34"/>
    </row>
    <row r="224" spans="2:8" x14ac:dyDescent="0.25">
      <c r="B224" s="151"/>
      <c r="C224" s="151"/>
      <c r="D224" s="7" t="s">
        <v>8</v>
      </c>
      <c r="E224" s="34"/>
      <c r="F224" s="34"/>
      <c r="G224" s="34"/>
      <c r="H224" s="34"/>
    </row>
    <row r="225" spans="2:8" x14ac:dyDescent="0.25">
      <c r="B225" s="151" t="s">
        <v>102</v>
      </c>
      <c r="C225" s="151"/>
      <c r="D225" s="7" t="s">
        <v>101</v>
      </c>
      <c r="E225" s="34"/>
      <c r="F225" s="34"/>
      <c r="G225" s="34"/>
      <c r="H225" s="34"/>
    </row>
    <row r="226" spans="2:8" x14ac:dyDescent="0.25">
      <c r="B226" s="151"/>
      <c r="C226" s="151"/>
      <c r="D226" s="7" t="s">
        <v>1</v>
      </c>
      <c r="E226" s="34"/>
      <c r="F226" s="34"/>
      <c r="G226" s="34"/>
      <c r="H226" s="34"/>
    </row>
    <row r="227" spans="2:8" x14ac:dyDescent="0.25">
      <c r="B227" s="151"/>
      <c r="C227" s="151"/>
      <c r="D227" s="7" t="s">
        <v>2</v>
      </c>
      <c r="E227" s="34"/>
      <c r="F227" s="34"/>
      <c r="G227" s="34"/>
      <c r="H227" s="34"/>
    </row>
    <row r="228" spans="2:8" x14ac:dyDescent="0.25">
      <c r="B228" s="151"/>
      <c r="C228" s="151"/>
      <c r="D228" s="7" t="s">
        <v>3</v>
      </c>
      <c r="E228" s="34"/>
      <c r="F228" s="34"/>
      <c r="G228" s="34"/>
      <c r="H228" s="34"/>
    </row>
    <row r="229" spans="2:8" x14ac:dyDescent="0.25">
      <c r="B229" s="151"/>
      <c r="C229" s="151"/>
      <c r="D229" s="7" t="s">
        <v>4</v>
      </c>
      <c r="E229" s="34"/>
      <c r="F229" s="34"/>
      <c r="G229" s="34"/>
      <c r="H229" s="34"/>
    </row>
    <row r="230" spans="2:8" x14ac:dyDescent="0.25">
      <c r="B230" s="151"/>
      <c r="C230" s="151"/>
      <c r="D230" s="7" t="s">
        <v>5</v>
      </c>
      <c r="E230" s="34"/>
      <c r="F230" s="34"/>
      <c r="G230" s="34"/>
      <c r="H230" s="34"/>
    </row>
    <row r="231" spans="2:8" x14ac:dyDescent="0.25">
      <c r="B231" s="151"/>
      <c r="C231" s="151"/>
      <c r="D231" s="7" t="s">
        <v>6</v>
      </c>
      <c r="E231" s="34"/>
      <c r="F231" s="34"/>
      <c r="G231" s="34"/>
      <c r="H231" s="34"/>
    </row>
    <row r="232" spans="2:8" x14ac:dyDescent="0.25">
      <c r="B232" s="151"/>
      <c r="C232" s="151"/>
      <c r="D232" s="7" t="s">
        <v>7</v>
      </c>
      <c r="E232" s="34"/>
      <c r="F232" s="34"/>
      <c r="G232" s="34"/>
      <c r="H232" s="34"/>
    </row>
    <row r="233" spans="2:8" x14ac:dyDescent="0.25">
      <c r="B233" s="151"/>
      <c r="C233" s="151"/>
      <c r="D233" s="7" t="s">
        <v>8</v>
      </c>
      <c r="E233" s="34"/>
      <c r="F233" s="34"/>
      <c r="G233" s="34"/>
      <c r="H233" s="34"/>
    </row>
    <row r="234" spans="2:8" x14ac:dyDescent="0.25">
      <c r="B234" s="154" t="s">
        <v>103</v>
      </c>
      <c r="C234" s="154"/>
      <c r="D234" s="8" t="s">
        <v>1</v>
      </c>
      <c r="E234" s="34"/>
      <c r="F234" s="34"/>
      <c r="G234" s="34"/>
      <c r="H234" s="34"/>
    </row>
    <row r="235" spans="2:8" x14ac:dyDescent="0.25">
      <c r="B235" s="154"/>
      <c r="C235" s="154"/>
      <c r="D235" s="8" t="s">
        <v>2</v>
      </c>
      <c r="E235" s="34"/>
      <c r="F235" s="34"/>
      <c r="G235" s="34"/>
      <c r="H235" s="34"/>
    </row>
    <row r="236" spans="2:8" x14ac:dyDescent="0.25">
      <c r="B236" s="154"/>
      <c r="C236" s="154"/>
      <c r="D236" s="8" t="s">
        <v>3</v>
      </c>
      <c r="E236" s="34"/>
      <c r="F236" s="34"/>
      <c r="G236" s="34"/>
      <c r="H236" s="34"/>
    </row>
    <row r="237" spans="2:8" x14ac:dyDescent="0.25">
      <c r="B237" s="154"/>
      <c r="C237" s="154"/>
      <c r="D237" s="8" t="s">
        <v>4</v>
      </c>
      <c r="E237" s="34"/>
      <c r="F237" s="34"/>
      <c r="G237" s="34"/>
      <c r="H237" s="34"/>
    </row>
    <row r="238" spans="2:8" x14ac:dyDescent="0.25">
      <c r="B238" s="154"/>
      <c r="C238" s="154"/>
      <c r="D238" s="8" t="s">
        <v>5</v>
      </c>
      <c r="E238" s="34"/>
      <c r="F238" s="34"/>
      <c r="G238" s="34"/>
      <c r="H238" s="34"/>
    </row>
    <row r="239" spans="2:8" x14ac:dyDescent="0.25">
      <c r="B239" s="154"/>
      <c r="C239" s="154"/>
      <c r="D239" s="8" t="s">
        <v>6</v>
      </c>
      <c r="E239" s="34"/>
      <c r="F239" s="34"/>
      <c r="G239" s="34"/>
      <c r="H239" s="34"/>
    </row>
    <row r="240" spans="2:8" x14ac:dyDescent="0.25">
      <c r="B240" s="154"/>
      <c r="C240" s="154"/>
      <c r="D240" s="8" t="s">
        <v>7</v>
      </c>
      <c r="E240" s="34"/>
      <c r="F240" s="34"/>
      <c r="G240" s="34"/>
      <c r="H240" s="34"/>
    </row>
    <row r="241" spans="2:8" x14ac:dyDescent="0.25">
      <c r="B241" s="154"/>
      <c r="C241" s="154"/>
      <c r="D241" s="8" t="s">
        <v>8</v>
      </c>
      <c r="E241" s="34"/>
      <c r="F241" s="34"/>
      <c r="G241" s="34"/>
      <c r="H241" s="34"/>
    </row>
    <row r="242" spans="2:8" x14ac:dyDescent="0.25">
      <c r="B242" s="154"/>
      <c r="C242" s="154"/>
      <c r="D242" s="8" t="s">
        <v>24</v>
      </c>
      <c r="E242" s="34"/>
      <c r="F242" s="34"/>
      <c r="G242" s="34"/>
      <c r="H242" s="34"/>
    </row>
    <row r="243" spans="2:8" x14ac:dyDescent="0.25">
      <c r="B243" s="154" t="s">
        <v>104</v>
      </c>
      <c r="C243" s="154"/>
      <c r="D243" s="8" t="s">
        <v>1</v>
      </c>
      <c r="E243" s="34"/>
      <c r="F243" s="34"/>
      <c r="G243" s="34"/>
      <c r="H243" s="34"/>
    </row>
    <row r="244" spans="2:8" x14ac:dyDescent="0.25">
      <c r="B244" s="154"/>
      <c r="C244" s="154"/>
      <c r="D244" s="8" t="s">
        <v>2</v>
      </c>
      <c r="E244" s="34"/>
      <c r="F244" s="34"/>
      <c r="G244" s="34"/>
      <c r="H244" s="34"/>
    </row>
    <row r="245" spans="2:8" x14ac:dyDescent="0.25">
      <c r="B245" s="154"/>
      <c r="C245" s="154"/>
      <c r="D245" s="8" t="s">
        <v>3</v>
      </c>
      <c r="E245" s="34"/>
      <c r="F245" s="34"/>
      <c r="G245" s="34"/>
      <c r="H245" s="34"/>
    </row>
    <row r="246" spans="2:8" x14ac:dyDescent="0.25">
      <c r="B246" s="154"/>
      <c r="C246" s="154"/>
      <c r="D246" s="8" t="s">
        <v>4</v>
      </c>
      <c r="E246" s="34"/>
      <c r="F246" s="34"/>
      <c r="G246" s="34"/>
      <c r="H246" s="34"/>
    </row>
    <row r="247" spans="2:8" x14ac:dyDescent="0.25">
      <c r="B247" s="154"/>
      <c r="C247" s="154"/>
      <c r="D247" s="8" t="s">
        <v>5</v>
      </c>
      <c r="E247" s="34"/>
      <c r="F247" s="34"/>
      <c r="G247" s="34"/>
      <c r="H247" s="34"/>
    </row>
    <row r="248" spans="2:8" x14ac:dyDescent="0.25">
      <c r="B248" s="154"/>
      <c r="C248" s="154"/>
      <c r="D248" s="8" t="s">
        <v>6</v>
      </c>
      <c r="E248" s="34"/>
      <c r="F248" s="34"/>
      <c r="G248" s="34"/>
      <c r="H248" s="34"/>
    </row>
    <row r="249" spans="2:8" x14ac:dyDescent="0.25">
      <c r="B249" s="154"/>
      <c r="C249" s="154"/>
      <c r="D249" s="8" t="s">
        <v>7</v>
      </c>
      <c r="E249" s="34"/>
      <c r="F249" s="34"/>
      <c r="G249" s="34"/>
      <c r="H249" s="34"/>
    </row>
    <row r="250" spans="2:8" x14ac:dyDescent="0.25">
      <c r="B250" s="154"/>
      <c r="C250" s="154"/>
      <c r="D250" s="8" t="s">
        <v>8</v>
      </c>
      <c r="E250" s="34"/>
      <c r="F250" s="34"/>
      <c r="G250" s="34"/>
      <c r="H250" s="34"/>
    </row>
    <row r="251" spans="2:8" x14ac:dyDescent="0.25">
      <c r="B251" s="154"/>
      <c r="C251" s="154"/>
      <c r="D251" s="8" t="s">
        <v>24</v>
      </c>
      <c r="E251" s="34"/>
      <c r="F251" s="34"/>
      <c r="G251" s="34"/>
      <c r="H251" s="34"/>
    </row>
    <row r="252" spans="2:8" x14ac:dyDescent="0.25">
      <c r="B252" s="154" t="s">
        <v>105</v>
      </c>
      <c r="C252" s="154"/>
      <c r="D252" s="8" t="s">
        <v>1</v>
      </c>
      <c r="E252" s="34"/>
      <c r="F252" s="34"/>
      <c r="G252" s="34"/>
      <c r="H252" s="34"/>
    </row>
    <row r="253" spans="2:8" x14ac:dyDescent="0.25">
      <c r="B253" s="154"/>
      <c r="C253" s="154"/>
      <c r="D253" s="8" t="s">
        <v>2</v>
      </c>
      <c r="E253" s="34"/>
      <c r="F253" s="34"/>
      <c r="G253" s="34"/>
      <c r="H253" s="34"/>
    </row>
    <row r="254" spans="2:8" x14ac:dyDescent="0.25">
      <c r="B254" s="154"/>
      <c r="C254" s="154"/>
      <c r="D254" s="8" t="s">
        <v>3</v>
      </c>
      <c r="E254" s="34"/>
      <c r="F254" s="34"/>
      <c r="G254" s="34"/>
      <c r="H254" s="34"/>
    </row>
    <row r="255" spans="2:8" x14ac:dyDescent="0.25">
      <c r="B255" s="154"/>
      <c r="C255" s="154"/>
      <c r="D255" s="8" t="s">
        <v>4</v>
      </c>
      <c r="E255" s="34"/>
      <c r="F255" s="34"/>
      <c r="G255" s="34"/>
      <c r="H255" s="34"/>
    </row>
    <row r="256" spans="2:8" x14ac:dyDescent="0.25">
      <c r="B256" s="154"/>
      <c r="C256" s="154"/>
      <c r="D256" s="8" t="s">
        <v>5</v>
      </c>
      <c r="E256" s="34"/>
      <c r="F256" s="34"/>
      <c r="G256" s="34"/>
      <c r="H256" s="34"/>
    </row>
    <row r="257" spans="2:8" x14ac:dyDescent="0.25">
      <c r="B257" s="154"/>
      <c r="C257" s="154"/>
      <c r="D257" s="8" t="s">
        <v>6</v>
      </c>
      <c r="E257" s="34"/>
      <c r="F257" s="34"/>
      <c r="G257" s="34"/>
      <c r="H257" s="34"/>
    </row>
    <row r="258" spans="2:8" x14ac:dyDescent="0.25">
      <c r="B258" s="154"/>
      <c r="C258" s="154"/>
      <c r="D258" s="8" t="s">
        <v>7</v>
      </c>
      <c r="E258" s="34"/>
      <c r="F258" s="34"/>
      <c r="G258" s="34"/>
      <c r="H258" s="34"/>
    </row>
    <row r="259" spans="2:8" x14ac:dyDescent="0.25">
      <c r="B259" s="154"/>
      <c r="C259" s="154"/>
      <c r="D259" s="8" t="s">
        <v>8</v>
      </c>
      <c r="E259" s="34"/>
      <c r="F259" s="34"/>
      <c r="G259" s="34"/>
      <c r="H259" s="34"/>
    </row>
    <row r="260" spans="2:8" ht="18.75" x14ac:dyDescent="0.25">
      <c r="B260" s="15" t="s">
        <v>106</v>
      </c>
      <c r="C260" s="15"/>
      <c r="D260" s="18"/>
      <c r="E260" s="34"/>
      <c r="F260" s="34"/>
      <c r="G260" s="34"/>
      <c r="H260" s="34"/>
    </row>
    <row r="261" spans="2:8" x14ac:dyDescent="0.25">
      <c r="B261" s="151" t="s">
        <v>107</v>
      </c>
      <c r="C261" s="151" t="s">
        <v>8</v>
      </c>
      <c r="D261" s="7" t="s">
        <v>98</v>
      </c>
      <c r="E261" s="34"/>
      <c r="F261" s="34"/>
      <c r="G261" s="34"/>
      <c r="H261" s="34"/>
    </row>
    <row r="262" spans="2:8" x14ac:dyDescent="0.25">
      <c r="B262" s="151"/>
      <c r="C262" s="151"/>
      <c r="D262" s="7" t="s">
        <v>99</v>
      </c>
      <c r="E262" s="34"/>
      <c r="F262" s="34"/>
      <c r="G262" s="34"/>
      <c r="H262" s="34"/>
    </row>
    <row r="263" spans="2:8" x14ac:dyDescent="0.25">
      <c r="B263" s="151"/>
      <c r="C263" s="151"/>
      <c r="D263" s="7" t="s">
        <v>108</v>
      </c>
      <c r="E263" s="34"/>
      <c r="F263" s="34"/>
      <c r="G263" s="34"/>
      <c r="H263" s="34"/>
    </row>
    <row r="264" spans="2:8" x14ac:dyDescent="0.25">
      <c r="B264" s="151"/>
      <c r="C264" s="151" t="s">
        <v>24</v>
      </c>
      <c r="D264" s="7" t="s">
        <v>98</v>
      </c>
      <c r="E264" s="34"/>
      <c r="F264" s="34"/>
      <c r="G264" s="34"/>
      <c r="H264" s="34"/>
    </row>
    <row r="265" spans="2:8" x14ac:dyDescent="0.25">
      <c r="B265" s="151"/>
      <c r="C265" s="151"/>
      <c r="D265" s="7" t="s">
        <v>99</v>
      </c>
      <c r="E265" s="34"/>
      <c r="F265" s="34"/>
      <c r="G265" s="34"/>
      <c r="H265" s="34"/>
    </row>
    <row r="266" spans="2:8" x14ac:dyDescent="0.25">
      <c r="B266" s="151"/>
      <c r="C266" s="151"/>
      <c r="D266" s="7" t="s">
        <v>108</v>
      </c>
      <c r="E266" s="34"/>
      <c r="F266" s="34"/>
      <c r="G266" s="34"/>
      <c r="H266" s="34"/>
    </row>
    <row r="267" spans="2:8" x14ac:dyDescent="0.25">
      <c r="B267" s="157" t="s">
        <v>109</v>
      </c>
      <c r="C267" s="157"/>
      <c r="D267" s="9" t="s">
        <v>110</v>
      </c>
      <c r="E267" s="34"/>
      <c r="F267" s="34"/>
      <c r="G267" s="34"/>
      <c r="H267" s="34"/>
    </row>
    <row r="268" spans="2:8" x14ac:dyDescent="0.25">
      <c r="B268" s="157"/>
      <c r="C268" s="157"/>
      <c r="D268" s="9" t="s">
        <v>111</v>
      </c>
      <c r="E268" s="34"/>
      <c r="F268" s="34"/>
      <c r="G268" s="34"/>
      <c r="H268" s="34"/>
    </row>
    <row r="269" spans="2:8" x14ac:dyDescent="0.25">
      <c r="B269" s="157"/>
      <c r="C269" s="157"/>
      <c r="D269" s="9" t="s">
        <v>112</v>
      </c>
      <c r="E269" s="34"/>
      <c r="F269" s="34"/>
      <c r="G269" s="34"/>
      <c r="H269" s="34"/>
    </row>
    <row r="270" spans="2:8" x14ac:dyDescent="0.25">
      <c r="B270" s="157"/>
      <c r="C270" s="157"/>
      <c r="D270" s="9" t="s">
        <v>113</v>
      </c>
      <c r="E270" s="34"/>
      <c r="F270" s="34"/>
      <c r="G270" s="34"/>
      <c r="H270" s="34"/>
    </row>
    <row r="271" spans="2:8" x14ac:dyDescent="0.25">
      <c r="B271" s="157"/>
      <c r="C271" s="157"/>
      <c r="D271" s="9" t="s">
        <v>114</v>
      </c>
      <c r="E271" s="34"/>
      <c r="F271" s="34"/>
      <c r="G271" s="34"/>
      <c r="H271" s="34"/>
    </row>
    <row r="272" spans="2:8" x14ac:dyDescent="0.25">
      <c r="B272" s="157"/>
      <c r="C272" s="157"/>
      <c r="D272" s="9" t="s">
        <v>115</v>
      </c>
      <c r="E272" s="34"/>
      <c r="F272" s="34"/>
      <c r="G272" s="34"/>
      <c r="H272" s="34"/>
    </row>
    <row r="273" spans="2:8" x14ac:dyDescent="0.25">
      <c r="B273" s="155" t="s">
        <v>116</v>
      </c>
      <c r="C273" s="155"/>
      <c r="D273" s="10" t="s">
        <v>110</v>
      </c>
      <c r="E273" s="34"/>
      <c r="F273" s="34"/>
      <c r="G273" s="34"/>
      <c r="H273" s="34"/>
    </row>
    <row r="274" spans="2:8" x14ac:dyDescent="0.25">
      <c r="B274" s="155"/>
      <c r="C274" s="155"/>
      <c r="D274" s="10" t="s">
        <v>111</v>
      </c>
      <c r="E274" s="34"/>
      <c r="F274" s="34"/>
      <c r="G274" s="34"/>
      <c r="H274" s="34"/>
    </row>
    <row r="275" spans="2:8" x14ac:dyDescent="0.25">
      <c r="B275" s="155"/>
      <c r="C275" s="155"/>
      <c r="D275" s="10" t="s">
        <v>112</v>
      </c>
      <c r="E275" s="34"/>
      <c r="F275" s="34"/>
      <c r="G275" s="34"/>
      <c r="H275" s="34"/>
    </row>
    <row r="276" spans="2:8" x14ac:dyDescent="0.25">
      <c r="B276" s="155" t="s">
        <v>117</v>
      </c>
      <c r="C276" s="155"/>
      <c r="D276" s="10" t="s">
        <v>118</v>
      </c>
      <c r="E276" s="34"/>
      <c r="F276" s="34"/>
      <c r="G276" s="34"/>
      <c r="H276" s="34"/>
    </row>
    <row r="277" spans="2:8" x14ac:dyDescent="0.25">
      <c r="B277" s="155"/>
      <c r="C277" s="155"/>
      <c r="D277" s="10" t="s">
        <v>111</v>
      </c>
      <c r="E277" s="34"/>
      <c r="F277" s="34"/>
      <c r="G277" s="34"/>
      <c r="H277" s="34"/>
    </row>
    <row r="278" spans="2:8" x14ac:dyDescent="0.25">
      <c r="B278" s="155"/>
      <c r="C278" s="155"/>
      <c r="D278" s="10" t="s">
        <v>112</v>
      </c>
      <c r="E278" s="34"/>
      <c r="F278" s="34"/>
      <c r="G278" s="34"/>
      <c r="H278" s="34"/>
    </row>
    <row r="279" spans="2:8" x14ac:dyDescent="0.25">
      <c r="B279" s="155"/>
      <c r="C279" s="155"/>
      <c r="D279" s="10" t="s">
        <v>114</v>
      </c>
      <c r="E279" s="34"/>
      <c r="F279" s="34"/>
      <c r="G279" s="34"/>
      <c r="H279" s="34"/>
    </row>
    <row r="280" spans="2:8" x14ac:dyDescent="0.25">
      <c r="B280" s="155"/>
      <c r="C280" s="155"/>
      <c r="D280" s="10" t="s">
        <v>115</v>
      </c>
      <c r="E280" s="34"/>
      <c r="F280" s="34"/>
      <c r="G280" s="34"/>
      <c r="H280" s="34"/>
    </row>
    <row r="281" spans="2:8" x14ac:dyDescent="0.25">
      <c r="B281" s="155" t="s">
        <v>119</v>
      </c>
      <c r="C281" s="155"/>
      <c r="D281" s="10" t="s">
        <v>8</v>
      </c>
      <c r="E281" s="34"/>
      <c r="F281" s="34"/>
      <c r="G281" s="34"/>
      <c r="H281" s="34"/>
    </row>
    <row r="282" spans="2:8" x14ac:dyDescent="0.25">
      <c r="B282" s="155" t="s">
        <v>120</v>
      </c>
      <c r="C282" s="155"/>
      <c r="D282" s="10" t="s">
        <v>121</v>
      </c>
      <c r="E282" s="34"/>
      <c r="F282" s="34"/>
      <c r="G282" s="34"/>
      <c r="H282" s="34"/>
    </row>
    <row r="283" spans="2:8" x14ac:dyDescent="0.25">
      <c r="B283" s="155"/>
      <c r="C283" s="155"/>
      <c r="D283" s="10" t="s">
        <v>122</v>
      </c>
      <c r="E283" s="34"/>
      <c r="F283" s="34"/>
      <c r="G283" s="34"/>
      <c r="H283" s="34"/>
    </row>
    <row r="284" spans="2:8" x14ac:dyDescent="0.25">
      <c r="B284" s="155"/>
      <c r="C284" s="155"/>
      <c r="D284" s="10" t="s">
        <v>123</v>
      </c>
      <c r="E284" s="34"/>
      <c r="F284" s="34"/>
      <c r="G284" s="34"/>
      <c r="H284" s="34"/>
    </row>
    <row r="285" spans="2:8" x14ac:dyDescent="0.25">
      <c r="B285" s="155"/>
      <c r="C285" s="155"/>
      <c r="D285" s="10" t="s">
        <v>8</v>
      </c>
      <c r="E285" s="34"/>
      <c r="F285" s="34"/>
      <c r="G285" s="34"/>
      <c r="H285" s="34"/>
    </row>
    <row r="286" spans="2:8" x14ac:dyDescent="0.25">
      <c r="B286" s="155"/>
      <c r="C286" s="155"/>
      <c r="D286" s="10" t="s">
        <v>24</v>
      </c>
      <c r="E286" s="34"/>
      <c r="F286" s="34"/>
      <c r="G286" s="34"/>
      <c r="H286" s="34"/>
    </row>
    <row r="287" spans="2:8" x14ac:dyDescent="0.25">
      <c r="B287" s="155" t="s">
        <v>124</v>
      </c>
      <c r="C287" s="155"/>
      <c r="D287" s="10" t="s">
        <v>125</v>
      </c>
      <c r="E287" s="34"/>
      <c r="F287" s="34"/>
      <c r="G287" s="34"/>
      <c r="H287" s="34"/>
    </row>
    <row r="288" spans="2:8" x14ac:dyDescent="0.25">
      <c r="B288" s="155"/>
      <c r="C288" s="155"/>
      <c r="D288" s="10" t="s">
        <v>24</v>
      </c>
      <c r="E288" s="34"/>
      <c r="F288" s="34"/>
      <c r="G288" s="34"/>
      <c r="H288" s="34"/>
    </row>
    <row r="289" spans="2:8" x14ac:dyDescent="0.25">
      <c r="B289" s="151" t="s">
        <v>126</v>
      </c>
      <c r="C289" s="151"/>
      <c r="D289" s="10" t="s">
        <v>125</v>
      </c>
      <c r="E289" s="34"/>
      <c r="F289" s="34"/>
      <c r="G289" s="34"/>
      <c r="H289" s="34"/>
    </row>
    <row r="290" spans="2:8" x14ac:dyDescent="0.25">
      <c r="B290" s="151"/>
      <c r="C290" s="151"/>
      <c r="D290" s="10" t="s">
        <v>24</v>
      </c>
      <c r="E290" s="34"/>
      <c r="F290" s="34"/>
      <c r="G290" s="34"/>
      <c r="H290" s="34"/>
    </row>
    <row r="291" spans="2:8" ht="30" x14ac:dyDescent="0.25">
      <c r="B291" s="151" t="s">
        <v>127</v>
      </c>
      <c r="C291" s="151"/>
      <c r="D291" s="11" t="s">
        <v>128</v>
      </c>
      <c r="E291" s="34"/>
      <c r="F291" s="34"/>
      <c r="G291" s="34"/>
      <c r="H291" s="34"/>
    </row>
    <row r="292" spans="2:8" x14ac:dyDescent="0.25">
      <c r="B292" s="151" t="s">
        <v>129</v>
      </c>
      <c r="C292" s="151"/>
      <c r="D292" s="9" t="s">
        <v>130</v>
      </c>
      <c r="E292" s="34"/>
      <c r="F292" s="34"/>
      <c r="G292" s="34"/>
      <c r="H292" s="34"/>
    </row>
    <row r="293" spans="2:8" x14ac:dyDescent="0.25">
      <c r="E293" s="36"/>
      <c r="F293" s="36"/>
      <c r="G293" s="36"/>
      <c r="H293" s="37"/>
    </row>
    <row r="294" spans="2:8" x14ac:dyDescent="0.25">
      <c r="E294" s="36"/>
      <c r="F294" s="36"/>
      <c r="G294" s="36"/>
      <c r="H294" s="37"/>
    </row>
    <row r="295" spans="2:8" x14ac:dyDescent="0.25">
      <c r="E295" s="36"/>
      <c r="F295" s="36"/>
      <c r="G295" s="36"/>
      <c r="H295" s="37"/>
    </row>
    <row r="296" spans="2:8" x14ac:dyDescent="0.25">
      <c r="E296" s="36"/>
      <c r="F296" s="36"/>
      <c r="G296" s="36"/>
      <c r="H296" s="37"/>
    </row>
    <row r="297" spans="2:8" x14ac:dyDescent="0.25">
      <c r="E297" s="36"/>
      <c r="F297" s="36"/>
      <c r="G297" s="36"/>
      <c r="H297" s="37"/>
    </row>
    <row r="298" spans="2:8" x14ac:dyDescent="0.25">
      <c r="E298" s="36"/>
      <c r="F298" s="36"/>
      <c r="G298" s="36"/>
      <c r="H298" s="37"/>
    </row>
    <row r="299" spans="2:8" x14ac:dyDescent="0.25">
      <c r="E299" s="36"/>
      <c r="F299" s="36"/>
      <c r="G299" s="36"/>
      <c r="H299" s="37"/>
    </row>
    <row r="300" spans="2:8" x14ac:dyDescent="0.25">
      <c r="E300" s="36"/>
      <c r="F300" s="36"/>
      <c r="G300" s="36"/>
      <c r="H300" s="37"/>
    </row>
    <row r="301" spans="2:8" x14ac:dyDescent="0.25">
      <c r="E301" s="36"/>
      <c r="F301" s="36"/>
      <c r="G301" s="36"/>
      <c r="H301" s="37"/>
    </row>
    <row r="302" spans="2:8" x14ac:dyDescent="0.25">
      <c r="E302" s="36"/>
      <c r="F302" s="36"/>
      <c r="G302" s="36"/>
      <c r="H302" s="37"/>
    </row>
    <row r="303" spans="2:8" x14ac:dyDescent="0.25">
      <c r="E303" s="36"/>
      <c r="F303" s="36"/>
      <c r="G303" s="36"/>
      <c r="H303" s="37"/>
    </row>
    <row r="304" spans="2:8" x14ac:dyDescent="0.25">
      <c r="E304" s="36"/>
      <c r="F304" s="36"/>
      <c r="G304" s="36"/>
      <c r="H304" s="37"/>
    </row>
    <row r="305" spans="5:8" x14ac:dyDescent="0.25">
      <c r="E305" s="36"/>
      <c r="F305" s="36"/>
      <c r="G305" s="36"/>
      <c r="H305" s="37"/>
    </row>
    <row r="306" spans="5:8" x14ac:dyDescent="0.25">
      <c r="E306" s="36"/>
      <c r="F306" s="36"/>
      <c r="G306" s="36"/>
      <c r="H306" s="37"/>
    </row>
    <row r="307" spans="5:8" x14ac:dyDescent="0.25">
      <c r="E307" s="36"/>
      <c r="F307" s="36"/>
      <c r="G307" s="36"/>
      <c r="H307" s="37"/>
    </row>
    <row r="308" spans="5:8" x14ac:dyDescent="0.25">
      <c r="E308" s="36"/>
      <c r="F308" s="36"/>
      <c r="G308" s="36"/>
      <c r="H308" s="37"/>
    </row>
    <row r="309" spans="5:8" x14ac:dyDescent="0.25">
      <c r="E309" s="36"/>
      <c r="F309" s="36"/>
      <c r="G309" s="36"/>
      <c r="H309" s="37"/>
    </row>
    <row r="310" spans="5:8" x14ac:dyDescent="0.25">
      <c r="E310" s="36"/>
      <c r="F310" s="36"/>
      <c r="G310" s="36"/>
      <c r="H310" s="37"/>
    </row>
    <row r="311" spans="5:8" x14ac:dyDescent="0.25">
      <c r="E311" s="36"/>
      <c r="F311" s="36"/>
      <c r="G311" s="36"/>
      <c r="H311" s="37"/>
    </row>
    <row r="312" spans="5:8" x14ac:dyDescent="0.25">
      <c r="E312" s="36"/>
      <c r="F312" s="36"/>
      <c r="G312" s="36"/>
      <c r="H312" s="37"/>
    </row>
    <row r="313" spans="5:8" x14ac:dyDescent="0.25">
      <c r="E313" s="36"/>
      <c r="F313" s="36"/>
      <c r="G313" s="36"/>
      <c r="H313" s="37"/>
    </row>
    <row r="314" spans="5:8" x14ac:dyDescent="0.25">
      <c r="E314" s="36"/>
      <c r="F314" s="36"/>
      <c r="G314" s="36"/>
      <c r="H314" s="37"/>
    </row>
    <row r="315" spans="5:8" x14ac:dyDescent="0.25">
      <c r="E315" s="36"/>
      <c r="F315" s="36"/>
      <c r="G315" s="36"/>
      <c r="H315" s="37"/>
    </row>
    <row r="316" spans="5:8" x14ac:dyDescent="0.25">
      <c r="E316" s="36"/>
      <c r="F316" s="36"/>
      <c r="G316" s="36"/>
      <c r="H316" s="37"/>
    </row>
    <row r="317" spans="5:8" x14ac:dyDescent="0.25">
      <c r="E317" s="36"/>
      <c r="F317" s="36"/>
      <c r="G317" s="36"/>
      <c r="H317" s="37"/>
    </row>
    <row r="318" spans="5:8" x14ac:dyDescent="0.25">
      <c r="E318" s="36"/>
      <c r="F318" s="36"/>
      <c r="G318" s="36"/>
      <c r="H318" s="37"/>
    </row>
    <row r="319" spans="5:8" x14ac:dyDescent="0.25">
      <c r="E319" s="36"/>
      <c r="F319" s="36"/>
      <c r="G319" s="36"/>
      <c r="H319" s="37"/>
    </row>
    <row r="320" spans="5:8" x14ac:dyDescent="0.25">
      <c r="E320" s="36"/>
      <c r="F320" s="36"/>
      <c r="G320" s="36"/>
      <c r="H320" s="37"/>
    </row>
    <row r="321" spans="5:8" x14ac:dyDescent="0.25">
      <c r="E321" s="36"/>
      <c r="F321" s="36"/>
      <c r="G321" s="36"/>
      <c r="H321" s="37"/>
    </row>
    <row r="322" spans="5:8" x14ac:dyDescent="0.25">
      <c r="E322" s="36"/>
      <c r="F322" s="36"/>
      <c r="G322" s="36"/>
      <c r="H322" s="37"/>
    </row>
    <row r="323" spans="5:8" x14ac:dyDescent="0.25">
      <c r="E323" s="36"/>
      <c r="F323" s="36"/>
      <c r="G323" s="36"/>
      <c r="H323" s="37"/>
    </row>
    <row r="324" spans="5:8" x14ac:dyDescent="0.25">
      <c r="E324" s="36"/>
      <c r="F324" s="36"/>
      <c r="G324" s="36"/>
      <c r="H324" s="37"/>
    </row>
    <row r="325" spans="5:8" x14ac:dyDescent="0.25">
      <c r="E325" s="36"/>
      <c r="F325" s="36"/>
      <c r="G325" s="36"/>
      <c r="H325" s="37"/>
    </row>
    <row r="326" spans="5:8" x14ac:dyDescent="0.25">
      <c r="E326" s="36"/>
      <c r="F326" s="36"/>
      <c r="G326" s="36"/>
      <c r="H326" s="37"/>
    </row>
    <row r="327" spans="5:8" x14ac:dyDescent="0.25">
      <c r="E327" s="36"/>
      <c r="F327" s="36"/>
      <c r="G327" s="36"/>
      <c r="H327" s="37"/>
    </row>
    <row r="328" spans="5:8" x14ac:dyDescent="0.25">
      <c r="E328" s="36"/>
      <c r="F328" s="36"/>
      <c r="G328" s="36"/>
      <c r="H328" s="37"/>
    </row>
    <row r="329" spans="5:8" x14ac:dyDescent="0.25">
      <c r="E329" s="36"/>
      <c r="F329" s="36"/>
      <c r="G329" s="36"/>
      <c r="H329" s="37"/>
    </row>
    <row r="330" spans="5:8" x14ac:dyDescent="0.25">
      <c r="E330" s="36"/>
      <c r="F330" s="36"/>
      <c r="G330" s="36"/>
      <c r="H330" s="37"/>
    </row>
    <row r="331" spans="5:8" x14ac:dyDescent="0.25">
      <c r="E331" s="36"/>
      <c r="F331" s="36"/>
      <c r="G331" s="36"/>
      <c r="H331" s="37"/>
    </row>
    <row r="332" spans="5:8" x14ac:dyDescent="0.25">
      <c r="E332" s="36"/>
      <c r="F332" s="36"/>
      <c r="G332" s="36"/>
      <c r="H332" s="37"/>
    </row>
    <row r="333" spans="5:8" x14ac:dyDescent="0.25">
      <c r="E333" s="36"/>
      <c r="F333" s="36"/>
      <c r="G333" s="36"/>
      <c r="H333" s="37"/>
    </row>
    <row r="334" spans="5:8" x14ac:dyDescent="0.25">
      <c r="E334" s="36"/>
      <c r="F334" s="36"/>
      <c r="G334" s="36"/>
      <c r="H334" s="37"/>
    </row>
    <row r="335" spans="5:8" x14ac:dyDescent="0.25">
      <c r="E335" s="36"/>
      <c r="F335" s="36"/>
      <c r="G335" s="36"/>
      <c r="H335" s="37"/>
    </row>
    <row r="336" spans="5:8" x14ac:dyDescent="0.25">
      <c r="E336" s="36"/>
      <c r="F336" s="36"/>
      <c r="G336" s="36"/>
      <c r="H336" s="37"/>
    </row>
    <row r="337" spans="5:8" x14ac:dyDescent="0.25">
      <c r="E337" s="36"/>
      <c r="F337" s="36"/>
      <c r="G337" s="36"/>
      <c r="H337" s="37"/>
    </row>
    <row r="338" spans="5:8" x14ac:dyDescent="0.25">
      <c r="E338" s="36"/>
      <c r="F338" s="36"/>
      <c r="G338" s="36"/>
      <c r="H338" s="37"/>
    </row>
    <row r="339" spans="5:8" x14ac:dyDescent="0.25">
      <c r="E339" s="36"/>
      <c r="F339" s="36"/>
      <c r="G339" s="36"/>
      <c r="H339" s="37"/>
    </row>
    <row r="340" spans="5:8" x14ac:dyDescent="0.25">
      <c r="E340" s="36"/>
      <c r="F340" s="36"/>
      <c r="G340" s="36"/>
      <c r="H340" s="37"/>
    </row>
    <row r="341" spans="5:8" x14ac:dyDescent="0.25">
      <c r="E341" s="36"/>
      <c r="F341" s="36"/>
      <c r="G341" s="36"/>
      <c r="H341" s="37"/>
    </row>
    <row r="342" spans="5:8" x14ac:dyDescent="0.25">
      <c r="E342" s="36"/>
      <c r="F342" s="36"/>
      <c r="G342" s="36"/>
      <c r="H342" s="37"/>
    </row>
    <row r="343" spans="5:8" x14ac:dyDescent="0.25">
      <c r="E343" s="36"/>
      <c r="F343" s="36"/>
      <c r="G343" s="36"/>
      <c r="H343" s="37"/>
    </row>
    <row r="344" spans="5:8" x14ac:dyDescent="0.25">
      <c r="E344" s="36"/>
      <c r="F344" s="36"/>
      <c r="G344" s="36"/>
      <c r="H344" s="37"/>
    </row>
    <row r="345" spans="5:8" x14ac:dyDescent="0.25">
      <c r="E345" s="36"/>
      <c r="F345" s="36"/>
      <c r="G345" s="36"/>
      <c r="H345" s="37"/>
    </row>
    <row r="346" spans="5:8" x14ac:dyDescent="0.25">
      <c r="E346" s="36"/>
      <c r="F346" s="36"/>
      <c r="G346" s="36"/>
      <c r="H346" s="37"/>
    </row>
    <row r="347" spans="5:8" x14ac:dyDescent="0.25">
      <c r="E347" s="36"/>
      <c r="F347" s="36"/>
      <c r="G347" s="36"/>
      <c r="H347" s="37"/>
    </row>
    <row r="348" spans="5:8" x14ac:dyDescent="0.25">
      <c r="E348" s="36"/>
      <c r="F348" s="36"/>
      <c r="G348" s="36"/>
      <c r="H348" s="37"/>
    </row>
    <row r="349" spans="5:8" x14ac:dyDescent="0.25">
      <c r="E349" s="36"/>
      <c r="F349" s="36"/>
      <c r="G349" s="36"/>
      <c r="H349" s="37"/>
    </row>
    <row r="350" spans="5:8" x14ac:dyDescent="0.25">
      <c r="E350" s="36"/>
      <c r="F350" s="36"/>
      <c r="G350" s="36"/>
      <c r="H350" s="37"/>
    </row>
    <row r="351" spans="5:8" x14ac:dyDescent="0.25">
      <c r="E351" s="36"/>
      <c r="F351" s="36"/>
      <c r="G351" s="36"/>
      <c r="H351" s="37"/>
    </row>
    <row r="352" spans="5:8" x14ac:dyDescent="0.25">
      <c r="E352" s="36"/>
      <c r="F352" s="36"/>
      <c r="G352" s="36"/>
      <c r="H352" s="37"/>
    </row>
    <row r="353" spans="5:8" x14ac:dyDescent="0.25">
      <c r="E353" s="36"/>
      <c r="F353" s="36"/>
      <c r="G353" s="36"/>
      <c r="H353" s="37"/>
    </row>
    <row r="354" spans="5:8" x14ac:dyDescent="0.25">
      <c r="E354" s="36"/>
      <c r="F354" s="36"/>
      <c r="G354" s="36"/>
      <c r="H354" s="37"/>
    </row>
    <row r="355" spans="5:8" x14ac:dyDescent="0.25">
      <c r="E355" s="36"/>
      <c r="F355" s="36"/>
      <c r="G355" s="36"/>
      <c r="H355" s="37"/>
    </row>
    <row r="356" spans="5:8" x14ac:dyDescent="0.25">
      <c r="E356" s="36"/>
      <c r="F356" s="36"/>
      <c r="G356" s="36"/>
      <c r="H356" s="37"/>
    </row>
    <row r="357" spans="5:8" x14ac:dyDescent="0.25">
      <c r="E357" s="36"/>
      <c r="F357" s="36"/>
      <c r="G357" s="36"/>
      <c r="H357" s="37"/>
    </row>
    <row r="358" spans="5:8" x14ac:dyDescent="0.25">
      <c r="E358" s="36"/>
      <c r="F358" s="36"/>
      <c r="G358" s="36"/>
      <c r="H358" s="37"/>
    </row>
    <row r="359" spans="5:8" x14ac:dyDescent="0.25">
      <c r="E359" s="36"/>
      <c r="F359" s="36"/>
      <c r="G359" s="36"/>
      <c r="H359" s="37"/>
    </row>
    <row r="360" spans="5:8" x14ac:dyDescent="0.25">
      <c r="E360" s="36"/>
      <c r="F360" s="36"/>
      <c r="G360" s="36"/>
      <c r="H360" s="37"/>
    </row>
    <row r="361" spans="5:8" x14ac:dyDescent="0.25">
      <c r="E361" s="36"/>
      <c r="F361" s="36"/>
      <c r="G361" s="36"/>
      <c r="H361" s="37"/>
    </row>
    <row r="362" spans="5:8" x14ac:dyDescent="0.25">
      <c r="E362" s="36"/>
      <c r="F362" s="36"/>
      <c r="G362" s="36"/>
      <c r="H362" s="37"/>
    </row>
    <row r="363" spans="5:8" x14ac:dyDescent="0.25">
      <c r="E363" s="36"/>
      <c r="F363" s="36"/>
      <c r="G363" s="36"/>
      <c r="H363" s="37"/>
    </row>
    <row r="364" spans="5:8" x14ac:dyDescent="0.25">
      <c r="E364" s="36"/>
      <c r="F364" s="36"/>
      <c r="G364" s="36"/>
      <c r="H364" s="37"/>
    </row>
    <row r="365" spans="5:8" x14ac:dyDescent="0.25">
      <c r="E365" s="36"/>
      <c r="F365" s="36"/>
      <c r="G365" s="36"/>
      <c r="H365" s="37"/>
    </row>
    <row r="366" spans="5:8" x14ac:dyDescent="0.25">
      <c r="E366" s="36"/>
      <c r="F366" s="36"/>
      <c r="G366" s="36"/>
      <c r="H366" s="37"/>
    </row>
    <row r="367" spans="5:8" x14ac:dyDescent="0.25">
      <c r="E367" s="36"/>
      <c r="F367" s="36"/>
      <c r="G367" s="36"/>
      <c r="H367" s="37"/>
    </row>
    <row r="368" spans="5:8" x14ac:dyDescent="0.25">
      <c r="E368" s="36"/>
      <c r="F368" s="36"/>
      <c r="G368" s="36"/>
      <c r="H368" s="37"/>
    </row>
    <row r="369" spans="5:8" x14ac:dyDescent="0.25">
      <c r="E369" s="36"/>
      <c r="F369" s="36"/>
      <c r="G369" s="36"/>
      <c r="H369" s="37"/>
    </row>
    <row r="370" spans="5:8" x14ac:dyDescent="0.25">
      <c r="E370" s="36"/>
      <c r="F370" s="36"/>
      <c r="G370" s="36"/>
      <c r="H370" s="37"/>
    </row>
    <row r="371" spans="5:8" x14ac:dyDescent="0.25">
      <c r="E371" s="36"/>
      <c r="F371" s="36"/>
      <c r="G371" s="36"/>
      <c r="H371" s="37"/>
    </row>
    <row r="372" spans="5:8" x14ac:dyDescent="0.25">
      <c r="E372" s="36"/>
      <c r="F372" s="36"/>
      <c r="G372" s="36"/>
      <c r="H372" s="37"/>
    </row>
    <row r="373" spans="5:8" x14ac:dyDescent="0.25">
      <c r="E373" s="36"/>
      <c r="F373" s="36"/>
      <c r="G373" s="36"/>
      <c r="H373" s="37"/>
    </row>
    <row r="374" spans="5:8" x14ac:dyDescent="0.25">
      <c r="E374" s="36"/>
      <c r="F374" s="36"/>
      <c r="G374" s="36"/>
      <c r="H374" s="37"/>
    </row>
    <row r="375" spans="5:8" x14ac:dyDescent="0.25">
      <c r="E375" s="36"/>
      <c r="F375" s="36"/>
      <c r="G375" s="36"/>
      <c r="H375" s="37"/>
    </row>
    <row r="376" spans="5:8" x14ac:dyDescent="0.25">
      <c r="E376" s="36"/>
      <c r="F376" s="36"/>
      <c r="G376" s="36"/>
      <c r="H376" s="37"/>
    </row>
    <row r="377" spans="5:8" x14ac:dyDescent="0.25">
      <c r="E377" s="36"/>
      <c r="F377" s="36"/>
      <c r="G377" s="36"/>
      <c r="H377" s="37"/>
    </row>
    <row r="378" spans="5:8" x14ac:dyDescent="0.25">
      <c r="E378" s="36"/>
      <c r="F378" s="36"/>
      <c r="G378" s="36"/>
      <c r="H378" s="37"/>
    </row>
    <row r="379" spans="5:8" x14ac:dyDescent="0.25">
      <c r="E379" s="36"/>
      <c r="F379" s="36"/>
      <c r="G379" s="36"/>
      <c r="H379" s="37"/>
    </row>
    <row r="380" spans="5:8" x14ac:dyDescent="0.25">
      <c r="E380" s="36"/>
      <c r="F380" s="36"/>
      <c r="G380" s="36"/>
      <c r="H380" s="37"/>
    </row>
    <row r="381" spans="5:8" x14ac:dyDescent="0.25">
      <c r="E381" s="36"/>
      <c r="F381" s="36"/>
      <c r="G381" s="36"/>
      <c r="H381" s="37"/>
    </row>
    <row r="382" spans="5:8" x14ac:dyDescent="0.25">
      <c r="E382" s="36"/>
      <c r="F382" s="36"/>
      <c r="G382" s="36"/>
      <c r="H382" s="37"/>
    </row>
    <row r="383" spans="5:8" x14ac:dyDescent="0.25">
      <c r="E383" s="36"/>
      <c r="F383" s="36"/>
      <c r="G383" s="36"/>
      <c r="H383" s="37"/>
    </row>
    <row r="384" spans="5:8" x14ac:dyDescent="0.25">
      <c r="E384" s="36"/>
      <c r="F384" s="36"/>
      <c r="G384" s="36"/>
      <c r="H384" s="37"/>
    </row>
    <row r="385" spans="5:8" x14ac:dyDescent="0.25">
      <c r="E385" s="36"/>
      <c r="F385" s="36"/>
      <c r="G385" s="36"/>
      <c r="H385" s="37"/>
    </row>
    <row r="386" spans="5:8" x14ac:dyDescent="0.25">
      <c r="E386" s="36"/>
      <c r="F386" s="36"/>
      <c r="G386" s="36"/>
      <c r="H386" s="37"/>
    </row>
    <row r="387" spans="5:8" x14ac:dyDescent="0.25">
      <c r="E387" s="36"/>
      <c r="F387" s="36"/>
      <c r="G387" s="36"/>
      <c r="H387" s="37"/>
    </row>
    <row r="388" spans="5:8" x14ac:dyDescent="0.25">
      <c r="E388" s="36"/>
      <c r="F388" s="36"/>
      <c r="G388" s="36"/>
      <c r="H388" s="37"/>
    </row>
    <row r="389" spans="5:8" x14ac:dyDescent="0.25">
      <c r="E389" s="36"/>
      <c r="F389" s="36"/>
      <c r="G389" s="36"/>
      <c r="H389" s="37"/>
    </row>
    <row r="390" spans="5:8" x14ac:dyDescent="0.25">
      <c r="E390" s="36"/>
      <c r="F390" s="36"/>
      <c r="G390" s="36"/>
      <c r="H390" s="37"/>
    </row>
    <row r="391" spans="5:8" x14ac:dyDescent="0.25">
      <c r="E391" s="36"/>
      <c r="F391" s="36"/>
      <c r="G391" s="36"/>
      <c r="H391" s="37"/>
    </row>
    <row r="392" spans="5:8" x14ac:dyDescent="0.25">
      <c r="E392" s="36"/>
      <c r="F392" s="36"/>
      <c r="G392" s="36"/>
      <c r="H392" s="37"/>
    </row>
    <row r="393" spans="5:8" x14ac:dyDescent="0.25">
      <c r="E393" s="36"/>
      <c r="F393" s="36"/>
      <c r="G393" s="36"/>
      <c r="H393" s="37"/>
    </row>
    <row r="394" spans="5:8" x14ac:dyDescent="0.25">
      <c r="E394" s="36"/>
      <c r="F394" s="36"/>
      <c r="G394" s="36"/>
      <c r="H394" s="37"/>
    </row>
    <row r="395" spans="5:8" x14ac:dyDescent="0.25">
      <c r="E395" s="36"/>
      <c r="F395" s="36"/>
      <c r="G395" s="36"/>
      <c r="H395" s="37"/>
    </row>
    <row r="396" spans="5:8" x14ac:dyDescent="0.25">
      <c r="E396" s="36"/>
      <c r="F396" s="36"/>
      <c r="G396" s="36"/>
      <c r="H396" s="37"/>
    </row>
    <row r="397" spans="5:8" x14ac:dyDescent="0.25">
      <c r="E397" s="36"/>
      <c r="F397" s="36"/>
      <c r="G397" s="36"/>
      <c r="H397" s="37"/>
    </row>
    <row r="398" spans="5:8" x14ac:dyDescent="0.25">
      <c r="E398" s="36"/>
      <c r="F398" s="36"/>
      <c r="G398" s="36"/>
      <c r="H398" s="37"/>
    </row>
    <row r="399" spans="5:8" x14ac:dyDescent="0.25">
      <c r="E399" s="36"/>
      <c r="F399" s="36"/>
      <c r="G399" s="36"/>
      <c r="H399" s="37"/>
    </row>
    <row r="400" spans="5:8" x14ac:dyDescent="0.25">
      <c r="E400" s="36"/>
      <c r="F400" s="36"/>
      <c r="G400" s="36"/>
      <c r="H400" s="37"/>
    </row>
    <row r="401" spans="5:8" x14ac:dyDescent="0.25">
      <c r="E401" s="36"/>
      <c r="F401" s="36"/>
      <c r="G401" s="36"/>
      <c r="H401" s="37"/>
    </row>
    <row r="402" spans="5:8" x14ac:dyDescent="0.25">
      <c r="E402" s="36"/>
      <c r="F402" s="36"/>
      <c r="G402" s="36"/>
      <c r="H402" s="37"/>
    </row>
    <row r="403" spans="5:8" x14ac:dyDescent="0.25">
      <c r="E403" s="36"/>
      <c r="F403" s="36"/>
      <c r="G403" s="36"/>
      <c r="H403" s="37"/>
    </row>
    <row r="404" spans="5:8" x14ac:dyDescent="0.25">
      <c r="E404" s="36"/>
      <c r="F404" s="36"/>
      <c r="G404" s="36"/>
      <c r="H404" s="37"/>
    </row>
    <row r="405" spans="5:8" x14ac:dyDescent="0.25">
      <c r="E405" s="36"/>
      <c r="F405" s="36"/>
      <c r="G405" s="36"/>
      <c r="H405" s="37"/>
    </row>
    <row r="406" spans="5:8" x14ac:dyDescent="0.25">
      <c r="E406" s="36"/>
      <c r="F406" s="36"/>
      <c r="G406" s="36"/>
      <c r="H406" s="37"/>
    </row>
  </sheetData>
  <mergeCells count="45">
    <mergeCell ref="B289:C290"/>
    <mergeCell ref="B291:C291"/>
    <mergeCell ref="B292:C292"/>
    <mergeCell ref="B267:C272"/>
    <mergeCell ref="B273:C275"/>
    <mergeCell ref="B276:C280"/>
    <mergeCell ref="B281:C281"/>
    <mergeCell ref="B282:C286"/>
    <mergeCell ref="B287:C288"/>
    <mergeCell ref="B225:C233"/>
    <mergeCell ref="B234:C242"/>
    <mergeCell ref="B243:C251"/>
    <mergeCell ref="B252:C259"/>
    <mergeCell ref="B261:B266"/>
    <mergeCell ref="C261:C263"/>
    <mergeCell ref="C264:C266"/>
    <mergeCell ref="B216:C224"/>
    <mergeCell ref="B98:C106"/>
    <mergeCell ref="B107:C147"/>
    <mergeCell ref="B148:C156"/>
    <mergeCell ref="B157:C190"/>
    <mergeCell ref="B191:C197"/>
    <mergeCell ref="B198:B215"/>
    <mergeCell ref="C198:C199"/>
    <mergeCell ref="C200:C201"/>
    <mergeCell ref="C202:C203"/>
    <mergeCell ref="C204:C205"/>
    <mergeCell ref="C206:C207"/>
    <mergeCell ref="C208:C209"/>
    <mergeCell ref="C210:C211"/>
    <mergeCell ref="C212:C213"/>
    <mergeCell ref="C214:C215"/>
    <mergeCell ref="J5:O5"/>
    <mergeCell ref="B97:C97"/>
    <mergeCell ref="B2:C2"/>
    <mergeCell ref="B3:C3"/>
    <mergeCell ref="B4:C4"/>
    <mergeCell ref="B5:G5"/>
    <mergeCell ref="B22:G22"/>
    <mergeCell ref="B35:G35"/>
    <mergeCell ref="B50:G50"/>
    <mergeCell ref="B63:G63"/>
    <mergeCell ref="B73:G73"/>
    <mergeCell ref="B83:G83"/>
    <mergeCell ref="B96:D96"/>
  </mergeCells>
  <printOptions horizontalCentered="1"/>
  <pageMargins left="0.19685039370078741" right="0.19685039370078741" top="0.39370078740157483" bottom="0.39370078740157483" header="0" footer="0"/>
  <pageSetup paperSize="9"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357"/>
  <sheetViews>
    <sheetView topLeftCell="A46" zoomScaleSheetLayoutView="130" workbookViewId="0">
      <selection activeCell="F50" sqref="F50"/>
    </sheetView>
  </sheetViews>
  <sheetFormatPr defaultRowHeight="15" x14ac:dyDescent="0.25"/>
  <cols>
    <col min="1" max="1" width="7.42578125" customWidth="1"/>
    <col min="2" max="2" width="6.28515625" style="1" customWidth="1"/>
    <col min="3" max="3" width="12.42578125" style="1" customWidth="1"/>
    <col min="4" max="4" width="18" style="1" bestFit="1" customWidth="1"/>
    <col min="5" max="5" width="10.42578125" style="1" customWidth="1"/>
    <col min="6" max="6" width="13.140625" style="1" customWidth="1"/>
    <col min="7" max="9" width="11.7109375" style="1" customWidth="1"/>
    <col min="10" max="10" width="51.5703125" customWidth="1"/>
    <col min="11" max="11" width="10.7109375" customWidth="1"/>
    <col min="12" max="12" width="10.28515625" customWidth="1"/>
    <col min="13" max="13" width="14.42578125" style="16" customWidth="1"/>
    <col min="15" max="15" width="8.5703125" customWidth="1"/>
    <col min="16" max="16" width="14" customWidth="1"/>
    <col min="18" max="18" width="12.28515625" bestFit="1" customWidth="1"/>
  </cols>
  <sheetData>
    <row r="1" spans="2:22" ht="46.5" customHeight="1" x14ac:dyDescent="0.25">
      <c r="D1" s="28"/>
      <c r="E1" s="6"/>
      <c r="F1" s="6"/>
      <c r="G1" s="6"/>
    </row>
    <row r="2" spans="2:22" s="1" customFormat="1" ht="15" customHeight="1" x14ac:dyDescent="0.25">
      <c r="B2" s="134" t="s">
        <v>17</v>
      </c>
      <c r="C2" s="134"/>
      <c r="D2" s="20" t="s">
        <v>135</v>
      </c>
      <c r="G2" s="31"/>
      <c r="M2" s="17"/>
    </row>
    <row r="3" spans="2:22" s="1" customFormat="1" ht="15" customHeight="1" x14ac:dyDescent="0.25">
      <c r="B3" s="134" t="s">
        <v>19</v>
      </c>
      <c r="C3" s="134"/>
      <c r="D3" s="21" t="s">
        <v>145</v>
      </c>
      <c r="E3" s="5"/>
      <c r="F3" s="5"/>
      <c r="G3" s="31"/>
      <c r="M3" s="17"/>
    </row>
    <row r="4" spans="2:22" s="1" customFormat="1" ht="33" customHeight="1" x14ac:dyDescent="0.25">
      <c r="B4" s="138" t="s">
        <v>18</v>
      </c>
      <c r="C4" s="138"/>
      <c r="D4" s="22" t="s">
        <v>160</v>
      </c>
      <c r="E4" s="19"/>
      <c r="F4" s="19"/>
      <c r="G4" s="9"/>
      <c r="H4" s="17"/>
      <c r="I4" s="17"/>
      <c r="M4" s="17"/>
    </row>
    <row r="5" spans="2:22" ht="18.75" x14ac:dyDescent="0.25">
      <c r="B5" s="165" t="s">
        <v>10</v>
      </c>
      <c r="C5" s="165"/>
      <c r="D5" s="165"/>
      <c r="E5" s="165"/>
      <c r="F5" s="165"/>
      <c r="G5" s="165"/>
      <c r="H5" s="51"/>
      <c r="I5" s="51"/>
      <c r="J5" s="165" t="s">
        <v>200</v>
      </c>
      <c r="K5" s="165"/>
      <c r="L5" s="165"/>
      <c r="M5" s="165"/>
      <c r="N5" s="165"/>
      <c r="O5" s="165"/>
      <c r="Q5" s="167" t="s">
        <v>208</v>
      </c>
      <c r="R5" s="167"/>
      <c r="S5" s="167"/>
      <c r="T5" s="167"/>
      <c r="U5" s="167"/>
      <c r="V5" s="167"/>
    </row>
    <row r="6" spans="2:22" ht="60" x14ac:dyDescent="0.25">
      <c r="B6" s="33" t="s">
        <v>9</v>
      </c>
      <c r="C6" s="33" t="s">
        <v>0</v>
      </c>
      <c r="D6" s="33" t="s">
        <v>15</v>
      </c>
      <c r="E6" s="4" t="s">
        <v>20</v>
      </c>
      <c r="F6" s="4" t="s">
        <v>16</v>
      </c>
      <c r="G6" s="33" t="s">
        <v>11</v>
      </c>
      <c r="H6" s="50"/>
      <c r="I6" s="50"/>
      <c r="J6" s="33" t="s">
        <v>9</v>
      </c>
      <c r="K6" s="33" t="s">
        <v>0</v>
      </c>
      <c r="L6" s="33" t="s">
        <v>15</v>
      </c>
      <c r="M6" s="4" t="s">
        <v>20</v>
      </c>
      <c r="N6" s="4" t="s">
        <v>16</v>
      </c>
      <c r="O6" s="33" t="s">
        <v>11</v>
      </c>
      <c r="Q6" s="64" t="s">
        <v>205</v>
      </c>
      <c r="R6" s="65" t="s">
        <v>204</v>
      </c>
      <c r="S6" s="65" t="s">
        <v>15</v>
      </c>
      <c r="T6" s="66" t="s">
        <v>20</v>
      </c>
      <c r="U6" s="66" t="s">
        <v>16</v>
      </c>
      <c r="V6" s="65" t="s">
        <v>11</v>
      </c>
    </row>
    <row r="7" spans="2:22" ht="15" customHeight="1" x14ac:dyDescent="0.25">
      <c r="B7" s="2">
        <v>1</v>
      </c>
      <c r="C7" s="3">
        <v>44907</v>
      </c>
      <c r="D7" s="2">
        <v>650</v>
      </c>
      <c r="E7" s="2"/>
      <c r="F7" s="2"/>
      <c r="G7" s="2">
        <v>4301</v>
      </c>
      <c r="H7" s="41"/>
      <c r="I7" s="41"/>
      <c r="J7" s="2">
        <v>1</v>
      </c>
      <c r="K7" s="3">
        <v>44930</v>
      </c>
      <c r="L7" s="2">
        <v>960</v>
      </c>
      <c r="M7" s="2"/>
      <c r="N7" s="2"/>
      <c r="O7" s="2">
        <v>4309</v>
      </c>
      <c r="Q7" s="61" t="s">
        <v>10</v>
      </c>
      <c r="R7" s="61">
        <f>+'[2]Atarasand -PR E '!$I$1038</f>
        <v>4002</v>
      </c>
      <c r="S7" s="61">
        <f>+D16</f>
        <v>2600</v>
      </c>
      <c r="T7" s="61">
        <f>+'[2]Atarasand -PR E '!$I$1037</f>
        <v>2674.2</v>
      </c>
      <c r="U7" s="61">
        <f>+S7-T7</f>
        <v>-74.199999999999818</v>
      </c>
      <c r="V7" s="61"/>
    </row>
    <row r="8" spans="2:22" ht="15" customHeight="1" x14ac:dyDescent="0.25">
      <c r="B8" s="2">
        <v>2</v>
      </c>
      <c r="C8" s="3">
        <v>44908</v>
      </c>
      <c r="D8" s="2">
        <v>300</v>
      </c>
      <c r="E8" s="2"/>
      <c r="F8" s="2"/>
      <c r="G8" s="2">
        <v>4302</v>
      </c>
      <c r="H8" s="41"/>
      <c r="I8" s="41"/>
      <c r="J8" s="2">
        <f>1+J7</f>
        <v>2</v>
      </c>
      <c r="K8" s="3">
        <v>44960</v>
      </c>
      <c r="L8" s="2">
        <v>1080</v>
      </c>
      <c r="M8" s="2"/>
      <c r="N8" s="2"/>
      <c r="O8" s="2">
        <v>4320</v>
      </c>
      <c r="Q8" s="61" t="s">
        <v>12</v>
      </c>
      <c r="R8" s="61">
        <f>+'[2]Atarasand -PR E '!$J$1038</f>
        <v>1394</v>
      </c>
      <c r="S8" s="61">
        <f>+D26</f>
        <v>1350</v>
      </c>
      <c r="T8" s="61">
        <f>+'[2]Atarasand -PR E '!$J$1037</f>
        <v>1248.5</v>
      </c>
      <c r="U8" s="61">
        <f t="shared" ref="U8:U12" si="0">+S8-T8</f>
        <v>101.5</v>
      </c>
      <c r="V8" s="61"/>
    </row>
    <row r="9" spans="2:22" ht="15" customHeight="1" x14ac:dyDescent="0.25">
      <c r="B9" s="2">
        <v>3</v>
      </c>
      <c r="C9" s="3">
        <v>44929</v>
      </c>
      <c r="D9" s="2">
        <v>1300</v>
      </c>
      <c r="E9" s="2"/>
      <c r="F9" s="2"/>
      <c r="G9" s="24">
        <v>4308</v>
      </c>
      <c r="H9" s="41"/>
      <c r="I9" s="41"/>
      <c r="J9" s="2">
        <f>1+J8</f>
        <v>3</v>
      </c>
      <c r="K9" s="3"/>
      <c r="L9" s="2">
        <v>792</v>
      </c>
      <c r="M9" s="2"/>
      <c r="N9" s="2"/>
      <c r="O9" s="2">
        <v>4321</v>
      </c>
      <c r="Q9" s="61" t="s">
        <v>13</v>
      </c>
      <c r="R9" s="61">
        <f>+'[2]Atarasand -PR E '!$K$1038</f>
        <v>4446</v>
      </c>
      <c r="S9" s="63">
        <f>+D31</f>
        <v>4500</v>
      </c>
      <c r="T9" s="61">
        <f>+'[2]Atarasand -PR E '!$K$1037</f>
        <v>3674.5499999999997</v>
      </c>
      <c r="U9" s="61">
        <f t="shared" si="0"/>
        <v>825.45000000000027</v>
      </c>
      <c r="V9" s="61"/>
    </row>
    <row r="10" spans="2:22" ht="15" customHeight="1" x14ac:dyDescent="0.25">
      <c r="B10" s="2">
        <v>4</v>
      </c>
      <c r="C10" s="3">
        <v>44949</v>
      </c>
      <c r="D10" s="2">
        <v>350</v>
      </c>
      <c r="E10" s="2"/>
      <c r="F10" s="2"/>
      <c r="G10" s="24">
        <v>4313</v>
      </c>
      <c r="H10" s="41"/>
      <c r="I10" s="41"/>
      <c r="J10" s="2"/>
      <c r="K10" s="3"/>
      <c r="L10" s="2"/>
      <c r="M10" s="2"/>
      <c r="N10" s="2"/>
      <c r="O10" s="2"/>
      <c r="Q10" s="61" t="s">
        <v>14</v>
      </c>
      <c r="R10" s="61">
        <f>+'[2]Atarasand -PR E '!$L$1038</f>
        <v>1152</v>
      </c>
      <c r="S10" s="63">
        <f>+D36</f>
        <v>1200</v>
      </c>
      <c r="T10" s="61">
        <f>+'[2]Atarasand -PR E '!$L$1037</f>
        <v>1384.25</v>
      </c>
      <c r="U10" s="61">
        <f t="shared" si="0"/>
        <v>-184.25</v>
      </c>
      <c r="V10" s="61"/>
    </row>
    <row r="11" spans="2:22" ht="15" customHeight="1" x14ac:dyDescent="0.25">
      <c r="B11" s="2"/>
      <c r="C11" s="3"/>
      <c r="D11" s="2"/>
      <c r="E11" s="2"/>
      <c r="F11" s="2"/>
      <c r="G11" s="2"/>
      <c r="H11" s="41"/>
      <c r="I11" s="41"/>
      <c r="J11" s="2"/>
      <c r="K11" s="3"/>
      <c r="L11" s="2"/>
      <c r="M11" s="2"/>
      <c r="N11" s="2"/>
      <c r="O11" s="2"/>
      <c r="Q11" s="61" t="s">
        <v>155</v>
      </c>
      <c r="R11" s="61">
        <f>+'[2]Atarasand -PR E '!$N$1038</f>
        <v>3790</v>
      </c>
      <c r="S11" s="61">
        <f>+D46</f>
        <v>3792</v>
      </c>
      <c r="T11" s="61">
        <f>+'[2]Atarasand -PR E '!$N$1037</f>
        <v>3491.75</v>
      </c>
      <c r="U11" s="61">
        <f t="shared" si="0"/>
        <v>300.25</v>
      </c>
      <c r="V11" s="61"/>
    </row>
    <row r="12" spans="2:22" ht="15" customHeight="1" x14ac:dyDescent="0.25">
      <c r="B12" s="2"/>
      <c r="C12" s="3"/>
      <c r="D12" s="2"/>
      <c r="E12" s="2"/>
      <c r="F12" s="2"/>
      <c r="G12" s="2"/>
      <c r="H12" s="41"/>
      <c r="I12" s="41"/>
      <c r="J12" s="2"/>
      <c r="K12" s="3"/>
      <c r="L12" s="2"/>
      <c r="M12" s="2"/>
      <c r="N12" s="2"/>
      <c r="O12" s="2"/>
      <c r="Q12" s="61" t="s">
        <v>200</v>
      </c>
      <c r="R12" s="61">
        <f>+'[2]Atarasand -PR E '!$O$1038</f>
        <v>2741</v>
      </c>
      <c r="S12" s="61">
        <f>+L14</f>
        <v>2832</v>
      </c>
      <c r="T12" s="61">
        <f>+'[2]Atarasand -PR E '!$O$1037</f>
        <v>2735.5</v>
      </c>
      <c r="U12" s="61">
        <f t="shared" si="0"/>
        <v>96.5</v>
      </c>
      <c r="V12" s="61"/>
    </row>
    <row r="13" spans="2:22" ht="15" customHeight="1" x14ac:dyDescent="0.25">
      <c r="B13" s="2"/>
      <c r="C13" s="3"/>
      <c r="D13" s="2"/>
      <c r="E13" s="2"/>
      <c r="F13" s="2"/>
      <c r="G13" s="2"/>
      <c r="H13" s="41"/>
      <c r="I13" s="41"/>
      <c r="J13" s="2"/>
      <c r="K13" s="3"/>
      <c r="L13" s="2"/>
      <c r="M13" s="2"/>
      <c r="N13" s="2"/>
      <c r="O13" s="2"/>
      <c r="Q13" s="46"/>
      <c r="R13" s="61">
        <f>+SUM(R7:R12)</f>
        <v>17525</v>
      </c>
      <c r="S13" s="46"/>
      <c r="T13" s="61">
        <f>+SUM(T7:T12)</f>
        <v>15208.75</v>
      </c>
      <c r="U13" s="46"/>
      <c r="V13" s="46"/>
    </row>
    <row r="14" spans="2:22" ht="15" customHeight="1" x14ac:dyDescent="0.25">
      <c r="B14" s="2"/>
      <c r="C14" s="3"/>
      <c r="D14" s="2"/>
      <c r="E14" s="2"/>
      <c r="F14" s="2"/>
      <c r="G14" s="2"/>
      <c r="H14" s="41"/>
      <c r="I14" s="41"/>
      <c r="J14" s="2"/>
      <c r="K14" s="3" t="s">
        <v>201</v>
      </c>
      <c r="L14" s="2">
        <f>+SUM(L7:L13)</f>
        <v>2832</v>
      </c>
      <c r="M14" s="2"/>
      <c r="N14" s="2"/>
      <c r="O14" s="2"/>
    </row>
    <row r="15" spans="2:22" ht="15" customHeight="1" x14ac:dyDescent="0.25">
      <c r="B15" s="2"/>
      <c r="C15" s="3"/>
      <c r="D15" s="2"/>
      <c r="E15" s="2"/>
      <c r="F15" s="2"/>
      <c r="G15" s="24"/>
      <c r="H15" s="41"/>
      <c r="I15" s="41"/>
    </row>
    <row r="16" spans="2:22" ht="15" customHeight="1" x14ac:dyDescent="0.25">
      <c r="B16" s="2"/>
      <c r="C16" s="3" t="s">
        <v>201</v>
      </c>
      <c r="D16" s="2">
        <f>+SUM(D7:D15)</f>
        <v>2600</v>
      </c>
      <c r="E16" s="2"/>
      <c r="F16" s="2"/>
      <c r="G16" s="24"/>
      <c r="H16" s="41"/>
      <c r="I16" s="41"/>
    </row>
    <row r="17" spans="2:9" ht="18.75" x14ac:dyDescent="0.25">
      <c r="B17" s="131" t="s">
        <v>12</v>
      </c>
      <c r="C17" s="132"/>
      <c r="D17" s="132"/>
      <c r="E17" s="132"/>
      <c r="F17" s="132"/>
      <c r="G17" s="133"/>
      <c r="I17" s="51"/>
    </row>
    <row r="18" spans="2:9" ht="45" x14ac:dyDescent="0.25">
      <c r="B18" s="33" t="s">
        <v>9</v>
      </c>
      <c r="C18" s="33" t="s">
        <v>0</v>
      </c>
      <c r="D18" s="33" t="s">
        <v>15</v>
      </c>
      <c r="E18" s="4" t="s">
        <v>20</v>
      </c>
      <c r="F18" s="4" t="s">
        <v>16</v>
      </c>
      <c r="G18" s="33" t="s">
        <v>11</v>
      </c>
      <c r="H18" s="50"/>
      <c r="I18" s="50"/>
    </row>
    <row r="19" spans="2:9" ht="15" customHeight="1" x14ac:dyDescent="0.25">
      <c r="B19" s="2">
        <v>1</v>
      </c>
      <c r="C19" s="3">
        <v>44908</v>
      </c>
      <c r="D19" s="2">
        <v>450</v>
      </c>
      <c r="E19" s="2"/>
      <c r="F19" s="2"/>
      <c r="G19" s="2">
        <v>4302</v>
      </c>
      <c r="H19" s="41"/>
      <c r="I19" s="41"/>
    </row>
    <row r="20" spans="2:9" ht="15" customHeight="1" x14ac:dyDescent="0.25">
      <c r="B20" s="2">
        <v>2</v>
      </c>
      <c r="C20" s="3">
        <v>44924</v>
      </c>
      <c r="D20" s="2">
        <v>300</v>
      </c>
      <c r="E20" s="2"/>
      <c r="F20" s="2"/>
      <c r="G20" s="2">
        <v>4306</v>
      </c>
      <c r="H20" s="41"/>
      <c r="I20" s="41"/>
    </row>
    <row r="21" spans="2:9" ht="15" customHeight="1" x14ac:dyDescent="0.25">
      <c r="B21" s="2">
        <v>3</v>
      </c>
      <c r="C21" s="3">
        <v>44949</v>
      </c>
      <c r="D21" s="2">
        <v>600</v>
      </c>
      <c r="E21" s="2"/>
      <c r="F21" s="2"/>
      <c r="G21" s="2">
        <v>4313</v>
      </c>
      <c r="H21" s="41"/>
      <c r="I21" s="41"/>
    </row>
    <row r="22" spans="2:9" ht="15" customHeight="1" x14ac:dyDescent="0.25">
      <c r="B22" s="2"/>
      <c r="C22" s="3"/>
      <c r="D22" s="2"/>
      <c r="E22" s="2"/>
      <c r="F22" s="2"/>
      <c r="G22" s="2"/>
      <c r="H22" s="41"/>
      <c r="I22" s="41"/>
    </row>
    <row r="23" spans="2:9" ht="15" customHeight="1" x14ac:dyDescent="0.25">
      <c r="B23" s="2"/>
      <c r="C23" s="3"/>
      <c r="D23" s="2"/>
      <c r="E23" s="2"/>
      <c r="F23" s="2"/>
      <c r="G23" s="2"/>
      <c r="H23" s="41"/>
      <c r="I23" s="41"/>
    </row>
    <row r="24" spans="2:9" s="1" customFormat="1" ht="15" customHeight="1" x14ac:dyDescent="0.25">
      <c r="B24" s="2"/>
      <c r="C24" s="3"/>
      <c r="D24" s="2"/>
      <c r="E24" s="2"/>
      <c r="F24" s="2"/>
      <c r="G24" s="2"/>
      <c r="H24" s="41"/>
      <c r="I24" s="41"/>
    </row>
    <row r="25" spans="2:9" s="1" customFormat="1" ht="15" customHeight="1" x14ac:dyDescent="0.25">
      <c r="B25" s="2"/>
      <c r="C25" s="3"/>
      <c r="D25" s="2"/>
      <c r="E25" s="2"/>
      <c r="F25" s="2"/>
      <c r="G25" s="24"/>
      <c r="H25" s="41"/>
      <c r="I25" s="41"/>
    </row>
    <row r="26" spans="2:9" s="1" customFormat="1" ht="15" customHeight="1" x14ac:dyDescent="0.25">
      <c r="B26" s="2"/>
      <c r="C26" s="3" t="s">
        <v>201</v>
      </c>
      <c r="D26" s="2">
        <f>+SUM(D19:D25)</f>
        <v>1350</v>
      </c>
      <c r="E26" s="2"/>
      <c r="F26" s="2"/>
      <c r="G26" s="24"/>
      <c r="H26" s="41"/>
      <c r="I26" s="41"/>
    </row>
    <row r="27" spans="2:9" ht="18.75" x14ac:dyDescent="0.25">
      <c r="B27" s="131" t="s">
        <v>13</v>
      </c>
      <c r="C27" s="132"/>
      <c r="D27" s="132"/>
      <c r="E27" s="132"/>
      <c r="F27" s="132"/>
      <c r="G27" s="133"/>
      <c r="H27" s="51"/>
      <c r="I27" s="51"/>
    </row>
    <row r="28" spans="2:9" ht="45" x14ac:dyDescent="0.25">
      <c r="B28" s="33" t="s">
        <v>9</v>
      </c>
      <c r="C28" s="33" t="s">
        <v>0</v>
      </c>
      <c r="D28" s="33" t="s">
        <v>15</v>
      </c>
      <c r="E28" s="4" t="s">
        <v>20</v>
      </c>
      <c r="F28" s="4" t="s">
        <v>16</v>
      </c>
      <c r="G28" s="33" t="s">
        <v>11</v>
      </c>
      <c r="H28" s="50"/>
      <c r="I28" s="50"/>
    </row>
    <row r="29" spans="2:9" ht="15" customHeight="1" x14ac:dyDescent="0.25">
      <c r="B29" s="2">
        <v>1</v>
      </c>
      <c r="C29" s="3">
        <v>44924</v>
      </c>
      <c r="D29" s="2">
        <v>2400</v>
      </c>
      <c r="E29" s="2"/>
      <c r="F29" s="2"/>
      <c r="G29" s="2">
        <v>4306</v>
      </c>
      <c r="H29" s="41"/>
      <c r="I29" s="41"/>
    </row>
    <row r="30" spans="2:9" ht="15" customHeight="1" x14ac:dyDescent="0.25">
      <c r="B30" s="2">
        <v>3</v>
      </c>
      <c r="C30" s="3"/>
      <c r="D30" s="2">
        <v>2100</v>
      </c>
      <c r="E30" s="2"/>
      <c r="F30" s="2"/>
      <c r="G30" s="2">
        <v>4308</v>
      </c>
      <c r="H30" s="41"/>
      <c r="I30" s="41"/>
    </row>
    <row r="31" spans="2:9" s="1" customFormat="1" ht="15" customHeight="1" x14ac:dyDescent="0.25">
      <c r="B31" s="26"/>
      <c r="C31" s="27" t="s">
        <v>201</v>
      </c>
      <c r="D31" s="25">
        <f>+SUM(D29:D30)</f>
        <v>4500</v>
      </c>
      <c r="E31" s="26"/>
      <c r="F31" s="26"/>
      <c r="G31" s="24"/>
      <c r="H31" s="41"/>
      <c r="I31" s="41"/>
    </row>
    <row r="32" spans="2:9" ht="18.75" x14ac:dyDescent="0.25">
      <c r="B32" s="131" t="s">
        <v>14</v>
      </c>
      <c r="C32" s="132"/>
      <c r="D32" s="132"/>
      <c r="E32" s="132"/>
      <c r="F32" s="132"/>
      <c r="G32" s="133"/>
      <c r="H32" s="54"/>
      <c r="I32" s="54"/>
    </row>
    <row r="33" spans="2:10" ht="45" x14ac:dyDescent="0.25">
      <c r="B33" s="33" t="s">
        <v>9</v>
      </c>
      <c r="C33" s="33" t="s">
        <v>0</v>
      </c>
      <c r="D33" s="33" t="s">
        <v>15</v>
      </c>
      <c r="E33" s="4" t="s">
        <v>20</v>
      </c>
      <c r="F33" s="4" t="s">
        <v>16</v>
      </c>
      <c r="G33" s="33" t="s">
        <v>11</v>
      </c>
      <c r="H33" s="50"/>
      <c r="I33" s="50"/>
    </row>
    <row r="34" spans="2:10" ht="15" customHeight="1" x14ac:dyDescent="0.25">
      <c r="B34" s="2">
        <v>1</v>
      </c>
      <c r="C34" s="3">
        <v>44908</v>
      </c>
      <c r="D34" s="2">
        <v>900</v>
      </c>
      <c r="E34" s="2"/>
      <c r="F34" s="2"/>
      <c r="G34" s="2">
        <v>4302</v>
      </c>
      <c r="H34" s="41"/>
      <c r="I34" s="41"/>
    </row>
    <row r="35" spans="2:10" ht="15" customHeight="1" x14ac:dyDescent="0.25">
      <c r="B35" s="26">
        <v>5</v>
      </c>
      <c r="C35" s="27">
        <v>44913</v>
      </c>
      <c r="D35" s="26">
        <v>300</v>
      </c>
      <c r="E35" s="26"/>
      <c r="F35" s="26"/>
      <c r="G35" s="2">
        <v>4304</v>
      </c>
      <c r="H35" s="41"/>
      <c r="I35" s="41"/>
    </row>
    <row r="36" spans="2:10" s="1" customFormat="1" ht="21" customHeight="1" x14ac:dyDescent="0.25">
      <c r="B36" s="2"/>
      <c r="C36" s="3" t="s">
        <v>202</v>
      </c>
      <c r="D36" s="2">
        <f>+SUM(D34:D35)</f>
        <v>1200</v>
      </c>
      <c r="E36" s="2"/>
      <c r="F36" s="2"/>
      <c r="G36" s="24"/>
      <c r="H36" s="41"/>
      <c r="I36" s="41"/>
    </row>
    <row r="37" spans="2:10" s="1" customFormat="1" ht="15" customHeight="1" x14ac:dyDescent="0.25">
      <c r="B37" s="2"/>
      <c r="C37" s="3"/>
      <c r="D37" s="2"/>
      <c r="E37" s="2"/>
      <c r="F37" s="2"/>
      <c r="G37" s="2"/>
      <c r="H37" s="41"/>
      <c r="I37" s="41"/>
    </row>
    <row r="38" spans="2:10" ht="18.75" x14ac:dyDescent="0.25">
      <c r="B38" s="131" t="s">
        <v>155</v>
      </c>
      <c r="C38" s="132"/>
      <c r="D38" s="132"/>
      <c r="E38" s="132"/>
      <c r="F38" s="132"/>
      <c r="G38" s="133"/>
      <c r="H38" s="54"/>
      <c r="I38" s="54"/>
    </row>
    <row r="39" spans="2:10" ht="45" x14ac:dyDescent="0.25">
      <c r="B39" s="33" t="s">
        <v>9</v>
      </c>
      <c r="C39" s="33" t="s">
        <v>0</v>
      </c>
      <c r="D39" s="33" t="s">
        <v>15</v>
      </c>
      <c r="E39" s="4" t="s">
        <v>20</v>
      </c>
      <c r="F39" s="4" t="s">
        <v>16</v>
      </c>
      <c r="G39" s="33" t="s">
        <v>11</v>
      </c>
      <c r="H39" s="50"/>
      <c r="I39" s="50"/>
    </row>
    <row r="40" spans="2:10" ht="15" customHeight="1" x14ac:dyDescent="0.25">
      <c r="B40" s="2">
        <v>1</v>
      </c>
      <c r="C40" s="3">
        <v>44910</v>
      </c>
      <c r="D40" s="2">
        <v>2400</v>
      </c>
      <c r="E40" s="2"/>
      <c r="F40" s="2"/>
      <c r="G40" s="2">
        <v>4303</v>
      </c>
      <c r="H40" s="41"/>
      <c r="I40" s="41"/>
    </row>
    <row r="41" spans="2:10" s="1" customFormat="1" ht="15" customHeight="1" x14ac:dyDescent="0.25">
      <c r="B41" s="2">
        <v>2</v>
      </c>
      <c r="C41" s="3">
        <v>44960</v>
      </c>
      <c r="D41" s="2">
        <v>240</v>
      </c>
      <c r="E41" s="2"/>
      <c r="F41" s="2"/>
      <c r="G41" s="2">
        <v>4320</v>
      </c>
      <c r="H41" s="41"/>
      <c r="I41" s="41"/>
    </row>
    <row r="42" spans="2:10" s="1" customFormat="1" ht="15" customHeight="1" x14ac:dyDescent="0.25">
      <c r="B42" s="2">
        <f t="shared" ref="B42:B43" si="1">+B41+1</f>
        <v>3</v>
      </c>
      <c r="C42" s="3"/>
      <c r="D42" s="2">
        <v>360</v>
      </c>
      <c r="E42" s="2"/>
      <c r="F42" s="2"/>
      <c r="G42" s="2">
        <v>4321</v>
      </c>
      <c r="H42" s="41"/>
      <c r="I42" s="41"/>
    </row>
    <row r="43" spans="2:10" s="1" customFormat="1" ht="15" customHeight="1" x14ac:dyDescent="0.25">
      <c r="B43" s="2">
        <f t="shared" si="1"/>
        <v>4</v>
      </c>
      <c r="C43" s="3">
        <v>44979</v>
      </c>
      <c r="D43" s="2">
        <v>792</v>
      </c>
      <c r="E43" s="2"/>
      <c r="F43" s="2"/>
      <c r="G43" s="2">
        <v>4327</v>
      </c>
      <c r="H43" s="41"/>
      <c r="I43" s="41"/>
    </row>
    <row r="44" spans="2:10" s="1" customFormat="1" ht="15" customHeight="1" x14ac:dyDescent="0.25">
      <c r="B44" s="2"/>
      <c r="C44" s="3"/>
      <c r="D44" s="2"/>
      <c r="E44" s="2"/>
      <c r="F44" s="2"/>
      <c r="G44" s="2"/>
      <c r="H44" s="41"/>
      <c r="I44" s="41"/>
    </row>
    <row r="45" spans="2:10" s="1" customFormat="1" ht="15" customHeight="1" x14ac:dyDescent="0.25">
      <c r="B45" s="2"/>
      <c r="C45" s="3"/>
      <c r="D45" s="2"/>
      <c r="E45" s="2"/>
      <c r="F45" s="2"/>
      <c r="G45" s="2"/>
      <c r="H45" s="41"/>
      <c r="I45" s="41"/>
    </row>
    <row r="46" spans="2:10" s="1" customFormat="1" ht="15" customHeight="1" x14ac:dyDescent="0.25">
      <c r="B46" s="2"/>
      <c r="C46" s="3" t="s">
        <v>201</v>
      </c>
      <c r="D46" s="2">
        <f>+SUM(D40:D45)</f>
        <v>3792</v>
      </c>
      <c r="E46" s="2"/>
      <c r="F46" s="2"/>
      <c r="G46" s="2"/>
      <c r="H46" s="41"/>
      <c r="I46" s="41"/>
    </row>
    <row r="47" spans="2:10" ht="18.75" x14ac:dyDescent="0.25">
      <c r="B47" s="166"/>
      <c r="C47" s="166"/>
      <c r="D47" s="166"/>
      <c r="E47" s="46"/>
      <c r="F47" s="46"/>
      <c r="G47" s="47"/>
      <c r="H47" s="23"/>
      <c r="I47" s="23"/>
    </row>
    <row r="48" spans="2:10" ht="45" x14ac:dyDescent="0.25">
      <c r="B48" s="153" t="s">
        <v>21</v>
      </c>
      <c r="C48" s="153"/>
      <c r="D48" s="32" t="s">
        <v>22</v>
      </c>
      <c r="E48" s="12" t="s">
        <v>131</v>
      </c>
      <c r="F48" s="12" t="s">
        <v>132</v>
      </c>
      <c r="G48" s="12" t="s">
        <v>133</v>
      </c>
      <c r="H48" s="12"/>
      <c r="I48" s="12"/>
      <c r="J48" s="12" t="s">
        <v>11</v>
      </c>
    </row>
    <row r="49" spans="2:10" x14ac:dyDescent="0.25">
      <c r="B49" s="151" t="s">
        <v>23</v>
      </c>
      <c r="C49" s="151"/>
      <c r="D49" s="7" t="s">
        <v>1</v>
      </c>
      <c r="E49" s="34">
        <f>5+6</f>
        <v>11</v>
      </c>
      <c r="F49" s="34">
        <v>8</v>
      </c>
      <c r="G49" s="34">
        <f>E49-F49</f>
        <v>3</v>
      </c>
      <c r="H49" s="34"/>
      <c r="I49" s="34"/>
      <c r="J49" s="34" t="s">
        <v>407</v>
      </c>
    </row>
    <row r="50" spans="2:10" x14ac:dyDescent="0.25">
      <c r="B50" s="151"/>
      <c r="C50" s="151"/>
      <c r="D50" s="7" t="s">
        <v>2</v>
      </c>
      <c r="E50" s="34">
        <f>1+6</f>
        <v>7</v>
      </c>
      <c r="F50" s="34">
        <f>1+1</f>
        <v>2</v>
      </c>
      <c r="G50" s="34">
        <f>E50-F50</f>
        <v>5</v>
      </c>
      <c r="H50" s="34"/>
      <c r="I50" s="34"/>
      <c r="J50" s="34" t="s">
        <v>289</v>
      </c>
    </row>
    <row r="51" spans="2:10" ht="45.75" customHeight="1" x14ac:dyDescent="0.25">
      <c r="B51" s="151"/>
      <c r="C51" s="151"/>
      <c r="D51" s="7" t="s">
        <v>3</v>
      </c>
      <c r="E51" s="79">
        <f>4+2+2+2+1</f>
        <v>11</v>
      </c>
      <c r="F51" s="79">
        <v>11</v>
      </c>
      <c r="G51" s="34">
        <f>E51-F51</f>
        <v>0</v>
      </c>
      <c r="H51" s="34"/>
      <c r="I51" s="34"/>
      <c r="J51" s="38" t="s">
        <v>280</v>
      </c>
    </row>
    <row r="52" spans="2:10" x14ac:dyDescent="0.25">
      <c r="B52" s="151"/>
      <c r="C52" s="151"/>
      <c r="D52" s="7" t="s">
        <v>4</v>
      </c>
      <c r="E52" s="34">
        <v>2</v>
      </c>
      <c r="F52" s="34">
        <f>1+1</f>
        <v>2</v>
      </c>
      <c r="G52" s="34">
        <f>E52-F52</f>
        <v>0</v>
      </c>
      <c r="H52" s="34"/>
      <c r="I52" s="34"/>
      <c r="J52" s="34" t="s">
        <v>282</v>
      </c>
    </row>
    <row r="53" spans="2:10" x14ac:dyDescent="0.25">
      <c r="B53" s="151"/>
      <c r="C53" s="151"/>
      <c r="D53" s="7" t="s">
        <v>5</v>
      </c>
      <c r="E53" s="34"/>
      <c r="F53" s="34"/>
      <c r="G53" s="34"/>
      <c r="H53" s="34"/>
      <c r="I53" s="34"/>
      <c r="J53" s="34"/>
    </row>
    <row r="54" spans="2:10" x14ac:dyDescent="0.25">
      <c r="B54" s="151"/>
      <c r="C54" s="151"/>
      <c r="D54" s="7" t="s">
        <v>6</v>
      </c>
      <c r="E54" s="34"/>
      <c r="F54" s="34"/>
      <c r="G54" s="34"/>
      <c r="H54" s="34"/>
      <c r="I54" s="34"/>
      <c r="J54" s="34"/>
    </row>
    <row r="55" spans="2:10" x14ac:dyDescent="0.25">
      <c r="B55" s="151"/>
      <c r="C55" s="151"/>
      <c r="D55" s="7" t="s">
        <v>7</v>
      </c>
      <c r="E55" s="34">
        <f>4+1</f>
        <v>5</v>
      </c>
      <c r="F55" s="34">
        <v>1</v>
      </c>
      <c r="G55" s="34">
        <f>+E55-F55</f>
        <v>4</v>
      </c>
      <c r="H55" s="34"/>
      <c r="I55" s="34"/>
      <c r="J55" s="34" t="s">
        <v>292</v>
      </c>
    </row>
    <row r="56" spans="2:10" x14ac:dyDescent="0.25">
      <c r="B56" s="151"/>
      <c r="C56" s="151"/>
      <c r="D56" s="7" t="s">
        <v>8</v>
      </c>
      <c r="E56" s="34">
        <v>8</v>
      </c>
      <c r="F56" s="34">
        <f>2+2+1</f>
        <v>5</v>
      </c>
      <c r="G56" s="34">
        <f t="shared" ref="G56" si="2">E56-F56</f>
        <v>3</v>
      </c>
      <c r="H56" s="34"/>
      <c r="I56" s="34"/>
      <c r="J56" s="38" t="s">
        <v>297</v>
      </c>
    </row>
    <row r="57" spans="2:10" x14ac:dyDescent="0.25">
      <c r="B57" s="151"/>
      <c r="C57" s="151"/>
      <c r="D57" s="7" t="s">
        <v>24</v>
      </c>
      <c r="E57" s="34"/>
      <c r="F57" s="34"/>
      <c r="G57" s="34"/>
      <c r="H57" s="34"/>
      <c r="I57" s="34"/>
      <c r="J57" s="34"/>
    </row>
    <row r="58" spans="2:10" x14ac:dyDescent="0.25">
      <c r="B58" s="151" t="s">
        <v>25</v>
      </c>
      <c r="C58" s="151"/>
      <c r="D58" s="7" t="s">
        <v>26</v>
      </c>
      <c r="E58" s="34"/>
      <c r="F58" s="34"/>
      <c r="G58" s="34"/>
      <c r="H58" s="34"/>
      <c r="I58" s="34"/>
      <c r="J58" s="34"/>
    </row>
    <row r="59" spans="2:10" x14ac:dyDescent="0.25">
      <c r="B59" s="151"/>
      <c r="C59" s="151"/>
      <c r="D59" s="7" t="s">
        <v>27</v>
      </c>
      <c r="E59" s="34"/>
      <c r="F59" s="34"/>
      <c r="G59" s="34"/>
      <c r="H59" s="34"/>
      <c r="I59" s="34"/>
      <c r="J59" s="34"/>
    </row>
    <row r="60" spans="2:10" x14ac:dyDescent="0.25">
      <c r="B60" s="151"/>
      <c r="C60" s="151"/>
      <c r="D60" s="7" t="s">
        <v>28</v>
      </c>
      <c r="E60" s="34"/>
      <c r="F60" s="34"/>
      <c r="G60" s="34"/>
      <c r="H60" s="34"/>
      <c r="I60" s="34"/>
      <c r="J60" s="34"/>
    </row>
    <row r="61" spans="2:10" x14ac:dyDescent="0.25">
      <c r="B61" s="151"/>
      <c r="C61" s="151"/>
      <c r="D61" s="7" t="s">
        <v>29</v>
      </c>
      <c r="E61" s="34"/>
      <c r="F61" s="34"/>
      <c r="G61" s="34"/>
      <c r="H61" s="34"/>
      <c r="I61" s="34"/>
      <c r="J61" s="34"/>
    </row>
    <row r="62" spans="2:10" x14ac:dyDescent="0.25">
      <c r="B62" s="151"/>
      <c r="C62" s="151"/>
      <c r="D62" s="7" t="s">
        <v>30</v>
      </c>
      <c r="E62" s="34"/>
      <c r="F62" s="34"/>
      <c r="G62" s="34"/>
      <c r="H62" s="34"/>
      <c r="I62" s="34"/>
      <c r="J62" s="34"/>
    </row>
    <row r="63" spans="2:10" x14ac:dyDescent="0.25">
      <c r="B63" s="151"/>
      <c r="C63" s="151"/>
      <c r="D63" s="7" t="s">
        <v>31</v>
      </c>
      <c r="E63" s="34"/>
      <c r="F63" s="34"/>
      <c r="G63" s="34"/>
      <c r="H63" s="34"/>
      <c r="I63" s="34"/>
      <c r="J63" s="34"/>
    </row>
    <row r="64" spans="2:10" x14ac:dyDescent="0.25">
      <c r="B64" s="151"/>
      <c r="C64" s="151"/>
      <c r="D64" s="7" t="s">
        <v>32</v>
      </c>
      <c r="E64" s="34"/>
      <c r="F64" s="34"/>
      <c r="G64" s="34"/>
      <c r="H64" s="34"/>
      <c r="I64" s="34"/>
      <c r="J64" s="34"/>
    </row>
    <row r="65" spans="2:10" x14ac:dyDescent="0.25">
      <c r="B65" s="151"/>
      <c r="C65" s="151"/>
      <c r="D65" s="7" t="s">
        <v>33</v>
      </c>
      <c r="E65" s="34">
        <v>2</v>
      </c>
      <c r="F65" s="34">
        <f>1+1</f>
        <v>2</v>
      </c>
      <c r="G65" s="34">
        <f>+E65-F65</f>
        <v>0</v>
      </c>
      <c r="H65" s="34"/>
      <c r="I65" s="34"/>
      <c r="J65" s="34" t="s">
        <v>288</v>
      </c>
    </row>
    <row r="66" spans="2:10" x14ac:dyDescent="0.25">
      <c r="B66" s="151"/>
      <c r="C66" s="151"/>
      <c r="D66" s="7" t="s">
        <v>34</v>
      </c>
      <c r="E66" s="34">
        <f>3+8</f>
        <v>11</v>
      </c>
      <c r="F66" s="34">
        <f>2+1+1+1</f>
        <v>5</v>
      </c>
      <c r="G66" s="34">
        <f>E66-F66</f>
        <v>6</v>
      </c>
      <c r="H66" s="34"/>
      <c r="I66" s="34"/>
      <c r="J66" s="35" t="s">
        <v>287</v>
      </c>
    </row>
    <row r="67" spans="2:10" x14ac:dyDescent="0.25">
      <c r="B67" s="151"/>
      <c r="C67" s="151"/>
      <c r="D67" s="7" t="s">
        <v>35</v>
      </c>
      <c r="E67" s="34">
        <f>1+1</f>
        <v>2</v>
      </c>
      <c r="F67" s="34"/>
      <c r="G67" s="34">
        <f>E67-F67</f>
        <v>2</v>
      </c>
      <c r="H67" s="34"/>
      <c r="I67" s="34"/>
      <c r="J67" s="34"/>
    </row>
    <row r="68" spans="2:10" x14ac:dyDescent="0.25">
      <c r="B68" s="151"/>
      <c r="C68" s="151"/>
      <c r="D68" s="7" t="s">
        <v>36</v>
      </c>
      <c r="E68" s="34">
        <f>6+4</f>
        <v>10</v>
      </c>
      <c r="F68" s="34">
        <v>5</v>
      </c>
      <c r="G68" s="34">
        <f>E68-F68</f>
        <v>5</v>
      </c>
      <c r="H68" s="34"/>
      <c r="I68" s="34"/>
      <c r="J68" s="38" t="s">
        <v>294</v>
      </c>
    </row>
    <row r="69" spans="2:10" x14ac:dyDescent="0.25">
      <c r="B69" s="151"/>
      <c r="C69" s="151"/>
      <c r="D69" s="7" t="s">
        <v>37</v>
      </c>
      <c r="E69" s="34">
        <v>1</v>
      </c>
      <c r="F69" s="34"/>
      <c r="G69" s="34"/>
      <c r="H69" s="34"/>
      <c r="I69" s="34"/>
      <c r="J69" s="34"/>
    </row>
    <row r="70" spans="2:10" x14ac:dyDescent="0.25">
      <c r="B70" s="151"/>
      <c r="C70" s="151"/>
      <c r="D70" s="7" t="s">
        <v>38</v>
      </c>
      <c r="E70" s="34"/>
      <c r="F70" s="34"/>
      <c r="G70" s="34"/>
      <c r="H70" s="34"/>
      <c r="I70" s="34"/>
      <c r="J70" s="34"/>
    </row>
    <row r="71" spans="2:10" x14ac:dyDescent="0.25">
      <c r="B71" s="151"/>
      <c r="C71" s="151"/>
      <c r="D71" s="7" t="s">
        <v>39</v>
      </c>
      <c r="E71" s="34"/>
      <c r="F71" s="34"/>
      <c r="G71" s="34"/>
      <c r="H71" s="34"/>
      <c r="I71" s="34"/>
      <c r="J71" s="34"/>
    </row>
    <row r="72" spans="2:10" x14ac:dyDescent="0.25">
      <c r="B72" s="151"/>
      <c r="C72" s="151"/>
      <c r="D72" s="7" t="s">
        <v>40</v>
      </c>
      <c r="E72" s="34"/>
      <c r="F72" s="34"/>
      <c r="G72" s="34"/>
      <c r="H72" s="34"/>
      <c r="I72" s="34"/>
      <c r="J72" s="34"/>
    </row>
    <row r="73" spans="2:10" x14ac:dyDescent="0.25">
      <c r="B73" s="151"/>
      <c r="C73" s="151"/>
      <c r="D73" s="7" t="s">
        <v>41</v>
      </c>
      <c r="E73" s="34"/>
      <c r="F73" s="34"/>
      <c r="G73" s="34"/>
      <c r="H73" s="34"/>
      <c r="I73" s="34"/>
      <c r="J73" s="34"/>
    </row>
    <row r="74" spans="2:10" x14ac:dyDescent="0.25">
      <c r="B74" s="151"/>
      <c r="C74" s="151"/>
      <c r="D74" s="7" t="s">
        <v>42</v>
      </c>
      <c r="E74" s="34"/>
      <c r="F74" s="34"/>
      <c r="G74" s="34"/>
      <c r="H74" s="34"/>
      <c r="I74" s="34"/>
      <c r="J74" s="34"/>
    </row>
    <row r="75" spans="2:10" x14ac:dyDescent="0.25">
      <c r="B75" s="151"/>
      <c r="C75" s="151"/>
      <c r="D75" s="7" t="s">
        <v>43</v>
      </c>
      <c r="E75" s="34"/>
      <c r="F75" s="34"/>
      <c r="G75" s="34"/>
      <c r="H75" s="34"/>
      <c r="I75" s="34"/>
      <c r="J75" s="34"/>
    </row>
    <row r="76" spans="2:10" x14ac:dyDescent="0.25">
      <c r="B76" s="151"/>
      <c r="C76" s="151"/>
      <c r="D76" s="7" t="s">
        <v>44</v>
      </c>
      <c r="E76" s="34"/>
      <c r="F76" s="34"/>
      <c r="G76" s="34"/>
      <c r="H76" s="34"/>
      <c r="I76" s="34"/>
      <c r="J76" s="35"/>
    </row>
    <row r="77" spans="2:10" x14ac:dyDescent="0.25">
      <c r="B77" s="151"/>
      <c r="C77" s="151"/>
      <c r="D77" s="7" t="s">
        <v>45</v>
      </c>
      <c r="E77" s="34"/>
      <c r="F77" s="34"/>
      <c r="G77" s="34"/>
      <c r="H77" s="34"/>
      <c r="I77" s="34"/>
      <c r="J77" s="34"/>
    </row>
    <row r="78" spans="2:10" x14ac:dyDescent="0.25">
      <c r="B78" s="151"/>
      <c r="C78" s="151"/>
      <c r="D78" s="7" t="s">
        <v>46</v>
      </c>
      <c r="E78" s="34"/>
      <c r="F78" s="34"/>
      <c r="G78" s="34"/>
      <c r="H78" s="34"/>
      <c r="I78" s="34"/>
      <c r="J78" s="34"/>
    </row>
    <row r="79" spans="2:10" x14ac:dyDescent="0.25">
      <c r="B79" s="151"/>
      <c r="C79" s="151"/>
      <c r="D79" s="7" t="s">
        <v>47</v>
      </c>
      <c r="E79" s="34"/>
      <c r="F79" s="34"/>
      <c r="G79" s="34"/>
      <c r="H79" s="34"/>
      <c r="I79" s="34"/>
      <c r="J79" s="34"/>
    </row>
    <row r="80" spans="2:10" x14ac:dyDescent="0.25">
      <c r="B80" s="151"/>
      <c r="C80" s="151"/>
      <c r="D80" s="7" t="s">
        <v>48</v>
      </c>
      <c r="E80" s="34">
        <f>7+2+5</f>
        <v>14</v>
      </c>
      <c r="F80" s="34">
        <v>8</v>
      </c>
      <c r="G80" s="34">
        <f>E80-F80</f>
        <v>6</v>
      </c>
      <c r="H80" s="34"/>
      <c r="I80" s="34"/>
      <c r="J80" s="38" t="s">
        <v>222</v>
      </c>
    </row>
    <row r="81" spans="2:10" x14ac:dyDescent="0.25">
      <c r="B81" s="151"/>
      <c r="C81" s="151"/>
      <c r="D81" s="7" t="s">
        <v>49</v>
      </c>
      <c r="E81" s="34"/>
      <c r="F81" s="34"/>
      <c r="G81" s="34"/>
      <c r="H81" s="34"/>
      <c r="I81" s="34"/>
      <c r="J81" s="34"/>
    </row>
    <row r="82" spans="2:10" x14ac:dyDescent="0.25">
      <c r="B82" s="151"/>
      <c r="C82" s="151"/>
      <c r="D82" s="7" t="s">
        <v>50</v>
      </c>
      <c r="E82" s="34">
        <f>1+2+3</f>
        <v>6</v>
      </c>
      <c r="F82" s="34">
        <f>4+1</f>
        <v>5</v>
      </c>
      <c r="G82" s="34">
        <f>E82-F82</f>
        <v>1</v>
      </c>
      <c r="H82" s="34"/>
      <c r="I82" s="34"/>
      <c r="J82" s="34" t="s">
        <v>286</v>
      </c>
    </row>
    <row r="83" spans="2:10" x14ac:dyDescent="0.25">
      <c r="B83" s="151"/>
      <c r="C83" s="151"/>
      <c r="D83" s="7" t="s">
        <v>51</v>
      </c>
      <c r="E83" s="34"/>
      <c r="F83" s="34"/>
      <c r="G83" s="34"/>
      <c r="H83" s="34"/>
      <c r="I83" s="34"/>
      <c r="J83" s="34"/>
    </row>
    <row r="84" spans="2:10" x14ac:dyDescent="0.25">
      <c r="B84" s="151"/>
      <c r="C84" s="151"/>
      <c r="D84" s="7" t="s">
        <v>52</v>
      </c>
      <c r="E84" s="34"/>
      <c r="F84" s="34"/>
      <c r="G84" s="34"/>
      <c r="H84" s="34"/>
      <c r="I84" s="34"/>
      <c r="J84" s="34"/>
    </row>
    <row r="85" spans="2:10" x14ac:dyDescent="0.25">
      <c r="B85" s="151"/>
      <c r="C85" s="151"/>
      <c r="D85" s="7" t="s">
        <v>53</v>
      </c>
      <c r="E85" s="34"/>
      <c r="F85" s="34"/>
      <c r="G85" s="34"/>
      <c r="H85" s="34"/>
      <c r="I85" s="34"/>
      <c r="J85" s="34"/>
    </row>
    <row r="86" spans="2:10" x14ac:dyDescent="0.25">
      <c r="B86" s="151"/>
      <c r="C86" s="151"/>
      <c r="D86" s="7" t="s">
        <v>54</v>
      </c>
      <c r="E86" s="35"/>
      <c r="F86" s="35"/>
      <c r="G86" s="35"/>
      <c r="H86" s="35"/>
      <c r="I86" s="35"/>
      <c r="J86" s="35"/>
    </row>
    <row r="87" spans="2:10" x14ac:dyDescent="0.25">
      <c r="B87" s="151"/>
      <c r="C87" s="151"/>
      <c r="D87" s="7" t="s">
        <v>55</v>
      </c>
      <c r="E87" s="34"/>
      <c r="F87" s="34"/>
      <c r="G87" s="34"/>
      <c r="H87" s="34"/>
      <c r="I87" s="34"/>
      <c r="J87" s="34"/>
    </row>
    <row r="88" spans="2:10" x14ac:dyDescent="0.25">
      <c r="B88" s="151"/>
      <c r="C88" s="151"/>
      <c r="D88" s="7" t="s">
        <v>56</v>
      </c>
      <c r="E88" s="34"/>
      <c r="F88" s="34"/>
      <c r="G88" s="34"/>
      <c r="H88" s="34"/>
      <c r="I88" s="34"/>
      <c r="J88" s="34"/>
    </row>
    <row r="89" spans="2:10" x14ac:dyDescent="0.25">
      <c r="B89" s="151"/>
      <c r="C89" s="151"/>
      <c r="D89" s="7" t="s">
        <v>57</v>
      </c>
      <c r="E89" s="34">
        <v>1</v>
      </c>
      <c r="F89" s="34">
        <v>1</v>
      </c>
      <c r="G89" s="34">
        <f>+E89-F89</f>
        <v>0</v>
      </c>
      <c r="H89" s="34"/>
      <c r="I89" s="34"/>
      <c r="J89" s="34" t="s">
        <v>237</v>
      </c>
    </row>
    <row r="90" spans="2:10" x14ac:dyDescent="0.25">
      <c r="B90" s="151"/>
      <c r="C90" s="151"/>
      <c r="D90" s="7" t="s">
        <v>58</v>
      </c>
      <c r="E90" s="34"/>
      <c r="F90" s="34"/>
      <c r="G90" s="34"/>
      <c r="H90" s="34"/>
      <c r="I90" s="34"/>
      <c r="J90" s="34"/>
    </row>
    <row r="91" spans="2:10" x14ac:dyDescent="0.25">
      <c r="B91" s="151"/>
      <c r="C91" s="151"/>
      <c r="D91" s="7" t="s">
        <v>59</v>
      </c>
      <c r="E91" s="34"/>
      <c r="F91" s="34"/>
      <c r="G91" s="34"/>
      <c r="H91" s="34"/>
      <c r="I91" s="34"/>
      <c r="J91" s="34"/>
    </row>
    <row r="92" spans="2:10" x14ac:dyDescent="0.25">
      <c r="B92" s="151"/>
      <c r="C92" s="151"/>
      <c r="D92" s="7" t="s">
        <v>60</v>
      </c>
      <c r="E92" s="34">
        <f>1+1</f>
        <v>2</v>
      </c>
      <c r="F92" s="34"/>
      <c r="G92" s="34"/>
      <c r="H92" s="34"/>
      <c r="I92" s="34"/>
      <c r="J92" s="34"/>
    </row>
    <row r="93" spans="2:10" x14ac:dyDescent="0.25">
      <c r="B93" s="151"/>
      <c r="C93" s="151"/>
      <c r="D93" s="7" t="s">
        <v>61</v>
      </c>
      <c r="E93" s="34"/>
      <c r="F93" s="34"/>
      <c r="G93" s="34"/>
      <c r="H93" s="34"/>
      <c r="I93" s="34"/>
      <c r="J93" s="34"/>
    </row>
    <row r="94" spans="2:10" x14ac:dyDescent="0.25">
      <c r="B94" s="151"/>
      <c r="C94" s="151"/>
      <c r="D94" s="7" t="s">
        <v>62</v>
      </c>
      <c r="E94" s="34"/>
      <c r="F94" s="34"/>
      <c r="G94" s="34"/>
      <c r="H94" s="34"/>
      <c r="I94" s="34"/>
      <c r="J94" s="34"/>
    </row>
    <row r="95" spans="2:10" x14ac:dyDescent="0.25">
      <c r="B95" s="151"/>
      <c r="C95" s="151"/>
      <c r="D95" s="7" t="s">
        <v>63</v>
      </c>
      <c r="E95" s="34"/>
      <c r="F95" s="34"/>
      <c r="G95" s="34"/>
      <c r="H95" s="34"/>
      <c r="I95" s="34"/>
      <c r="J95" s="34"/>
    </row>
    <row r="96" spans="2:10" x14ac:dyDescent="0.25">
      <c r="B96" s="151"/>
      <c r="C96" s="151"/>
      <c r="D96" s="7" t="s">
        <v>64</v>
      </c>
      <c r="E96" s="34"/>
      <c r="F96" s="34"/>
      <c r="G96" s="34"/>
      <c r="H96" s="34"/>
      <c r="I96" s="34"/>
      <c r="J96" s="34"/>
    </row>
    <row r="97" spans="2:10" x14ac:dyDescent="0.25">
      <c r="B97" s="151"/>
      <c r="C97" s="151"/>
      <c r="D97" s="7" t="s">
        <v>65</v>
      </c>
      <c r="E97" s="34"/>
      <c r="F97" s="34"/>
      <c r="G97" s="34"/>
      <c r="H97" s="34"/>
      <c r="I97" s="34"/>
      <c r="J97" s="34"/>
    </row>
    <row r="98" spans="2:10" x14ac:dyDescent="0.25">
      <c r="B98" s="151"/>
      <c r="C98" s="151"/>
      <c r="D98" s="7" t="s">
        <v>66</v>
      </c>
      <c r="E98" s="34"/>
      <c r="F98" s="34"/>
      <c r="G98" s="34"/>
      <c r="H98" s="34"/>
      <c r="I98" s="34"/>
      <c r="J98" s="34"/>
    </row>
    <row r="99" spans="2:10" x14ac:dyDescent="0.25">
      <c r="B99" s="151" t="s">
        <v>67</v>
      </c>
      <c r="C99" s="151"/>
      <c r="D99" s="7" t="s">
        <v>1</v>
      </c>
      <c r="E99" s="34"/>
      <c r="F99" s="34"/>
      <c r="G99" s="34"/>
      <c r="H99" s="34"/>
      <c r="I99" s="34"/>
      <c r="J99" s="34"/>
    </row>
    <row r="100" spans="2:10" x14ac:dyDescent="0.25">
      <c r="B100" s="151"/>
      <c r="C100" s="151"/>
      <c r="D100" s="7" t="s">
        <v>2</v>
      </c>
      <c r="E100" s="34">
        <v>1</v>
      </c>
      <c r="F100" s="34"/>
      <c r="G100" s="34">
        <f>E100-F100</f>
        <v>1</v>
      </c>
      <c r="H100" s="34"/>
      <c r="I100" s="34"/>
      <c r="J100" s="34"/>
    </row>
    <row r="101" spans="2:10" x14ac:dyDescent="0.25">
      <c r="B101" s="151"/>
      <c r="C101" s="151"/>
      <c r="D101" s="7" t="s">
        <v>3</v>
      </c>
      <c r="E101" s="34"/>
      <c r="F101" s="34"/>
      <c r="G101" s="34"/>
      <c r="H101" s="34"/>
      <c r="I101" s="34"/>
      <c r="J101" s="34"/>
    </row>
    <row r="102" spans="2:10" x14ac:dyDescent="0.25">
      <c r="B102" s="151"/>
      <c r="C102" s="151"/>
      <c r="D102" s="7" t="s">
        <v>4</v>
      </c>
      <c r="E102" s="34"/>
      <c r="F102" s="34"/>
      <c r="G102" s="34"/>
      <c r="H102" s="34"/>
      <c r="I102" s="34"/>
      <c r="J102" s="34"/>
    </row>
    <row r="103" spans="2:10" x14ac:dyDescent="0.25">
      <c r="B103" s="151"/>
      <c r="C103" s="151"/>
      <c r="D103" s="7" t="s">
        <v>5</v>
      </c>
      <c r="E103" s="34"/>
      <c r="F103" s="34"/>
      <c r="G103" s="34"/>
      <c r="H103" s="34"/>
      <c r="I103" s="34"/>
      <c r="J103" s="34"/>
    </row>
    <row r="104" spans="2:10" x14ac:dyDescent="0.25">
      <c r="B104" s="151"/>
      <c r="C104" s="151"/>
      <c r="D104" s="7" t="s">
        <v>6</v>
      </c>
      <c r="E104" s="34"/>
      <c r="F104" s="34"/>
      <c r="G104" s="34"/>
      <c r="H104" s="34"/>
      <c r="I104" s="34"/>
      <c r="J104" s="34"/>
    </row>
    <row r="105" spans="2:10" x14ac:dyDescent="0.25">
      <c r="B105" s="151"/>
      <c r="C105" s="151"/>
      <c r="D105" s="7" t="s">
        <v>7</v>
      </c>
      <c r="E105" s="34">
        <f>2+1</f>
        <v>3</v>
      </c>
      <c r="F105" s="34">
        <v>1</v>
      </c>
      <c r="G105" s="34">
        <f>E105-F105</f>
        <v>2</v>
      </c>
      <c r="H105" s="34"/>
      <c r="I105" s="34"/>
      <c r="J105" s="34" t="s">
        <v>221</v>
      </c>
    </row>
    <row r="106" spans="2:10" x14ac:dyDescent="0.25">
      <c r="B106" s="151"/>
      <c r="C106" s="151"/>
      <c r="D106" s="7" t="s">
        <v>8</v>
      </c>
      <c r="E106" s="34"/>
      <c r="F106" s="34"/>
      <c r="G106" s="34"/>
      <c r="H106" s="34"/>
      <c r="I106" s="34"/>
      <c r="J106" s="34"/>
    </row>
    <row r="107" spans="2:10" x14ac:dyDescent="0.25">
      <c r="B107" s="151"/>
      <c r="C107" s="151"/>
      <c r="D107" s="7" t="s">
        <v>24</v>
      </c>
      <c r="E107" s="34"/>
      <c r="F107" s="34"/>
      <c r="G107" s="34"/>
      <c r="H107" s="34"/>
      <c r="I107" s="34"/>
      <c r="J107" s="34"/>
    </row>
    <row r="108" spans="2:10" x14ac:dyDescent="0.25">
      <c r="B108" s="151" t="s">
        <v>68</v>
      </c>
      <c r="C108" s="151"/>
      <c r="D108" s="7" t="s">
        <v>69</v>
      </c>
      <c r="E108" s="34">
        <f>3+1</f>
        <v>4</v>
      </c>
      <c r="F108" s="34">
        <v>1</v>
      </c>
      <c r="G108" s="34">
        <f>E108-F108</f>
        <v>3</v>
      </c>
      <c r="H108" s="34"/>
      <c r="I108" s="34"/>
      <c r="J108" s="34" t="s">
        <v>281</v>
      </c>
    </row>
    <row r="109" spans="2:10" x14ac:dyDescent="0.25">
      <c r="B109" s="151"/>
      <c r="C109" s="151"/>
      <c r="D109" s="7" t="s">
        <v>70</v>
      </c>
      <c r="E109" s="34">
        <f>3+1+4</f>
        <v>8</v>
      </c>
      <c r="F109" s="34">
        <f>3+1+1</f>
        <v>5</v>
      </c>
      <c r="G109" s="34">
        <f>E109-F109</f>
        <v>3</v>
      </c>
      <c r="H109" s="34"/>
      <c r="I109" s="34"/>
      <c r="J109" s="34" t="s">
        <v>284</v>
      </c>
    </row>
    <row r="110" spans="2:10" x14ac:dyDescent="0.25">
      <c r="B110" s="151"/>
      <c r="C110" s="151"/>
      <c r="D110" s="7" t="s">
        <v>71</v>
      </c>
      <c r="E110" s="34">
        <f>1+1+1</f>
        <v>3</v>
      </c>
      <c r="F110" s="34">
        <f>1+1</f>
        <v>2</v>
      </c>
      <c r="G110" s="34">
        <f>E110-F110</f>
        <v>1</v>
      </c>
      <c r="H110" s="34"/>
      <c r="I110" s="34"/>
      <c r="J110" s="34" t="s">
        <v>283</v>
      </c>
    </row>
    <row r="111" spans="2:10" x14ac:dyDescent="0.25">
      <c r="B111" s="151"/>
      <c r="C111" s="151"/>
      <c r="D111" s="7" t="s">
        <v>72</v>
      </c>
      <c r="E111" s="34">
        <f>1+4</f>
        <v>5</v>
      </c>
      <c r="F111" s="34">
        <v>1</v>
      </c>
      <c r="G111" s="34">
        <f>E111-F111</f>
        <v>4</v>
      </c>
      <c r="H111" s="34"/>
      <c r="I111" s="34"/>
      <c r="J111" s="34" t="s">
        <v>170</v>
      </c>
    </row>
    <row r="112" spans="2:10" x14ac:dyDescent="0.25">
      <c r="B112" s="151"/>
      <c r="C112" s="151"/>
      <c r="D112" s="7" t="s">
        <v>73</v>
      </c>
      <c r="E112" s="34"/>
      <c r="F112" s="34"/>
      <c r="G112" s="34"/>
      <c r="H112" s="34"/>
      <c r="I112" s="34"/>
      <c r="J112" s="34"/>
    </row>
    <row r="113" spans="2:10" x14ac:dyDescent="0.25">
      <c r="B113" s="151"/>
      <c r="C113" s="151"/>
      <c r="D113" s="7" t="s">
        <v>74</v>
      </c>
      <c r="E113" s="34">
        <v>2</v>
      </c>
      <c r="F113" s="34">
        <v>1</v>
      </c>
      <c r="G113" s="34">
        <f t="shared" ref="G113" si="3">E113-F113</f>
        <v>1</v>
      </c>
      <c r="H113" s="34"/>
      <c r="I113" s="34"/>
      <c r="J113" s="34" t="s">
        <v>220</v>
      </c>
    </row>
    <row r="114" spans="2:10" x14ac:dyDescent="0.25">
      <c r="B114" s="151"/>
      <c r="C114" s="151"/>
      <c r="D114" s="7" t="s">
        <v>75</v>
      </c>
      <c r="E114" s="34"/>
      <c r="F114" s="34"/>
      <c r="G114" s="34"/>
      <c r="H114" s="34"/>
      <c r="I114" s="34"/>
      <c r="J114" s="34"/>
    </row>
    <row r="115" spans="2:10" x14ac:dyDescent="0.25">
      <c r="B115" s="151"/>
      <c r="C115" s="151"/>
      <c r="D115" s="7" t="s">
        <v>76</v>
      </c>
      <c r="E115" s="34"/>
      <c r="F115" s="34"/>
      <c r="G115" s="34"/>
      <c r="H115" s="34"/>
      <c r="I115" s="34"/>
      <c r="J115" s="34"/>
    </row>
    <row r="116" spans="2:10" x14ac:dyDescent="0.25">
      <c r="B116" s="151"/>
      <c r="C116" s="151"/>
      <c r="D116" s="7" t="s">
        <v>77</v>
      </c>
      <c r="E116" s="34"/>
      <c r="F116" s="34"/>
      <c r="G116" s="34"/>
      <c r="H116" s="34"/>
      <c r="I116" s="34"/>
      <c r="J116" s="34"/>
    </row>
    <row r="117" spans="2:10" x14ac:dyDescent="0.25">
      <c r="B117" s="151"/>
      <c r="C117" s="151"/>
      <c r="D117" s="7" t="s">
        <v>78</v>
      </c>
      <c r="E117" s="34"/>
      <c r="F117" s="34"/>
      <c r="G117" s="34"/>
      <c r="H117" s="34"/>
      <c r="I117" s="34"/>
      <c r="J117" s="34"/>
    </row>
    <row r="118" spans="2:10" x14ac:dyDescent="0.25">
      <c r="B118" s="151"/>
      <c r="C118" s="151"/>
      <c r="D118" s="7" t="s">
        <v>43</v>
      </c>
      <c r="E118" s="34"/>
      <c r="F118" s="34"/>
      <c r="G118" s="34"/>
      <c r="H118" s="34"/>
      <c r="I118" s="34"/>
      <c r="J118" s="34"/>
    </row>
    <row r="119" spans="2:10" x14ac:dyDescent="0.25">
      <c r="B119" s="151"/>
      <c r="C119" s="151"/>
      <c r="D119" s="7" t="s">
        <v>44</v>
      </c>
      <c r="E119" s="34"/>
      <c r="F119" s="34"/>
      <c r="G119" s="34"/>
      <c r="H119" s="34"/>
      <c r="I119" s="34"/>
      <c r="J119" s="34"/>
    </row>
    <row r="120" spans="2:10" x14ac:dyDescent="0.25">
      <c r="B120" s="151"/>
      <c r="C120" s="151"/>
      <c r="D120" s="7" t="s">
        <v>45</v>
      </c>
      <c r="E120" s="34"/>
      <c r="F120" s="34"/>
      <c r="G120" s="34"/>
      <c r="H120" s="34"/>
      <c r="I120" s="34"/>
      <c r="J120" s="34"/>
    </row>
    <row r="121" spans="2:10" x14ac:dyDescent="0.25">
      <c r="B121" s="151"/>
      <c r="C121" s="151"/>
      <c r="D121" s="7" t="s">
        <v>46</v>
      </c>
      <c r="E121" s="34"/>
      <c r="F121" s="34"/>
      <c r="G121" s="34"/>
      <c r="H121" s="34"/>
      <c r="I121" s="34"/>
      <c r="J121" s="34"/>
    </row>
    <row r="122" spans="2:10" x14ac:dyDescent="0.25">
      <c r="B122" s="151"/>
      <c r="C122" s="151"/>
      <c r="D122" s="7" t="s">
        <v>79</v>
      </c>
      <c r="E122" s="34"/>
      <c r="F122" s="34"/>
      <c r="G122" s="34"/>
      <c r="H122" s="34"/>
      <c r="I122" s="34"/>
      <c r="J122" s="34"/>
    </row>
    <row r="123" spans="2:10" x14ac:dyDescent="0.25">
      <c r="B123" s="151"/>
      <c r="C123" s="151"/>
      <c r="D123" s="7" t="s">
        <v>48</v>
      </c>
      <c r="E123" s="34">
        <f>3+1</f>
        <v>4</v>
      </c>
      <c r="F123" s="34">
        <v>4</v>
      </c>
      <c r="G123" s="34">
        <f>E123-F123</f>
        <v>0</v>
      </c>
      <c r="H123" s="34"/>
      <c r="I123" s="34"/>
      <c r="J123" s="34" t="s">
        <v>285</v>
      </c>
    </row>
    <row r="124" spans="2:10" x14ac:dyDescent="0.25">
      <c r="B124" s="151"/>
      <c r="C124" s="151"/>
      <c r="D124" s="7" t="s">
        <v>49</v>
      </c>
      <c r="E124" s="34"/>
      <c r="F124" s="34"/>
      <c r="G124" s="34"/>
      <c r="H124" s="34"/>
      <c r="I124" s="34"/>
      <c r="J124" s="34"/>
    </row>
    <row r="125" spans="2:10" x14ac:dyDescent="0.25">
      <c r="B125" s="151"/>
      <c r="C125" s="151"/>
      <c r="D125" s="7" t="s">
        <v>50</v>
      </c>
      <c r="E125" s="34">
        <f>1+3+1</f>
        <v>5</v>
      </c>
      <c r="F125" s="34"/>
      <c r="G125" s="34">
        <f>E125-F125</f>
        <v>5</v>
      </c>
      <c r="H125" s="34"/>
      <c r="I125" s="34"/>
      <c r="J125" s="34"/>
    </row>
    <row r="126" spans="2:10" x14ac:dyDescent="0.25">
      <c r="B126" s="151"/>
      <c r="C126" s="151"/>
      <c r="D126" s="7" t="s">
        <v>80</v>
      </c>
      <c r="E126" s="34">
        <f>1+1+1</f>
        <v>3</v>
      </c>
      <c r="F126" s="34">
        <v>3</v>
      </c>
      <c r="G126" s="34">
        <f>E126-F126</f>
        <v>0</v>
      </c>
      <c r="H126" s="34"/>
      <c r="I126" s="34"/>
      <c r="J126" s="34" t="s">
        <v>293</v>
      </c>
    </row>
    <row r="127" spans="2:10" x14ac:dyDescent="0.25">
      <c r="B127" s="151"/>
      <c r="C127" s="151"/>
      <c r="D127" s="7" t="s">
        <v>81</v>
      </c>
      <c r="E127" s="34"/>
      <c r="F127" s="34"/>
      <c r="G127" s="34"/>
      <c r="H127" s="34"/>
      <c r="I127" s="34"/>
      <c r="J127" s="34"/>
    </row>
    <row r="128" spans="2:10" x14ac:dyDescent="0.25">
      <c r="B128" s="151"/>
      <c r="C128" s="151"/>
      <c r="D128" s="7" t="s">
        <v>82</v>
      </c>
      <c r="E128" s="34"/>
      <c r="F128" s="34"/>
      <c r="G128" s="34"/>
      <c r="H128" s="34"/>
      <c r="I128" s="34"/>
      <c r="J128" s="34"/>
    </row>
    <row r="129" spans="2:10" x14ac:dyDescent="0.25">
      <c r="B129" s="151"/>
      <c r="C129" s="151"/>
      <c r="D129" s="7" t="s">
        <v>83</v>
      </c>
      <c r="E129" s="34">
        <v>2</v>
      </c>
      <c r="F129" s="34"/>
      <c r="G129" s="34"/>
      <c r="H129" s="34"/>
      <c r="I129" s="34"/>
      <c r="J129" s="34"/>
    </row>
    <row r="130" spans="2:10" x14ac:dyDescent="0.25">
      <c r="B130" s="151"/>
      <c r="C130" s="151"/>
      <c r="D130" s="7" t="s">
        <v>84</v>
      </c>
      <c r="E130" s="34"/>
      <c r="F130" s="34"/>
      <c r="G130" s="34"/>
      <c r="H130" s="34"/>
      <c r="I130" s="34"/>
      <c r="J130" s="34"/>
    </row>
    <row r="131" spans="2:10" x14ac:dyDescent="0.25">
      <c r="B131" s="151"/>
      <c r="C131" s="151"/>
      <c r="D131" s="7" t="s">
        <v>85</v>
      </c>
      <c r="E131" s="34"/>
      <c r="F131" s="34"/>
      <c r="G131" s="34"/>
      <c r="H131" s="34"/>
      <c r="I131" s="34"/>
      <c r="J131" s="34"/>
    </row>
    <row r="132" spans="2:10" x14ac:dyDescent="0.25">
      <c r="B132" s="151"/>
      <c r="C132" s="151"/>
      <c r="D132" s="7" t="s">
        <v>86</v>
      </c>
      <c r="E132" s="34">
        <f>1+2+1</f>
        <v>4</v>
      </c>
      <c r="F132" s="34">
        <v>2</v>
      </c>
      <c r="G132" s="34">
        <f>E132-F132</f>
        <v>2</v>
      </c>
      <c r="H132" s="34"/>
      <c r="I132" s="34"/>
      <c r="J132" s="34" t="s">
        <v>290</v>
      </c>
    </row>
    <row r="133" spans="2:10" x14ac:dyDescent="0.25">
      <c r="B133" s="151"/>
      <c r="C133" s="151"/>
      <c r="D133" s="7" t="s">
        <v>87</v>
      </c>
      <c r="E133" s="34"/>
      <c r="F133" s="34"/>
      <c r="G133" s="34"/>
      <c r="H133" s="34"/>
      <c r="I133" s="34"/>
      <c r="J133" s="34"/>
    </row>
    <row r="134" spans="2:10" x14ac:dyDescent="0.25">
      <c r="B134" s="151"/>
      <c r="C134" s="151"/>
      <c r="D134" s="7" t="s">
        <v>88</v>
      </c>
      <c r="E134" s="34"/>
      <c r="F134" s="34"/>
      <c r="G134" s="34"/>
      <c r="H134" s="34"/>
      <c r="I134" s="34"/>
      <c r="J134" s="34"/>
    </row>
    <row r="135" spans="2:10" x14ac:dyDescent="0.25">
      <c r="B135" s="151"/>
      <c r="C135" s="151"/>
      <c r="D135" s="7" t="s">
        <v>89</v>
      </c>
      <c r="E135" s="34">
        <v>1</v>
      </c>
      <c r="F135" s="34">
        <v>1</v>
      </c>
      <c r="G135" s="34"/>
      <c r="H135" s="34"/>
      <c r="I135" s="34"/>
      <c r="J135" s="34" t="s">
        <v>291</v>
      </c>
    </row>
    <row r="136" spans="2:10" x14ac:dyDescent="0.25">
      <c r="B136" s="151"/>
      <c r="C136" s="151"/>
      <c r="D136" s="7" t="s">
        <v>90</v>
      </c>
      <c r="E136" s="34"/>
      <c r="F136" s="34"/>
      <c r="G136" s="34"/>
      <c r="H136" s="34"/>
      <c r="I136" s="34"/>
      <c r="J136" s="34"/>
    </row>
    <row r="137" spans="2:10" x14ac:dyDescent="0.25">
      <c r="B137" s="151"/>
      <c r="C137" s="151"/>
      <c r="D137" s="7" t="s">
        <v>91</v>
      </c>
      <c r="E137" s="34"/>
      <c r="F137" s="34"/>
      <c r="G137" s="34"/>
      <c r="H137" s="34"/>
      <c r="I137" s="34"/>
      <c r="J137" s="34"/>
    </row>
    <row r="138" spans="2:10" x14ac:dyDescent="0.25">
      <c r="B138" s="151"/>
      <c r="C138" s="151"/>
      <c r="D138" s="7" t="s">
        <v>92</v>
      </c>
      <c r="E138" s="34"/>
      <c r="F138" s="34"/>
      <c r="G138" s="34"/>
      <c r="H138" s="34"/>
      <c r="I138" s="34"/>
      <c r="J138" s="34"/>
    </row>
    <row r="139" spans="2:10" x14ac:dyDescent="0.25">
      <c r="B139" s="151"/>
      <c r="C139" s="151"/>
      <c r="D139" s="7" t="s">
        <v>93</v>
      </c>
      <c r="E139" s="34"/>
      <c r="F139" s="34"/>
      <c r="G139" s="34"/>
      <c r="H139" s="34"/>
      <c r="I139" s="34"/>
      <c r="J139" s="34"/>
    </row>
    <row r="140" spans="2:10" x14ac:dyDescent="0.25">
      <c r="B140" s="151"/>
      <c r="C140" s="151"/>
      <c r="D140" s="7" t="s">
        <v>94</v>
      </c>
      <c r="E140" s="34"/>
      <c r="F140" s="34"/>
      <c r="G140" s="34"/>
      <c r="H140" s="34"/>
      <c r="I140" s="34"/>
      <c r="J140" s="34"/>
    </row>
    <row r="141" spans="2:10" x14ac:dyDescent="0.25">
      <c r="B141" s="151"/>
      <c r="C141" s="151"/>
      <c r="D141" s="7" t="s">
        <v>95</v>
      </c>
      <c r="E141" s="34"/>
      <c r="F141" s="34"/>
      <c r="G141" s="34"/>
      <c r="H141" s="34"/>
      <c r="I141" s="34"/>
      <c r="J141" s="34"/>
    </row>
    <row r="142" spans="2:10" ht="60" x14ac:dyDescent="0.25">
      <c r="B142" s="151" t="s">
        <v>96</v>
      </c>
      <c r="C142" s="151"/>
      <c r="D142" s="7" t="s">
        <v>1</v>
      </c>
      <c r="E142" s="79">
        <f>2+3+6+10+1+7+18+1+1+6+6</f>
        <v>61</v>
      </c>
      <c r="F142" s="79">
        <f>19+1+1+1+1+2+1+1+1+1+1+1</f>
        <v>31</v>
      </c>
      <c r="G142" s="79">
        <f>E142-F142</f>
        <v>30</v>
      </c>
      <c r="H142" s="34"/>
      <c r="I142" s="34"/>
      <c r="J142" s="38" t="s">
        <v>295</v>
      </c>
    </row>
    <row r="143" spans="2:10" x14ac:dyDescent="0.25">
      <c r="B143" s="151"/>
      <c r="C143" s="151"/>
      <c r="D143" s="7" t="s">
        <v>2</v>
      </c>
      <c r="E143" s="34"/>
      <c r="F143" s="34"/>
      <c r="G143" s="34"/>
      <c r="H143" s="34"/>
      <c r="I143" s="34"/>
      <c r="J143" s="34"/>
    </row>
    <row r="144" spans="2:10" x14ac:dyDescent="0.25">
      <c r="B144" s="151"/>
      <c r="C144" s="151"/>
      <c r="D144" s="7" t="s">
        <v>3</v>
      </c>
      <c r="E144" s="34"/>
      <c r="F144" s="34"/>
      <c r="G144" s="34"/>
      <c r="H144" s="34"/>
      <c r="I144" s="34"/>
      <c r="J144" s="34"/>
    </row>
    <row r="145" spans="2:10" x14ac:dyDescent="0.25">
      <c r="B145" s="151"/>
      <c r="C145" s="151"/>
      <c r="D145" s="7" t="s">
        <v>4</v>
      </c>
      <c r="E145" s="34"/>
      <c r="F145" s="34"/>
      <c r="G145" s="34"/>
      <c r="H145" s="34"/>
      <c r="I145" s="34"/>
      <c r="J145" s="34"/>
    </row>
    <row r="146" spans="2:10" x14ac:dyDescent="0.25">
      <c r="B146" s="151"/>
      <c r="C146" s="151"/>
      <c r="D146" s="7" t="s">
        <v>5</v>
      </c>
      <c r="E146" s="34"/>
      <c r="F146" s="34"/>
      <c r="G146" s="34"/>
      <c r="H146" s="34"/>
      <c r="I146" s="34"/>
      <c r="J146" s="34"/>
    </row>
    <row r="147" spans="2:10" x14ac:dyDescent="0.25">
      <c r="B147" s="151"/>
      <c r="C147" s="151"/>
      <c r="D147" s="7" t="s">
        <v>6</v>
      </c>
      <c r="E147" s="34"/>
      <c r="F147" s="34"/>
      <c r="G147" s="34"/>
      <c r="H147" s="34"/>
      <c r="I147" s="34"/>
      <c r="J147" s="34"/>
    </row>
    <row r="148" spans="2:10" x14ac:dyDescent="0.25">
      <c r="B148" s="151"/>
      <c r="C148" s="151"/>
      <c r="D148" s="7" t="s">
        <v>7</v>
      </c>
      <c r="E148" s="34"/>
      <c r="F148" s="34"/>
      <c r="G148" s="34"/>
      <c r="H148" s="34"/>
      <c r="I148" s="34"/>
      <c r="J148" s="34"/>
    </row>
    <row r="149" spans="2:10" x14ac:dyDescent="0.25">
      <c r="B149" s="151" t="s">
        <v>97</v>
      </c>
      <c r="C149" s="151" t="s">
        <v>1</v>
      </c>
      <c r="D149" s="7" t="s">
        <v>98</v>
      </c>
      <c r="E149" s="34"/>
      <c r="F149" s="34"/>
      <c r="G149" s="34"/>
      <c r="H149" s="34"/>
      <c r="I149" s="34"/>
      <c r="J149" s="34"/>
    </row>
    <row r="150" spans="2:10" x14ac:dyDescent="0.25">
      <c r="B150" s="151"/>
      <c r="C150" s="151"/>
      <c r="D150" s="7" t="s">
        <v>99</v>
      </c>
      <c r="E150" s="34"/>
      <c r="F150" s="34"/>
      <c r="G150" s="34"/>
      <c r="H150" s="34"/>
      <c r="I150" s="34"/>
      <c r="J150" s="34"/>
    </row>
    <row r="151" spans="2:10" x14ac:dyDescent="0.25">
      <c r="B151" s="151"/>
      <c r="C151" s="151" t="s">
        <v>2</v>
      </c>
      <c r="D151" s="7" t="s">
        <v>98</v>
      </c>
      <c r="E151" s="34"/>
      <c r="F151" s="34"/>
      <c r="G151" s="34"/>
      <c r="H151" s="34"/>
      <c r="I151" s="34"/>
      <c r="J151" s="34"/>
    </row>
    <row r="152" spans="2:10" x14ac:dyDescent="0.25">
      <c r="B152" s="151"/>
      <c r="C152" s="151"/>
      <c r="D152" s="7" t="s">
        <v>99</v>
      </c>
      <c r="E152" s="34"/>
      <c r="F152" s="34"/>
      <c r="G152" s="34"/>
      <c r="H152" s="34"/>
      <c r="I152" s="34"/>
      <c r="J152" s="34"/>
    </row>
    <row r="153" spans="2:10" x14ac:dyDescent="0.25">
      <c r="B153" s="151"/>
      <c r="C153" s="151" t="s">
        <v>3</v>
      </c>
      <c r="D153" s="7" t="s">
        <v>98</v>
      </c>
      <c r="E153" s="34"/>
      <c r="F153" s="34"/>
      <c r="G153" s="34"/>
      <c r="H153" s="34"/>
      <c r="I153" s="34"/>
      <c r="J153" s="34"/>
    </row>
    <row r="154" spans="2:10" x14ac:dyDescent="0.25">
      <c r="B154" s="151"/>
      <c r="C154" s="151"/>
      <c r="D154" s="7" t="s">
        <v>99</v>
      </c>
      <c r="E154" s="34"/>
      <c r="F154" s="34"/>
      <c r="G154" s="34"/>
      <c r="H154" s="34"/>
      <c r="I154" s="34"/>
      <c r="J154" s="34"/>
    </row>
    <row r="155" spans="2:10" x14ac:dyDescent="0.25">
      <c r="B155" s="151"/>
      <c r="C155" s="151" t="s">
        <v>4</v>
      </c>
      <c r="D155" s="7" t="s">
        <v>98</v>
      </c>
      <c r="E155" s="34"/>
      <c r="F155" s="34"/>
      <c r="G155" s="34"/>
      <c r="H155" s="34"/>
      <c r="I155" s="34"/>
      <c r="J155" s="34"/>
    </row>
    <row r="156" spans="2:10" x14ac:dyDescent="0.25">
      <c r="B156" s="151"/>
      <c r="C156" s="151"/>
      <c r="D156" s="7" t="s">
        <v>99</v>
      </c>
      <c r="E156" s="34"/>
      <c r="F156" s="34"/>
      <c r="G156" s="34"/>
      <c r="H156" s="34"/>
      <c r="I156" s="34"/>
      <c r="J156" s="34"/>
    </row>
    <row r="157" spans="2:10" x14ac:dyDescent="0.25">
      <c r="B157" s="151"/>
      <c r="C157" s="151" t="s">
        <v>5</v>
      </c>
      <c r="D157" s="7" t="s">
        <v>98</v>
      </c>
      <c r="E157" s="34"/>
      <c r="F157" s="34"/>
      <c r="G157" s="34"/>
      <c r="H157" s="34"/>
      <c r="I157" s="34"/>
      <c r="J157" s="34"/>
    </row>
    <row r="158" spans="2:10" x14ac:dyDescent="0.25">
      <c r="B158" s="151"/>
      <c r="C158" s="151"/>
      <c r="D158" s="7" t="s">
        <v>99</v>
      </c>
      <c r="E158" s="34"/>
      <c r="F158" s="34"/>
      <c r="G158" s="34"/>
      <c r="H158" s="34"/>
      <c r="I158" s="34"/>
      <c r="J158" s="34"/>
    </row>
    <row r="159" spans="2:10" x14ac:dyDescent="0.25">
      <c r="B159" s="151"/>
      <c r="C159" s="151" t="s">
        <v>6</v>
      </c>
      <c r="D159" s="7" t="s">
        <v>98</v>
      </c>
      <c r="E159" s="34"/>
      <c r="F159" s="34"/>
      <c r="G159" s="34"/>
      <c r="H159" s="34"/>
      <c r="I159" s="34"/>
      <c r="J159" s="34"/>
    </row>
    <row r="160" spans="2:10" x14ac:dyDescent="0.25">
      <c r="B160" s="151"/>
      <c r="C160" s="151"/>
      <c r="D160" s="7" t="s">
        <v>99</v>
      </c>
      <c r="E160" s="34"/>
      <c r="F160" s="34"/>
      <c r="G160" s="34"/>
      <c r="H160" s="34"/>
      <c r="I160" s="34"/>
      <c r="J160" s="34"/>
    </row>
    <row r="161" spans="2:10" x14ac:dyDescent="0.25">
      <c r="B161" s="151"/>
      <c r="C161" s="151" t="s">
        <v>7</v>
      </c>
      <c r="D161" s="7" t="s">
        <v>98</v>
      </c>
      <c r="E161" s="34">
        <v>4</v>
      </c>
      <c r="F161" s="34"/>
      <c r="G161" s="34">
        <f>E161-F161</f>
        <v>4</v>
      </c>
      <c r="H161" s="34"/>
      <c r="I161" s="34"/>
      <c r="J161" s="34"/>
    </row>
    <row r="162" spans="2:10" x14ac:dyDescent="0.25">
      <c r="B162" s="151"/>
      <c r="C162" s="151"/>
      <c r="D162" s="7" t="s">
        <v>99</v>
      </c>
      <c r="E162" s="34"/>
      <c r="F162" s="34"/>
      <c r="G162" s="34"/>
      <c r="H162" s="34"/>
      <c r="I162" s="34"/>
      <c r="J162" s="34"/>
    </row>
    <row r="163" spans="2:10" x14ac:dyDescent="0.25">
      <c r="B163" s="151"/>
      <c r="C163" s="151" t="s">
        <v>8</v>
      </c>
      <c r="D163" s="7" t="s">
        <v>98</v>
      </c>
      <c r="E163" s="34">
        <v>1</v>
      </c>
      <c r="F163" s="34"/>
      <c r="G163" s="34"/>
      <c r="H163" s="34"/>
      <c r="I163" s="34"/>
      <c r="J163" s="34"/>
    </row>
    <row r="164" spans="2:10" x14ac:dyDescent="0.25">
      <c r="B164" s="151"/>
      <c r="C164" s="151"/>
      <c r="D164" s="7" t="s">
        <v>99</v>
      </c>
      <c r="E164" s="34"/>
      <c r="F164" s="34"/>
      <c r="G164" s="34"/>
      <c r="H164" s="34"/>
      <c r="I164" s="34"/>
      <c r="J164" s="34"/>
    </row>
    <row r="165" spans="2:10" x14ac:dyDescent="0.25">
      <c r="B165" s="151"/>
      <c r="C165" s="151" t="s">
        <v>24</v>
      </c>
      <c r="D165" s="7" t="s">
        <v>98</v>
      </c>
      <c r="E165" s="34"/>
      <c r="F165" s="34"/>
      <c r="G165" s="34"/>
      <c r="H165" s="34"/>
      <c r="I165" s="34"/>
      <c r="J165" s="34"/>
    </row>
    <row r="166" spans="2:10" x14ac:dyDescent="0.25">
      <c r="B166" s="151"/>
      <c r="C166" s="151"/>
      <c r="D166" s="7" t="s">
        <v>99</v>
      </c>
      <c r="E166" s="34"/>
      <c r="F166" s="34"/>
      <c r="G166" s="34"/>
      <c r="H166" s="34"/>
      <c r="I166" s="34"/>
      <c r="J166" s="34"/>
    </row>
    <row r="167" spans="2:10" x14ac:dyDescent="0.25">
      <c r="B167" s="151" t="s">
        <v>100</v>
      </c>
      <c r="C167" s="151"/>
      <c r="D167" s="7" t="s">
        <v>101</v>
      </c>
      <c r="E167" s="34"/>
      <c r="F167" s="34"/>
      <c r="G167" s="34"/>
      <c r="H167" s="34"/>
      <c r="I167" s="34"/>
      <c r="J167" s="34"/>
    </row>
    <row r="168" spans="2:10" x14ac:dyDescent="0.25">
      <c r="B168" s="151"/>
      <c r="C168" s="151"/>
      <c r="D168" s="7" t="s">
        <v>1</v>
      </c>
      <c r="E168" s="34"/>
      <c r="F168" s="34"/>
      <c r="G168" s="34"/>
      <c r="H168" s="34"/>
      <c r="I168" s="34"/>
      <c r="J168" s="34"/>
    </row>
    <row r="169" spans="2:10" x14ac:dyDescent="0.25">
      <c r="B169" s="151"/>
      <c r="C169" s="151"/>
      <c r="D169" s="7" t="s">
        <v>2</v>
      </c>
      <c r="E169" s="34"/>
      <c r="F169" s="34"/>
      <c r="G169" s="34"/>
      <c r="H169" s="34"/>
      <c r="I169" s="34"/>
      <c r="J169" s="34"/>
    </row>
    <row r="170" spans="2:10" x14ac:dyDescent="0.25">
      <c r="B170" s="151"/>
      <c r="C170" s="151"/>
      <c r="D170" s="7" t="s">
        <v>3</v>
      </c>
      <c r="E170" s="34"/>
      <c r="F170" s="34"/>
      <c r="G170" s="34"/>
      <c r="H170" s="34"/>
      <c r="I170" s="34"/>
      <c r="J170" s="34"/>
    </row>
    <row r="171" spans="2:10" x14ac:dyDescent="0.25">
      <c r="B171" s="151"/>
      <c r="C171" s="151"/>
      <c r="D171" s="7" t="s">
        <v>4</v>
      </c>
      <c r="E171" s="34"/>
      <c r="F171" s="34"/>
      <c r="G171" s="34"/>
      <c r="H171" s="34"/>
      <c r="I171" s="34"/>
      <c r="J171" s="34"/>
    </row>
    <row r="172" spans="2:10" x14ac:dyDescent="0.25">
      <c r="B172" s="151"/>
      <c r="C172" s="151"/>
      <c r="D172" s="7" t="s">
        <v>5</v>
      </c>
      <c r="E172" s="34"/>
      <c r="F172" s="34"/>
      <c r="G172" s="34"/>
      <c r="H172" s="34"/>
      <c r="I172" s="34"/>
      <c r="J172" s="34"/>
    </row>
    <row r="173" spans="2:10" x14ac:dyDescent="0.25">
      <c r="B173" s="151"/>
      <c r="C173" s="151"/>
      <c r="D173" s="7" t="s">
        <v>6</v>
      </c>
      <c r="E173" s="34"/>
      <c r="F173" s="34"/>
      <c r="G173" s="34"/>
      <c r="H173" s="34"/>
      <c r="I173" s="34"/>
      <c r="J173" s="34"/>
    </row>
    <row r="174" spans="2:10" x14ac:dyDescent="0.25">
      <c r="B174" s="151"/>
      <c r="C174" s="151"/>
      <c r="D174" s="7" t="s">
        <v>7</v>
      </c>
      <c r="E174" s="34"/>
      <c r="F174" s="34"/>
      <c r="G174" s="34"/>
      <c r="H174" s="34"/>
      <c r="I174" s="34"/>
      <c r="J174" s="34"/>
    </row>
    <row r="175" spans="2:10" x14ac:dyDescent="0.25">
      <c r="B175" s="151"/>
      <c r="C175" s="151"/>
      <c r="D175" s="7" t="s">
        <v>8</v>
      </c>
      <c r="E175" s="34"/>
      <c r="F175" s="34"/>
      <c r="G175" s="34"/>
      <c r="H175" s="34"/>
      <c r="I175" s="34"/>
      <c r="J175" s="34"/>
    </row>
    <row r="176" spans="2:10" x14ac:dyDescent="0.25">
      <c r="B176" s="151" t="s">
        <v>102</v>
      </c>
      <c r="C176" s="151"/>
      <c r="D176" s="7" t="s">
        <v>101</v>
      </c>
      <c r="E176" s="34"/>
      <c r="F176" s="34"/>
      <c r="G176" s="34"/>
      <c r="H176" s="34"/>
      <c r="I176" s="34"/>
      <c r="J176" s="34"/>
    </row>
    <row r="177" spans="2:10" x14ac:dyDescent="0.25">
      <c r="B177" s="151"/>
      <c r="C177" s="151"/>
      <c r="D177" s="7" t="s">
        <v>1</v>
      </c>
      <c r="E177" s="34"/>
      <c r="F177" s="34"/>
      <c r="G177" s="34"/>
      <c r="H177" s="34"/>
      <c r="I177" s="34"/>
      <c r="J177" s="34"/>
    </row>
    <row r="178" spans="2:10" x14ac:dyDescent="0.25">
      <c r="B178" s="151"/>
      <c r="C178" s="151"/>
      <c r="D178" s="7" t="s">
        <v>2</v>
      </c>
      <c r="E178" s="34"/>
      <c r="F178" s="34"/>
      <c r="G178" s="34"/>
      <c r="H178" s="34"/>
      <c r="I178" s="34"/>
      <c r="J178" s="34"/>
    </row>
    <row r="179" spans="2:10" x14ac:dyDescent="0.25">
      <c r="B179" s="151"/>
      <c r="C179" s="151"/>
      <c r="D179" s="7" t="s">
        <v>3</v>
      </c>
      <c r="E179" s="34"/>
      <c r="F179" s="34"/>
      <c r="G179" s="34"/>
      <c r="H179" s="34"/>
      <c r="I179" s="34"/>
      <c r="J179" s="34"/>
    </row>
    <row r="180" spans="2:10" x14ac:dyDescent="0.25">
      <c r="B180" s="151"/>
      <c r="C180" s="151"/>
      <c r="D180" s="7" t="s">
        <v>4</v>
      </c>
      <c r="E180" s="34"/>
      <c r="F180" s="34"/>
      <c r="G180" s="34"/>
      <c r="H180" s="34"/>
      <c r="I180" s="34"/>
      <c r="J180" s="34"/>
    </row>
    <row r="181" spans="2:10" x14ac:dyDescent="0.25">
      <c r="B181" s="151"/>
      <c r="C181" s="151"/>
      <c r="D181" s="7" t="s">
        <v>5</v>
      </c>
      <c r="E181" s="34"/>
      <c r="F181" s="34"/>
      <c r="G181" s="34"/>
      <c r="H181" s="34"/>
      <c r="I181" s="34"/>
      <c r="J181" s="34"/>
    </row>
    <row r="182" spans="2:10" x14ac:dyDescent="0.25">
      <c r="B182" s="151"/>
      <c r="C182" s="151"/>
      <c r="D182" s="7" t="s">
        <v>6</v>
      </c>
      <c r="E182" s="34"/>
      <c r="F182" s="34"/>
      <c r="G182" s="34"/>
      <c r="H182" s="34"/>
      <c r="I182" s="34"/>
      <c r="J182" s="34"/>
    </row>
    <row r="183" spans="2:10" x14ac:dyDescent="0.25">
      <c r="B183" s="151"/>
      <c r="C183" s="151"/>
      <c r="D183" s="7" t="s">
        <v>7</v>
      </c>
      <c r="E183" s="34"/>
      <c r="F183" s="34"/>
      <c r="G183" s="34"/>
      <c r="H183" s="34"/>
      <c r="I183" s="34"/>
      <c r="J183" s="34"/>
    </row>
    <row r="184" spans="2:10" x14ac:dyDescent="0.25">
      <c r="B184" s="151"/>
      <c r="C184" s="151"/>
      <c r="D184" s="7" t="s">
        <v>8</v>
      </c>
      <c r="E184" s="34"/>
      <c r="F184" s="34"/>
      <c r="G184" s="34"/>
      <c r="H184" s="34"/>
      <c r="I184" s="34"/>
      <c r="J184" s="34"/>
    </row>
    <row r="185" spans="2:10" x14ac:dyDescent="0.25">
      <c r="B185" s="154" t="s">
        <v>103</v>
      </c>
      <c r="C185" s="154"/>
      <c r="D185" s="8" t="s">
        <v>1</v>
      </c>
      <c r="E185" s="34"/>
      <c r="F185" s="34"/>
      <c r="G185" s="34"/>
      <c r="H185" s="34"/>
      <c r="I185" s="34"/>
      <c r="J185" s="34"/>
    </row>
    <row r="186" spans="2:10" x14ac:dyDescent="0.25">
      <c r="B186" s="154"/>
      <c r="C186" s="154"/>
      <c r="D186" s="8" t="s">
        <v>2</v>
      </c>
      <c r="E186" s="34"/>
      <c r="F186" s="34"/>
      <c r="G186" s="34"/>
      <c r="H186" s="34"/>
      <c r="I186" s="34"/>
      <c r="J186" s="34"/>
    </row>
    <row r="187" spans="2:10" x14ac:dyDescent="0.25">
      <c r="B187" s="154"/>
      <c r="C187" s="154"/>
      <c r="D187" s="8" t="s">
        <v>3</v>
      </c>
      <c r="E187" s="34"/>
      <c r="F187" s="34"/>
      <c r="G187" s="34"/>
      <c r="H187" s="34"/>
      <c r="I187" s="34"/>
      <c r="J187" s="34"/>
    </row>
    <row r="188" spans="2:10" x14ac:dyDescent="0.25">
      <c r="B188" s="154"/>
      <c r="C188" s="154"/>
      <c r="D188" s="8" t="s">
        <v>4</v>
      </c>
      <c r="E188" s="34"/>
      <c r="F188" s="34"/>
      <c r="G188" s="34"/>
      <c r="H188" s="34"/>
      <c r="I188" s="34"/>
      <c r="J188" s="34"/>
    </row>
    <row r="189" spans="2:10" x14ac:dyDescent="0.25">
      <c r="B189" s="154"/>
      <c r="C189" s="154"/>
      <c r="D189" s="8" t="s">
        <v>5</v>
      </c>
      <c r="E189" s="34"/>
      <c r="F189" s="34"/>
      <c r="G189" s="34"/>
      <c r="H189" s="34"/>
      <c r="I189" s="34"/>
      <c r="J189" s="34"/>
    </row>
    <row r="190" spans="2:10" x14ac:dyDescent="0.25">
      <c r="B190" s="154"/>
      <c r="C190" s="154"/>
      <c r="D190" s="8" t="s">
        <v>6</v>
      </c>
      <c r="E190" s="34"/>
      <c r="F190" s="34"/>
      <c r="G190" s="34"/>
      <c r="H190" s="34"/>
      <c r="I190" s="34"/>
      <c r="J190" s="34"/>
    </row>
    <row r="191" spans="2:10" x14ac:dyDescent="0.25">
      <c r="B191" s="154"/>
      <c r="C191" s="154"/>
      <c r="D191" s="8" t="s">
        <v>7</v>
      </c>
      <c r="E191" s="34"/>
      <c r="F191" s="34"/>
      <c r="G191" s="34"/>
      <c r="H191" s="34"/>
      <c r="I191" s="34"/>
      <c r="J191" s="34"/>
    </row>
    <row r="192" spans="2:10" x14ac:dyDescent="0.25">
      <c r="B192" s="154"/>
      <c r="C192" s="154"/>
      <c r="D192" s="8" t="s">
        <v>8</v>
      </c>
      <c r="E192" s="34"/>
      <c r="F192" s="34"/>
      <c r="G192" s="34"/>
      <c r="H192" s="34"/>
      <c r="I192" s="34"/>
      <c r="J192" s="34"/>
    </row>
    <row r="193" spans="2:10" x14ac:dyDescent="0.25">
      <c r="B193" s="154"/>
      <c r="C193" s="154"/>
      <c r="D193" s="8" t="s">
        <v>24</v>
      </c>
      <c r="E193" s="34"/>
      <c r="F193" s="34"/>
      <c r="G193" s="34"/>
      <c r="H193" s="34"/>
      <c r="I193" s="34"/>
      <c r="J193" s="34"/>
    </row>
    <row r="194" spans="2:10" x14ac:dyDescent="0.25">
      <c r="B194" s="154" t="s">
        <v>104</v>
      </c>
      <c r="C194" s="154"/>
      <c r="D194" s="8" t="s">
        <v>1</v>
      </c>
      <c r="E194" s="34"/>
      <c r="F194" s="34"/>
      <c r="G194" s="34"/>
      <c r="H194" s="34"/>
      <c r="I194" s="34"/>
      <c r="J194" s="34"/>
    </row>
    <row r="195" spans="2:10" x14ac:dyDescent="0.25">
      <c r="B195" s="154"/>
      <c r="C195" s="154"/>
      <c r="D195" s="8" t="s">
        <v>2</v>
      </c>
      <c r="E195" s="34"/>
      <c r="F195" s="34"/>
      <c r="G195" s="34"/>
      <c r="H195" s="34"/>
      <c r="I195" s="34"/>
      <c r="J195" s="34"/>
    </row>
    <row r="196" spans="2:10" x14ac:dyDescent="0.25">
      <c r="B196" s="154"/>
      <c r="C196" s="154"/>
      <c r="D196" s="8" t="s">
        <v>3</v>
      </c>
      <c r="E196" s="34"/>
      <c r="F196" s="34"/>
      <c r="G196" s="34"/>
      <c r="H196" s="34"/>
      <c r="I196" s="34"/>
      <c r="J196" s="34"/>
    </row>
    <row r="197" spans="2:10" x14ac:dyDescent="0.25">
      <c r="B197" s="154"/>
      <c r="C197" s="154"/>
      <c r="D197" s="8" t="s">
        <v>4</v>
      </c>
      <c r="E197" s="34"/>
      <c r="F197" s="34"/>
      <c r="G197" s="34"/>
      <c r="H197" s="34"/>
      <c r="I197" s="34"/>
      <c r="J197" s="34"/>
    </row>
    <row r="198" spans="2:10" x14ac:dyDescent="0.25">
      <c r="B198" s="154"/>
      <c r="C198" s="154"/>
      <c r="D198" s="8" t="s">
        <v>5</v>
      </c>
      <c r="E198" s="34"/>
      <c r="F198" s="34"/>
      <c r="G198" s="34"/>
      <c r="H198" s="34"/>
      <c r="I198" s="34"/>
      <c r="J198" s="34"/>
    </row>
    <row r="199" spans="2:10" x14ac:dyDescent="0.25">
      <c r="B199" s="154"/>
      <c r="C199" s="154"/>
      <c r="D199" s="8" t="s">
        <v>6</v>
      </c>
      <c r="E199" s="34"/>
      <c r="F199" s="34"/>
      <c r="G199" s="34"/>
      <c r="H199" s="34"/>
      <c r="I199" s="34"/>
      <c r="J199" s="34"/>
    </row>
    <row r="200" spans="2:10" x14ac:dyDescent="0.25">
      <c r="B200" s="154"/>
      <c r="C200" s="154"/>
      <c r="D200" s="8" t="s">
        <v>7</v>
      </c>
      <c r="E200" s="34"/>
      <c r="F200" s="34"/>
      <c r="G200" s="34"/>
      <c r="H200" s="34"/>
      <c r="I200" s="34"/>
      <c r="J200" s="34"/>
    </row>
    <row r="201" spans="2:10" x14ac:dyDescent="0.25">
      <c r="B201" s="154"/>
      <c r="C201" s="154"/>
      <c r="D201" s="8" t="s">
        <v>8</v>
      </c>
      <c r="E201" s="34"/>
      <c r="F201" s="34"/>
      <c r="G201" s="34"/>
      <c r="H201" s="34"/>
      <c r="I201" s="34"/>
      <c r="J201" s="34"/>
    </row>
    <row r="202" spans="2:10" x14ac:dyDescent="0.25">
      <c r="B202" s="154"/>
      <c r="C202" s="154"/>
      <c r="D202" s="8" t="s">
        <v>24</v>
      </c>
      <c r="E202" s="34"/>
      <c r="F202" s="34"/>
      <c r="G202" s="34"/>
      <c r="H202" s="34"/>
      <c r="I202" s="34"/>
      <c r="J202" s="34"/>
    </row>
    <row r="203" spans="2:10" x14ac:dyDescent="0.25">
      <c r="B203" s="154" t="s">
        <v>105</v>
      </c>
      <c r="C203" s="154"/>
      <c r="D203" s="8" t="s">
        <v>1</v>
      </c>
      <c r="E203" s="34"/>
      <c r="F203" s="34"/>
      <c r="G203" s="34"/>
      <c r="H203" s="34"/>
      <c r="I203" s="34"/>
      <c r="J203" s="34"/>
    </row>
    <row r="204" spans="2:10" x14ac:dyDescent="0.25">
      <c r="B204" s="154"/>
      <c r="C204" s="154"/>
      <c r="D204" s="8" t="s">
        <v>2</v>
      </c>
      <c r="E204" s="34"/>
      <c r="F204" s="34"/>
      <c r="G204" s="34"/>
      <c r="H204" s="34"/>
      <c r="I204" s="34"/>
      <c r="J204" s="34"/>
    </row>
    <row r="205" spans="2:10" x14ac:dyDescent="0.25">
      <c r="B205" s="154"/>
      <c r="C205" s="154"/>
      <c r="D205" s="8" t="s">
        <v>3</v>
      </c>
      <c r="E205" s="34"/>
      <c r="F205" s="34"/>
      <c r="G205" s="34"/>
      <c r="H205" s="34"/>
      <c r="I205" s="34"/>
      <c r="J205" s="34"/>
    </row>
    <row r="206" spans="2:10" x14ac:dyDescent="0.25">
      <c r="B206" s="154"/>
      <c r="C206" s="154"/>
      <c r="D206" s="8" t="s">
        <v>4</v>
      </c>
      <c r="E206" s="34"/>
      <c r="F206" s="34"/>
      <c r="G206" s="34"/>
      <c r="H206" s="34"/>
      <c r="I206" s="34"/>
      <c r="J206" s="34"/>
    </row>
    <row r="207" spans="2:10" x14ac:dyDescent="0.25">
      <c r="B207" s="154"/>
      <c r="C207" s="154"/>
      <c r="D207" s="8" t="s">
        <v>5</v>
      </c>
      <c r="E207" s="34"/>
      <c r="F207" s="34"/>
      <c r="G207" s="34"/>
      <c r="H207" s="34"/>
      <c r="I207" s="34"/>
      <c r="J207" s="34"/>
    </row>
    <row r="208" spans="2:10" x14ac:dyDescent="0.25">
      <c r="B208" s="154"/>
      <c r="C208" s="154"/>
      <c r="D208" s="8" t="s">
        <v>6</v>
      </c>
      <c r="E208" s="34"/>
      <c r="F208" s="34"/>
      <c r="G208" s="34"/>
      <c r="H208" s="34"/>
      <c r="I208" s="34"/>
      <c r="J208" s="34"/>
    </row>
    <row r="209" spans="2:10" x14ac:dyDescent="0.25">
      <c r="B209" s="154"/>
      <c r="C209" s="154"/>
      <c r="D209" s="8" t="s">
        <v>7</v>
      </c>
      <c r="E209" s="34"/>
      <c r="F209" s="34"/>
      <c r="G209" s="34"/>
      <c r="H209" s="34"/>
      <c r="I209" s="34"/>
      <c r="J209" s="34"/>
    </row>
    <row r="210" spans="2:10" x14ac:dyDescent="0.25">
      <c r="B210" s="154"/>
      <c r="C210" s="154"/>
      <c r="D210" s="8" t="s">
        <v>8</v>
      </c>
      <c r="E210" s="34"/>
      <c r="F210" s="34"/>
      <c r="G210" s="34"/>
      <c r="H210" s="34"/>
      <c r="I210" s="34"/>
      <c r="J210" s="34"/>
    </row>
    <row r="211" spans="2:10" ht="18.75" x14ac:dyDescent="0.25">
      <c r="B211" s="15" t="s">
        <v>106</v>
      </c>
      <c r="C211" s="15"/>
      <c r="D211" s="18"/>
      <c r="E211" s="34"/>
      <c r="F211" s="34"/>
      <c r="G211" s="34"/>
      <c r="H211" s="34"/>
      <c r="I211" s="34"/>
      <c r="J211" s="34"/>
    </row>
    <row r="212" spans="2:10" x14ac:dyDescent="0.25">
      <c r="B212" s="151" t="s">
        <v>107</v>
      </c>
      <c r="C212" s="151" t="s">
        <v>8</v>
      </c>
      <c r="D212" s="7" t="s">
        <v>98</v>
      </c>
      <c r="E212" s="34"/>
      <c r="F212" s="34"/>
      <c r="G212" s="34"/>
      <c r="H212" s="34"/>
      <c r="I212" s="34"/>
      <c r="J212" s="34"/>
    </row>
    <row r="213" spans="2:10" x14ac:dyDescent="0.25">
      <c r="B213" s="151"/>
      <c r="C213" s="151"/>
      <c r="D213" s="7" t="s">
        <v>99</v>
      </c>
      <c r="E213" s="34"/>
      <c r="F213" s="34"/>
      <c r="G213" s="34"/>
      <c r="H213" s="34"/>
      <c r="I213" s="34"/>
      <c r="J213" s="34"/>
    </row>
    <row r="214" spans="2:10" x14ac:dyDescent="0.25">
      <c r="B214" s="151"/>
      <c r="C214" s="151"/>
      <c r="D214" s="7" t="s">
        <v>108</v>
      </c>
      <c r="E214" s="34"/>
      <c r="F214" s="34"/>
      <c r="G214" s="34"/>
      <c r="H214" s="34"/>
      <c r="I214" s="34"/>
      <c r="J214" s="34"/>
    </row>
    <row r="215" spans="2:10" x14ac:dyDescent="0.25">
      <c r="B215" s="151"/>
      <c r="C215" s="151" t="s">
        <v>24</v>
      </c>
      <c r="D215" s="7" t="s">
        <v>98</v>
      </c>
      <c r="E215" s="34"/>
      <c r="F215" s="34"/>
      <c r="G215" s="34"/>
      <c r="H215" s="34"/>
      <c r="I215" s="34"/>
      <c r="J215" s="34"/>
    </row>
    <row r="216" spans="2:10" x14ac:dyDescent="0.25">
      <c r="B216" s="151"/>
      <c r="C216" s="151"/>
      <c r="D216" s="7" t="s">
        <v>99</v>
      </c>
      <c r="E216" s="34"/>
      <c r="F216" s="34"/>
      <c r="G216" s="34"/>
      <c r="H216" s="34"/>
      <c r="I216" s="34"/>
      <c r="J216" s="34"/>
    </row>
    <row r="217" spans="2:10" x14ac:dyDescent="0.25">
      <c r="B217" s="151"/>
      <c r="C217" s="151"/>
      <c r="D217" s="7" t="s">
        <v>108</v>
      </c>
      <c r="E217" s="34"/>
      <c r="F217" s="34"/>
      <c r="G217" s="34"/>
      <c r="H217" s="34"/>
      <c r="I217" s="34"/>
      <c r="J217" s="34"/>
    </row>
    <row r="218" spans="2:10" x14ac:dyDescent="0.25">
      <c r="B218" s="157" t="s">
        <v>109</v>
      </c>
      <c r="C218" s="157"/>
      <c r="D218" s="9" t="s">
        <v>110</v>
      </c>
      <c r="E218" s="34"/>
      <c r="F218" s="34"/>
      <c r="G218" s="34"/>
      <c r="H218" s="34"/>
      <c r="I218" s="34"/>
      <c r="J218" s="34"/>
    </row>
    <row r="219" spans="2:10" x14ac:dyDescent="0.25">
      <c r="B219" s="157"/>
      <c r="C219" s="157"/>
      <c r="D219" s="9" t="s">
        <v>111</v>
      </c>
      <c r="E219" s="34"/>
      <c r="F219" s="34"/>
      <c r="G219" s="34"/>
      <c r="H219" s="34"/>
      <c r="I219" s="34"/>
      <c r="J219" s="34"/>
    </row>
    <row r="220" spans="2:10" x14ac:dyDescent="0.25">
      <c r="B220" s="157"/>
      <c r="C220" s="157"/>
      <c r="D220" s="9" t="s">
        <v>112</v>
      </c>
      <c r="E220" s="34"/>
      <c r="F220" s="34"/>
      <c r="G220" s="34"/>
      <c r="H220" s="34"/>
      <c r="I220" s="34"/>
      <c r="J220" s="34"/>
    </row>
    <row r="221" spans="2:10" x14ac:dyDescent="0.25">
      <c r="B221" s="157"/>
      <c r="C221" s="157"/>
      <c r="D221" s="9" t="s">
        <v>113</v>
      </c>
      <c r="E221" s="34"/>
      <c r="F221" s="34"/>
      <c r="G221" s="34"/>
      <c r="H221" s="34"/>
      <c r="I221" s="34"/>
      <c r="J221" s="34"/>
    </row>
    <row r="222" spans="2:10" x14ac:dyDescent="0.25">
      <c r="B222" s="157"/>
      <c r="C222" s="157"/>
      <c r="D222" s="9" t="s">
        <v>114</v>
      </c>
      <c r="E222" s="34"/>
      <c r="F222" s="34"/>
      <c r="G222" s="34"/>
      <c r="H222" s="34"/>
      <c r="I222" s="34"/>
      <c r="J222" s="34"/>
    </row>
    <row r="223" spans="2:10" x14ac:dyDescent="0.25">
      <c r="B223" s="157"/>
      <c r="C223" s="157"/>
      <c r="D223" s="9" t="s">
        <v>115</v>
      </c>
      <c r="E223" s="34"/>
      <c r="F223" s="34"/>
      <c r="G223" s="34"/>
      <c r="H223" s="34"/>
      <c r="I223" s="34"/>
      <c r="J223" s="34"/>
    </row>
    <row r="224" spans="2:10" x14ac:dyDescent="0.25">
      <c r="B224" s="155" t="s">
        <v>116</v>
      </c>
      <c r="C224" s="155"/>
      <c r="D224" s="10" t="s">
        <v>110</v>
      </c>
      <c r="E224" s="34"/>
      <c r="F224" s="34"/>
      <c r="G224" s="34"/>
      <c r="H224" s="34"/>
      <c r="I224" s="34"/>
      <c r="J224" s="34"/>
    </row>
    <row r="225" spans="2:10" x14ac:dyDescent="0.25">
      <c r="B225" s="155"/>
      <c r="C225" s="155"/>
      <c r="D225" s="10" t="s">
        <v>111</v>
      </c>
      <c r="E225" s="34"/>
      <c r="F225" s="34"/>
      <c r="G225" s="34"/>
      <c r="H225" s="34"/>
      <c r="I225" s="34"/>
      <c r="J225" s="34"/>
    </row>
    <row r="226" spans="2:10" x14ac:dyDescent="0.25">
      <c r="B226" s="155"/>
      <c r="C226" s="155"/>
      <c r="D226" s="10" t="s">
        <v>112</v>
      </c>
      <c r="E226" s="34"/>
      <c r="F226" s="34"/>
      <c r="G226" s="34"/>
      <c r="H226" s="34"/>
      <c r="I226" s="34"/>
      <c r="J226" s="34"/>
    </row>
    <row r="227" spans="2:10" x14ac:dyDescent="0.25">
      <c r="B227" s="155" t="s">
        <v>117</v>
      </c>
      <c r="C227" s="155"/>
      <c r="D227" s="10" t="s">
        <v>118</v>
      </c>
      <c r="E227" s="34"/>
      <c r="F227" s="34"/>
      <c r="G227" s="34"/>
      <c r="H227" s="34"/>
      <c r="I227" s="34"/>
      <c r="J227" s="34"/>
    </row>
    <row r="228" spans="2:10" x14ac:dyDescent="0.25">
      <c r="B228" s="155"/>
      <c r="C228" s="155"/>
      <c r="D228" s="10" t="s">
        <v>111</v>
      </c>
      <c r="E228" s="34"/>
      <c r="F228" s="34"/>
      <c r="G228" s="34"/>
      <c r="H228" s="34"/>
      <c r="I228" s="34"/>
      <c r="J228" s="34"/>
    </row>
    <row r="229" spans="2:10" x14ac:dyDescent="0.25">
      <c r="B229" s="155"/>
      <c r="C229" s="155"/>
      <c r="D229" s="10" t="s">
        <v>112</v>
      </c>
      <c r="E229" s="34"/>
      <c r="F229" s="34"/>
      <c r="G229" s="34"/>
      <c r="H229" s="34"/>
      <c r="I229" s="34"/>
      <c r="J229" s="34"/>
    </row>
    <row r="230" spans="2:10" x14ac:dyDescent="0.25">
      <c r="B230" s="155"/>
      <c r="C230" s="155"/>
      <c r="D230" s="10" t="s">
        <v>114</v>
      </c>
      <c r="E230" s="34"/>
      <c r="F230" s="34"/>
      <c r="G230" s="34"/>
      <c r="H230" s="34"/>
      <c r="I230" s="34"/>
      <c r="J230" s="34"/>
    </row>
    <row r="231" spans="2:10" x14ac:dyDescent="0.25">
      <c r="B231" s="155"/>
      <c r="C231" s="155"/>
      <c r="D231" s="10" t="s">
        <v>115</v>
      </c>
      <c r="E231" s="34"/>
      <c r="F231" s="34"/>
      <c r="G231" s="34"/>
      <c r="H231" s="34"/>
      <c r="I231" s="34"/>
      <c r="J231" s="34"/>
    </row>
    <row r="232" spans="2:10" x14ac:dyDescent="0.25">
      <c r="B232" s="155" t="s">
        <v>119</v>
      </c>
      <c r="C232" s="155"/>
      <c r="D232" s="10" t="s">
        <v>8</v>
      </c>
      <c r="E232" s="34"/>
      <c r="F232" s="34"/>
      <c r="G232" s="34"/>
      <c r="H232" s="34"/>
      <c r="I232" s="34"/>
      <c r="J232" s="34"/>
    </row>
    <row r="233" spans="2:10" x14ac:dyDescent="0.25">
      <c r="B233" s="155" t="s">
        <v>120</v>
      </c>
      <c r="C233" s="155"/>
      <c r="D233" s="10" t="s">
        <v>121</v>
      </c>
      <c r="E233" s="34"/>
      <c r="F233" s="34"/>
      <c r="G233" s="34"/>
      <c r="H233" s="34"/>
      <c r="I233" s="34"/>
      <c r="J233" s="34"/>
    </row>
    <row r="234" spans="2:10" x14ac:dyDescent="0.25">
      <c r="B234" s="155"/>
      <c r="C234" s="155"/>
      <c r="D234" s="10" t="s">
        <v>122</v>
      </c>
      <c r="E234" s="34"/>
      <c r="F234" s="34"/>
      <c r="G234" s="34"/>
      <c r="H234" s="34"/>
      <c r="I234" s="34"/>
      <c r="J234" s="34"/>
    </row>
    <row r="235" spans="2:10" x14ac:dyDescent="0.25">
      <c r="B235" s="155"/>
      <c r="C235" s="155"/>
      <c r="D235" s="10" t="s">
        <v>123</v>
      </c>
      <c r="E235" s="34"/>
      <c r="F235" s="34"/>
      <c r="G235" s="34"/>
      <c r="H235" s="34"/>
      <c r="I235" s="34"/>
      <c r="J235" s="34"/>
    </row>
    <row r="236" spans="2:10" x14ac:dyDescent="0.25">
      <c r="B236" s="155"/>
      <c r="C236" s="155"/>
      <c r="D236" s="10" t="s">
        <v>8</v>
      </c>
      <c r="E236" s="34"/>
      <c r="F236" s="34"/>
      <c r="G236" s="34"/>
      <c r="H236" s="34"/>
      <c r="I236" s="34"/>
      <c r="J236" s="34"/>
    </row>
    <row r="237" spans="2:10" x14ac:dyDescent="0.25">
      <c r="B237" s="155"/>
      <c r="C237" s="155"/>
      <c r="D237" s="10" t="s">
        <v>24</v>
      </c>
      <c r="E237" s="34"/>
      <c r="F237" s="34"/>
      <c r="G237" s="34"/>
      <c r="H237" s="34"/>
      <c r="I237" s="34"/>
      <c r="J237" s="34"/>
    </row>
    <row r="238" spans="2:10" x14ac:dyDescent="0.25">
      <c r="B238" s="155" t="s">
        <v>124</v>
      </c>
      <c r="C238" s="155"/>
      <c r="D238" s="10" t="s">
        <v>125</v>
      </c>
      <c r="E238" s="34"/>
      <c r="F238" s="34"/>
      <c r="G238" s="34"/>
      <c r="H238" s="34"/>
      <c r="I238" s="34"/>
      <c r="J238" s="34"/>
    </row>
    <row r="239" spans="2:10" x14ac:dyDescent="0.25">
      <c r="B239" s="155"/>
      <c r="C239" s="155"/>
      <c r="D239" s="10" t="s">
        <v>24</v>
      </c>
      <c r="E239" s="34"/>
      <c r="F239" s="34"/>
      <c r="G239" s="34"/>
      <c r="H239" s="34"/>
      <c r="I239" s="34"/>
      <c r="J239" s="34"/>
    </row>
    <row r="240" spans="2:10" x14ac:dyDescent="0.25">
      <c r="B240" s="151" t="s">
        <v>126</v>
      </c>
      <c r="C240" s="151"/>
      <c r="D240" s="10" t="s">
        <v>125</v>
      </c>
      <c r="E240" s="34"/>
      <c r="F240" s="34"/>
      <c r="G240" s="34"/>
      <c r="H240" s="34"/>
      <c r="I240" s="34"/>
      <c r="J240" s="34"/>
    </row>
    <row r="241" spans="2:10" x14ac:dyDescent="0.25">
      <c r="B241" s="151"/>
      <c r="C241" s="151"/>
      <c r="D241" s="10" t="s">
        <v>24</v>
      </c>
      <c r="E241" s="34"/>
      <c r="F241" s="34"/>
      <c r="G241" s="34"/>
      <c r="H241" s="34"/>
      <c r="I241" s="34"/>
      <c r="J241" s="34"/>
    </row>
    <row r="242" spans="2:10" ht="30" x14ac:dyDescent="0.25">
      <c r="B242" s="151" t="s">
        <v>127</v>
      </c>
      <c r="C242" s="151"/>
      <c r="D242" s="11" t="s">
        <v>128</v>
      </c>
      <c r="E242" s="34"/>
      <c r="F242" s="34"/>
      <c r="G242" s="34"/>
      <c r="H242" s="34"/>
      <c r="I242" s="34"/>
      <c r="J242" s="34"/>
    </row>
    <row r="243" spans="2:10" x14ac:dyDescent="0.25">
      <c r="B243" s="151" t="s">
        <v>129</v>
      </c>
      <c r="C243" s="151"/>
      <c r="D243" s="9" t="s">
        <v>130</v>
      </c>
      <c r="E243" s="34"/>
      <c r="F243" s="34"/>
      <c r="G243" s="34"/>
      <c r="H243" s="34"/>
      <c r="I243" s="34"/>
      <c r="J243" s="34"/>
    </row>
    <row r="244" spans="2:10" x14ac:dyDescent="0.25">
      <c r="E244" s="36"/>
      <c r="F244" s="36"/>
      <c r="G244" s="36"/>
      <c r="H244" s="36"/>
      <c r="I244" s="36"/>
      <c r="J244" s="37"/>
    </row>
    <row r="245" spans="2:10" x14ac:dyDescent="0.25">
      <c r="E245" s="36"/>
      <c r="F245" s="36"/>
      <c r="G245" s="36"/>
      <c r="H245" s="36"/>
      <c r="I245" s="36"/>
      <c r="J245" s="37"/>
    </row>
    <row r="246" spans="2:10" x14ac:dyDescent="0.25">
      <c r="E246" s="36"/>
      <c r="F246" s="36"/>
      <c r="G246" s="36"/>
      <c r="H246" s="36"/>
      <c r="I246" s="36"/>
      <c r="J246" s="37"/>
    </row>
    <row r="247" spans="2:10" x14ac:dyDescent="0.25">
      <c r="E247" s="36"/>
      <c r="F247" s="36"/>
      <c r="G247" s="36"/>
      <c r="H247" s="36"/>
      <c r="I247" s="36"/>
      <c r="J247" s="37"/>
    </row>
    <row r="248" spans="2:10" x14ac:dyDescent="0.25">
      <c r="E248" s="36"/>
      <c r="F248" s="36"/>
      <c r="G248" s="36"/>
      <c r="H248" s="36"/>
      <c r="I248" s="36"/>
      <c r="J248" s="37"/>
    </row>
    <row r="249" spans="2:10" x14ac:dyDescent="0.25">
      <c r="E249" s="36"/>
      <c r="F249" s="36"/>
      <c r="G249" s="36"/>
      <c r="H249" s="36"/>
      <c r="I249" s="36"/>
      <c r="J249" s="37"/>
    </row>
    <row r="250" spans="2:10" x14ac:dyDescent="0.25">
      <c r="E250" s="36"/>
      <c r="F250" s="36"/>
      <c r="G250" s="36"/>
      <c r="H250" s="36"/>
      <c r="I250" s="36"/>
      <c r="J250" s="37"/>
    </row>
    <row r="251" spans="2:10" x14ac:dyDescent="0.25">
      <c r="E251" s="36"/>
      <c r="F251" s="36"/>
      <c r="G251" s="36"/>
      <c r="H251" s="36"/>
      <c r="I251" s="36"/>
      <c r="J251" s="37"/>
    </row>
    <row r="252" spans="2:10" x14ac:dyDescent="0.25">
      <c r="E252" s="36"/>
      <c r="F252" s="36"/>
      <c r="G252" s="36"/>
      <c r="H252" s="36"/>
      <c r="I252" s="36"/>
      <c r="J252" s="37"/>
    </row>
    <row r="253" spans="2:10" x14ac:dyDescent="0.25">
      <c r="E253" s="36"/>
      <c r="F253" s="36"/>
      <c r="G253" s="36"/>
      <c r="H253" s="36"/>
      <c r="I253" s="36"/>
      <c r="J253" s="37"/>
    </row>
    <row r="254" spans="2:10" x14ac:dyDescent="0.25">
      <c r="E254" s="36"/>
      <c r="F254" s="36"/>
      <c r="G254" s="36"/>
      <c r="H254" s="36"/>
      <c r="I254" s="36"/>
      <c r="J254" s="37"/>
    </row>
    <row r="255" spans="2:10" x14ac:dyDescent="0.25">
      <c r="E255" s="36"/>
      <c r="F255" s="36"/>
      <c r="G255" s="36"/>
      <c r="H255" s="36"/>
      <c r="I255" s="36"/>
      <c r="J255" s="37"/>
    </row>
    <row r="256" spans="2:10" x14ac:dyDescent="0.25">
      <c r="E256" s="36"/>
      <c r="F256" s="36"/>
      <c r="G256" s="36"/>
      <c r="H256" s="36"/>
      <c r="I256" s="36"/>
      <c r="J256" s="37"/>
    </row>
    <row r="257" spans="5:10" x14ac:dyDescent="0.25">
      <c r="E257" s="36"/>
      <c r="F257" s="36"/>
      <c r="G257" s="36"/>
      <c r="H257" s="36"/>
      <c r="I257" s="36"/>
      <c r="J257" s="37"/>
    </row>
    <row r="258" spans="5:10" x14ac:dyDescent="0.25">
      <c r="E258" s="36"/>
      <c r="F258" s="36"/>
      <c r="G258" s="36"/>
      <c r="H258" s="36"/>
      <c r="I258" s="36"/>
      <c r="J258" s="37"/>
    </row>
    <row r="259" spans="5:10" x14ac:dyDescent="0.25">
      <c r="E259" s="36"/>
      <c r="F259" s="36"/>
      <c r="G259" s="36"/>
      <c r="H259" s="36"/>
      <c r="I259" s="36"/>
      <c r="J259" s="37"/>
    </row>
    <row r="260" spans="5:10" x14ac:dyDescent="0.25">
      <c r="E260" s="36"/>
      <c r="F260" s="36"/>
      <c r="G260" s="36"/>
      <c r="H260" s="36"/>
      <c r="I260" s="36"/>
      <c r="J260" s="37"/>
    </row>
    <row r="261" spans="5:10" x14ac:dyDescent="0.25">
      <c r="E261" s="36"/>
      <c r="F261" s="36"/>
      <c r="G261" s="36"/>
      <c r="H261" s="36"/>
      <c r="I261" s="36"/>
      <c r="J261" s="37"/>
    </row>
    <row r="262" spans="5:10" x14ac:dyDescent="0.25">
      <c r="E262" s="36"/>
      <c r="F262" s="36"/>
      <c r="G262" s="36"/>
      <c r="H262" s="36"/>
      <c r="I262" s="36"/>
      <c r="J262" s="37"/>
    </row>
    <row r="263" spans="5:10" x14ac:dyDescent="0.25">
      <c r="E263" s="36"/>
      <c r="F263" s="36"/>
      <c r="G263" s="36"/>
      <c r="H263" s="36"/>
      <c r="I263" s="36"/>
      <c r="J263" s="37"/>
    </row>
    <row r="264" spans="5:10" x14ac:dyDescent="0.25">
      <c r="E264" s="36"/>
      <c r="F264" s="36"/>
      <c r="G264" s="36"/>
      <c r="H264" s="36"/>
      <c r="I264" s="36"/>
      <c r="J264" s="37"/>
    </row>
    <row r="265" spans="5:10" x14ac:dyDescent="0.25">
      <c r="E265" s="36"/>
      <c r="F265" s="36"/>
      <c r="G265" s="36"/>
      <c r="H265" s="36"/>
      <c r="I265" s="36"/>
      <c r="J265" s="37"/>
    </row>
    <row r="266" spans="5:10" x14ac:dyDescent="0.25">
      <c r="E266" s="36"/>
      <c r="F266" s="36"/>
      <c r="G266" s="36"/>
      <c r="H266" s="36"/>
      <c r="I266" s="36"/>
      <c r="J266" s="37"/>
    </row>
    <row r="267" spans="5:10" x14ac:dyDescent="0.25">
      <c r="E267" s="36"/>
      <c r="F267" s="36"/>
      <c r="G267" s="36"/>
      <c r="H267" s="36"/>
      <c r="I267" s="36"/>
      <c r="J267" s="37"/>
    </row>
    <row r="268" spans="5:10" x14ac:dyDescent="0.25">
      <c r="E268" s="36"/>
      <c r="F268" s="36"/>
      <c r="G268" s="36"/>
      <c r="H268" s="36"/>
      <c r="I268" s="36"/>
      <c r="J268" s="37"/>
    </row>
    <row r="269" spans="5:10" x14ac:dyDescent="0.25">
      <c r="E269" s="36"/>
      <c r="F269" s="36"/>
      <c r="G269" s="36"/>
      <c r="H269" s="36"/>
      <c r="I269" s="36"/>
      <c r="J269" s="37"/>
    </row>
    <row r="270" spans="5:10" x14ac:dyDescent="0.25">
      <c r="E270" s="36"/>
      <c r="F270" s="36"/>
      <c r="G270" s="36"/>
      <c r="H270" s="36"/>
      <c r="I270" s="36"/>
      <c r="J270" s="37"/>
    </row>
    <row r="271" spans="5:10" x14ac:dyDescent="0.25">
      <c r="E271" s="36"/>
      <c r="F271" s="36"/>
      <c r="G271" s="36"/>
      <c r="H271" s="36"/>
      <c r="I271" s="36"/>
      <c r="J271" s="37"/>
    </row>
    <row r="272" spans="5:10" x14ac:dyDescent="0.25">
      <c r="E272" s="36"/>
      <c r="F272" s="36"/>
      <c r="G272" s="36"/>
      <c r="H272" s="36"/>
      <c r="I272" s="36"/>
      <c r="J272" s="37"/>
    </row>
    <row r="273" spans="5:10" x14ac:dyDescent="0.25">
      <c r="E273" s="36"/>
      <c r="F273" s="36"/>
      <c r="G273" s="36"/>
      <c r="H273" s="36"/>
      <c r="I273" s="36"/>
      <c r="J273" s="37"/>
    </row>
    <row r="274" spans="5:10" x14ac:dyDescent="0.25">
      <c r="E274" s="36"/>
      <c r="F274" s="36"/>
      <c r="G274" s="36"/>
      <c r="H274" s="36"/>
      <c r="I274" s="36"/>
      <c r="J274" s="37"/>
    </row>
    <row r="275" spans="5:10" x14ac:dyDescent="0.25">
      <c r="E275" s="36"/>
      <c r="F275" s="36"/>
      <c r="G275" s="36"/>
      <c r="H275" s="36"/>
      <c r="I275" s="36"/>
      <c r="J275" s="37"/>
    </row>
    <row r="276" spans="5:10" x14ac:dyDescent="0.25">
      <c r="E276" s="36"/>
      <c r="F276" s="36"/>
      <c r="G276" s="36"/>
      <c r="H276" s="36"/>
      <c r="I276" s="36"/>
      <c r="J276" s="37"/>
    </row>
    <row r="277" spans="5:10" x14ac:dyDescent="0.25">
      <c r="E277" s="36"/>
      <c r="F277" s="36"/>
      <c r="G277" s="36"/>
      <c r="H277" s="36"/>
      <c r="I277" s="36"/>
      <c r="J277" s="37"/>
    </row>
    <row r="278" spans="5:10" x14ac:dyDescent="0.25">
      <c r="E278" s="36"/>
      <c r="F278" s="36"/>
      <c r="G278" s="36"/>
      <c r="H278" s="36"/>
      <c r="I278" s="36"/>
      <c r="J278" s="37"/>
    </row>
    <row r="279" spans="5:10" x14ac:dyDescent="0.25">
      <c r="E279" s="36"/>
      <c r="F279" s="36"/>
      <c r="G279" s="36"/>
      <c r="H279" s="36"/>
      <c r="I279" s="36"/>
      <c r="J279" s="37"/>
    </row>
    <row r="280" spans="5:10" x14ac:dyDescent="0.25">
      <c r="E280" s="36"/>
      <c r="F280" s="36"/>
      <c r="G280" s="36"/>
      <c r="H280" s="36"/>
      <c r="I280" s="36"/>
      <c r="J280" s="37"/>
    </row>
    <row r="281" spans="5:10" x14ac:dyDescent="0.25">
      <c r="E281" s="36"/>
      <c r="F281" s="36"/>
      <c r="G281" s="36"/>
      <c r="H281" s="36"/>
      <c r="I281" s="36"/>
      <c r="J281" s="37"/>
    </row>
    <row r="282" spans="5:10" x14ac:dyDescent="0.25">
      <c r="E282" s="36"/>
      <c r="F282" s="36"/>
      <c r="G282" s="36"/>
      <c r="H282" s="36"/>
      <c r="I282" s="36"/>
      <c r="J282" s="37"/>
    </row>
    <row r="283" spans="5:10" x14ac:dyDescent="0.25">
      <c r="E283" s="36"/>
      <c r="F283" s="36"/>
      <c r="G283" s="36"/>
      <c r="H283" s="36"/>
      <c r="I283" s="36"/>
      <c r="J283" s="37"/>
    </row>
    <row r="284" spans="5:10" x14ac:dyDescent="0.25">
      <c r="E284" s="36"/>
      <c r="F284" s="36"/>
      <c r="G284" s="36"/>
      <c r="H284" s="36"/>
      <c r="I284" s="36"/>
      <c r="J284" s="37"/>
    </row>
    <row r="285" spans="5:10" x14ac:dyDescent="0.25">
      <c r="E285" s="36"/>
      <c r="F285" s="36"/>
      <c r="G285" s="36"/>
      <c r="H285" s="36"/>
      <c r="I285" s="36"/>
      <c r="J285" s="37"/>
    </row>
    <row r="286" spans="5:10" x14ac:dyDescent="0.25">
      <c r="E286" s="36"/>
      <c r="F286" s="36"/>
      <c r="G286" s="36"/>
      <c r="H286" s="36"/>
      <c r="I286" s="36"/>
      <c r="J286" s="37"/>
    </row>
    <row r="287" spans="5:10" x14ac:dyDescent="0.25">
      <c r="E287" s="36"/>
      <c r="F287" s="36"/>
      <c r="G287" s="36"/>
      <c r="H287" s="36"/>
      <c r="I287" s="36"/>
      <c r="J287" s="37"/>
    </row>
    <row r="288" spans="5:10" x14ac:dyDescent="0.25">
      <c r="E288" s="36"/>
      <c r="F288" s="36"/>
      <c r="G288" s="36"/>
      <c r="H288" s="36"/>
      <c r="I288" s="36"/>
      <c r="J288" s="37"/>
    </row>
    <row r="289" spans="5:10" x14ac:dyDescent="0.25">
      <c r="E289" s="36"/>
      <c r="F289" s="36"/>
      <c r="G289" s="36"/>
      <c r="H289" s="36"/>
      <c r="I289" s="36"/>
      <c r="J289" s="37"/>
    </row>
    <row r="290" spans="5:10" x14ac:dyDescent="0.25">
      <c r="E290" s="36"/>
      <c r="F290" s="36"/>
      <c r="G290" s="36"/>
      <c r="H290" s="36"/>
      <c r="I290" s="36"/>
      <c r="J290" s="37"/>
    </row>
    <row r="291" spans="5:10" x14ac:dyDescent="0.25">
      <c r="E291" s="36"/>
      <c r="F291" s="36"/>
      <c r="G291" s="36"/>
      <c r="H291" s="36"/>
      <c r="I291" s="36"/>
      <c r="J291" s="37"/>
    </row>
    <row r="292" spans="5:10" x14ac:dyDescent="0.25">
      <c r="E292" s="36"/>
      <c r="F292" s="36"/>
      <c r="G292" s="36"/>
      <c r="H292" s="36"/>
      <c r="I292" s="36"/>
      <c r="J292" s="37"/>
    </row>
    <row r="293" spans="5:10" x14ac:dyDescent="0.25">
      <c r="E293" s="36"/>
      <c r="F293" s="36"/>
      <c r="G293" s="36"/>
      <c r="H293" s="36"/>
      <c r="I293" s="36"/>
      <c r="J293" s="37"/>
    </row>
    <row r="294" spans="5:10" x14ac:dyDescent="0.25">
      <c r="E294" s="36"/>
      <c r="F294" s="36"/>
      <c r="G294" s="36"/>
      <c r="H294" s="36"/>
      <c r="I294" s="36"/>
      <c r="J294" s="37"/>
    </row>
    <row r="295" spans="5:10" x14ac:dyDescent="0.25">
      <c r="E295" s="36"/>
      <c r="F295" s="36"/>
      <c r="G295" s="36"/>
      <c r="H295" s="36"/>
      <c r="I295" s="36"/>
      <c r="J295" s="37"/>
    </row>
    <row r="296" spans="5:10" x14ac:dyDescent="0.25">
      <c r="E296" s="36"/>
      <c r="F296" s="36"/>
      <c r="G296" s="36"/>
      <c r="H296" s="36"/>
      <c r="I296" s="36"/>
      <c r="J296" s="37"/>
    </row>
    <row r="297" spans="5:10" x14ac:dyDescent="0.25">
      <c r="E297" s="36"/>
      <c r="F297" s="36"/>
      <c r="G297" s="36"/>
      <c r="H297" s="36"/>
      <c r="I297" s="36"/>
      <c r="J297" s="37"/>
    </row>
    <row r="298" spans="5:10" x14ac:dyDescent="0.25">
      <c r="E298" s="36"/>
      <c r="F298" s="36"/>
      <c r="G298" s="36"/>
      <c r="H298" s="36"/>
      <c r="I298" s="36"/>
      <c r="J298" s="37"/>
    </row>
    <row r="299" spans="5:10" x14ac:dyDescent="0.25">
      <c r="E299" s="36"/>
      <c r="F299" s="36"/>
      <c r="G299" s="36"/>
      <c r="H299" s="36"/>
      <c r="I299" s="36"/>
      <c r="J299" s="37"/>
    </row>
    <row r="300" spans="5:10" x14ac:dyDescent="0.25">
      <c r="E300" s="36"/>
      <c r="F300" s="36"/>
      <c r="G300" s="36"/>
      <c r="H300" s="36"/>
      <c r="I300" s="36"/>
      <c r="J300" s="37"/>
    </row>
    <row r="301" spans="5:10" x14ac:dyDescent="0.25">
      <c r="E301" s="36"/>
      <c r="F301" s="36"/>
      <c r="G301" s="36"/>
      <c r="H301" s="36"/>
      <c r="I301" s="36"/>
      <c r="J301" s="37"/>
    </row>
    <row r="302" spans="5:10" x14ac:dyDescent="0.25">
      <c r="E302" s="36"/>
      <c r="F302" s="36"/>
      <c r="G302" s="36"/>
      <c r="H302" s="36"/>
      <c r="I302" s="36"/>
      <c r="J302" s="37"/>
    </row>
    <row r="303" spans="5:10" x14ac:dyDescent="0.25">
      <c r="E303" s="36"/>
      <c r="F303" s="36"/>
      <c r="G303" s="36"/>
      <c r="H303" s="36"/>
      <c r="I303" s="36"/>
      <c r="J303" s="37"/>
    </row>
    <row r="304" spans="5:10" x14ac:dyDescent="0.25">
      <c r="E304" s="36"/>
      <c r="F304" s="36"/>
      <c r="G304" s="36"/>
      <c r="H304" s="36"/>
      <c r="I304" s="36"/>
      <c r="J304" s="37"/>
    </row>
    <row r="305" spans="5:10" x14ac:dyDescent="0.25">
      <c r="E305" s="36"/>
      <c r="F305" s="36"/>
      <c r="G305" s="36"/>
      <c r="H305" s="36"/>
      <c r="I305" s="36"/>
      <c r="J305" s="37"/>
    </row>
    <row r="306" spans="5:10" x14ac:dyDescent="0.25">
      <c r="E306" s="36"/>
      <c r="F306" s="36"/>
      <c r="G306" s="36"/>
      <c r="H306" s="36"/>
      <c r="I306" s="36"/>
      <c r="J306" s="37"/>
    </row>
    <row r="307" spans="5:10" x14ac:dyDescent="0.25">
      <c r="E307" s="36"/>
      <c r="F307" s="36"/>
      <c r="G307" s="36"/>
      <c r="H307" s="36"/>
      <c r="I307" s="36"/>
      <c r="J307" s="37"/>
    </row>
    <row r="308" spans="5:10" x14ac:dyDescent="0.25">
      <c r="E308" s="36"/>
      <c r="F308" s="36"/>
      <c r="G308" s="36"/>
      <c r="H308" s="36"/>
      <c r="I308" s="36"/>
      <c r="J308" s="37"/>
    </row>
    <row r="309" spans="5:10" x14ac:dyDescent="0.25">
      <c r="E309" s="36"/>
      <c r="F309" s="36"/>
      <c r="G309" s="36"/>
      <c r="H309" s="36"/>
      <c r="I309" s="36"/>
      <c r="J309" s="37"/>
    </row>
    <row r="310" spans="5:10" x14ac:dyDescent="0.25">
      <c r="E310" s="36"/>
      <c r="F310" s="36"/>
      <c r="G310" s="36"/>
      <c r="H310" s="36"/>
      <c r="I310" s="36"/>
      <c r="J310" s="37"/>
    </row>
    <row r="311" spans="5:10" x14ac:dyDescent="0.25">
      <c r="E311" s="36"/>
      <c r="F311" s="36"/>
      <c r="G311" s="36"/>
      <c r="H311" s="36"/>
      <c r="I311" s="36"/>
      <c r="J311" s="37"/>
    </row>
    <row r="312" spans="5:10" x14ac:dyDescent="0.25">
      <c r="E312" s="36"/>
      <c r="F312" s="36"/>
      <c r="G312" s="36"/>
      <c r="H312" s="36"/>
      <c r="I312" s="36"/>
      <c r="J312" s="37"/>
    </row>
    <row r="313" spans="5:10" x14ac:dyDescent="0.25">
      <c r="E313" s="36"/>
      <c r="F313" s="36"/>
      <c r="G313" s="36"/>
      <c r="H313" s="36"/>
      <c r="I313" s="36"/>
      <c r="J313" s="37"/>
    </row>
    <row r="314" spans="5:10" x14ac:dyDescent="0.25">
      <c r="E314" s="36"/>
      <c r="F314" s="36"/>
      <c r="G314" s="36"/>
      <c r="H314" s="36"/>
      <c r="I314" s="36"/>
      <c r="J314" s="37"/>
    </row>
    <row r="315" spans="5:10" x14ac:dyDescent="0.25">
      <c r="E315" s="36"/>
      <c r="F315" s="36"/>
      <c r="G315" s="36"/>
      <c r="H315" s="36"/>
      <c r="I315" s="36"/>
      <c r="J315" s="37"/>
    </row>
    <row r="316" spans="5:10" x14ac:dyDescent="0.25">
      <c r="E316" s="36"/>
      <c r="F316" s="36"/>
      <c r="G316" s="36"/>
      <c r="H316" s="36"/>
      <c r="I316" s="36"/>
      <c r="J316" s="37"/>
    </row>
    <row r="317" spans="5:10" x14ac:dyDescent="0.25">
      <c r="E317" s="36"/>
      <c r="F317" s="36"/>
      <c r="G317" s="36"/>
      <c r="H317" s="36"/>
      <c r="I317" s="36"/>
      <c r="J317" s="37"/>
    </row>
    <row r="318" spans="5:10" x14ac:dyDescent="0.25">
      <c r="E318" s="36"/>
      <c r="F318" s="36"/>
      <c r="G318" s="36"/>
      <c r="H318" s="36"/>
      <c r="I318" s="36"/>
      <c r="J318" s="37"/>
    </row>
    <row r="319" spans="5:10" x14ac:dyDescent="0.25">
      <c r="E319" s="36"/>
      <c r="F319" s="36"/>
      <c r="G319" s="36"/>
      <c r="H319" s="36"/>
      <c r="I319" s="36"/>
      <c r="J319" s="37"/>
    </row>
    <row r="320" spans="5:10" x14ac:dyDescent="0.25">
      <c r="E320" s="36"/>
      <c r="F320" s="36"/>
      <c r="G320" s="36"/>
      <c r="H320" s="36"/>
      <c r="I320" s="36"/>
      <c r="J320" s="37"/>
    </row>
    <row r="321" spans="5:10" x14ac:dyDescent="0.25">
      <c r="E321" s="36"/>
      <c r="F321" s="36"/>
      <c r="G321" s="36"/>
      <c r="H321" s="36"/>
      <c r="I321" s="36"/>
      <c r="J321" s="37"/>
    </row>
    <row r="322" spans="5:10" x14ac:dyDescent="0.25">
      <c r="E322" s="36"/>
      <c r="F322" s="36"/>
      <c r="G322" s="36"/>
      <c r="H322" s="36"/>
      <c r="I322" s="36"/>
      <c r="J322" s="37"/>
    </row>
    <row r="323" spans="5:10" x14ac:dyDescent="0.25">
      <c r="E323" s="36"/>
      <c r="F323" s="36"/>
      <c r="G323" s="36"/>
      <c r="H323" s="36"/>
      <c r="I323" s="36"/>
      <c r="J323" s="37"/>
    </row>
    <row r="324" spans="5:10" x14ac:dyDescent="0.25">
      <c r="E324" s="36"/>
      <c r="F324" s="36"/>
      <c r="G324" s="36"/>
      <c r="H324" s="36"/>
      <c r="I324" s="36"/>
      <c r="J324" s="37"/>
    </row>
    <row r="325" spans="5:10" x14ac:dyDescent="0.25">
      <c r="E325" s="36"/>
      <c r="F325" s="36"/>
      <c r="G325" s="36"/>
      <c r="H325" s="36"/>
      <c r="I325" s="36"/>
      <c r="J325" s="37"/>
    </row>
    <row r="326" spans="5:10" x14ac:dyDescent="0.25">
      <c r="E326" s="36"/>
      <c r="F326" s="36"/>
      <c r="G326" s="36"/>
      <c r="H326" s="36"/>
      <c r="I326" s="36"/>
      <c r="J326" s="37"/>
    </row>
    <row r="327" spans="5:10" x14ac:dyDescent="0.25">
      <c r="E327" s="36"/>
      <c r="F327" s="36"/>
      <c r="G327" s="36"/>
      <c r="H327" s="36"/>
      <c r="I327" s="36"/>
      <c r="J327" s="37"/>
    </row>
    <row r="328" spans="5:10" x14ac:dyDescent="0.25">
      <c r="E328" s="36"/>
      <c r="F328" s="36"/>
      <c r="G328" s="36"/>
      <c r="H328" s="36"/>
      <c r="I328" s="36"/>
      <c r="J328" s="37"/>
    </row>
    <row r="329" spans="5:10" x14ac:dyDescent="0.25">
      <c r="E329" s="36"/>
      <c r="F329" s="36"/>
      <c r="G329" s="36"/>
      <c r="H329" s="36"/>
      <c r="I329" s="36"/>
      <c r="J329" s="37"/>
    </row>
    <row r="330" spans="5:10" x14ac:dyDescent="0.25">
      <c r="E330" s="36"/>
      <c r="F330" s="36"/>
      <c r="G330" s="36"/>
      <c r="H330" s="36"/>
      <c r="I330" s="36"/>
      <c r="J330" s="37"/>
    </row>
    <row r="331" spans="5:10" x14ac:dyDescent="0.25">
      <c r="E331" s="36"/>
      <c r="F331" s="36"/>
      <c r="G331" s="36"/>
      <c r="H331" s="36"/>
      <c r="I331" s="36"/>
      <c r="J331" s="37"/>
    </row>
    <row r="332" spans="5:10" x14ac:dyDescent="0.25">
      <c r="E332" s="36"/>
      <c r="F332" s="36"/>
      <c r="G332" s="36"/>
      <c r="H332" s="36"/>
      <c r="I332" s="36"/>
      <c r="J332" s="37"/>
    </row>
    <row r="333" spans="5:10" x14ac:dyDescent="0.25">
      <c r="E333" s="36"/>
      <c r="F333" s="36"/>
      <c r="G333" s="36"/>
      <c r="H333" s="36"/>
      <c r="I333" s="36"/>
      <c r="J333" s="37"/>
    </row>
    <row r="334" spans="5:10" x14ac:dyDescent="0.25">
      <c r="E334" s="36"/>
      <c r="F334" s="36"/>
      <c r="G334" s="36"/>
      <c r="H334" s="36"/>
      <c r="I334" s="36"/>
      <c r="J334" s="37"/>
    </row>
    <row r="335" spans="5:10" x14ac:dyDescent="0.25">
      <c r="E335" s="36"/>
      <c r="F335" s="36"/>
      <c r="G335" s="36"/>
      <c r="H335" s="36"/>
      <c r="I335" s="36"/>
      <c r="J335" s="37"/>
    </row>
    <row r="336" spans="5:10" x14ac:dyDescent="0.25">
      <c r="E336" s="36"/>
      <c r="F336" s="36"/>
      <c r="G336" s="36"/>
      <c r="H336" s="36"/>
      <c r="I336" s="36"/>
      <c r="J336" s="37"/>
    </row>
    <row r="337" spans="5:10" x14ac:dyDescent="0.25">
      <c r="E337" s="36"/>
      <c r="F337" s="36"/>
      <c r="G337" s="36"/>
      <c r="H337" s="36"/>
      <c r="I337" s="36"/>
      <c r="J337" s="37"/>
    </row>
    <row r="338" spans="5:10" x14ac:dyDescent="0.25">
      <c r="E338" s="36"/>
      <c r="F338" s="36"/>
      <c r="G338" s="36"/>
      <c r="H338" s="36"/>
      <c r="I338" s="36"/>
      <c r="J338" s="37"/>
    </row>
    <row r="339" spans="5:10" x14ac:dyDescent="0.25">
      <c r="E339" s="36"/>
      <c r="F339" s="36"/>
      <c r="G339" s="36"/>
      <c r="H339" s="36"/>
      <c r="I339" s="36"/>
      <c r="J339" s="37"/>
    </row>
    <row r="340" spans="5:10" x14ac:dyDescent="0.25">
      <c r="E340" s="36"/>
      <c r="F340" s="36"/>
      <c r="G340" s="36"/>
      <c r="H340" s="36"/>
      <c r="I340" s="36"/>
      <c r="J340" s="37"/>
    </row>
    <row r="341" spans="5:10" x14ac:dyDescent="0.25">
      <c r="E341" s="36"/>
      <c r="F341" s="36"/>
      <c r="G341" s="36"/>
      <c r="H341" s="36"/>
      <c r="I341" s="36"/>
      <c r="J341" s="37"/>
    </row>
    <row r="342" spans="5:10" x14ac:dyDescent="0.25">
      <c r="E342" s="36"/>
      <c r="F342" s="36"/>
      <c r="G342" s="36"/>
      <c r="H342" s="36"/>
      <c r="I342" s="36"/>
      <c r="J342" s="37"/>
    </row>
    <row r="343" spans="5:10" x14ac:dyDescent="0.25">
      <c r="E343" s="36"/>
      <c r="F343" s="36"/>
      <c r="G343" s="36"/>
      <c r="H343" s="36"/>
      <c r="I343" s="36"/>
      <c r="J343" s="37"/>
    </row>
    <row r="344" spans="5:10" x14ac:dyDescent="0.25">
      <c r="E344" s="36"/>
      <c r="F344" s="36"/>
      <c r="G344" s="36"/>
      <c r="H344" s="36"/>
      <c r="I344" s="36"/>
      <c r="J344" s="37"/>
    </row>
    <row r="345" spans="5:10" x14ac:dyDescent="0.25">
      <c r="E345" s="36"/>
      <c r="F345" s="36"/>
      <c r="G345" s="36"/>
      <c r="H345" s="36"/>
      <c r="I345" s="36"/>
      <c r="J345" s="37"/>
    </row>
    <row r="346" spans="5:10" x14ac:dyDescent="0.25">
      <c r="E346" s="36"/>
      <c r="F346" s="36"/>
      <c r="G346" s="36"/>
      <c r="H346" s="36"/>
      <c r="I346" s="36"/>
      <c r="J346" s="37"/>
    </row>
    <row r="347" spans="5:10" x14ac:dyDescent="0.25">
      <c r="E347" s="36"/>
      <c r="F347" s="36"/>
      <c r="G347" s="36"/>
      <c r="H347" s="36"/>
      <c r="I347" s="36"/>
      <c r="J347" s="37"/>
    </row>
    <row r="348" spans="5:10" x14ac:dyDescent="0.25">
      <c r="E348" s="36"/>
      <c r="F348" s="36"/>
      <c r="G348" s="36"/>
      <c r="H348" s="36"/>
      <c r="I348" s="36"/>
      <c r="J348" s="37"/>
    </row>
    <row r="349" spans="5:10" x14ac:dyDescent="0.25">
      <c r="E349" s="36"/>
      <c r="F349" s="36"/>
      <c r="G349" s="36"/>
      <c r="H349" s="36"/>
      <c r="I349" s="36"/>
      <c r="J349" s="37"/>
    </row>
    <row r="350" spans="5:10" x14ac:dyDescent="0.25">
      <c r="E350" s="36"/>
      <c r="F350" s="36"/>
      <c r="G350" s="36"/>
      <c r="H350" s="36"/>
      <c r="I350" s="36"/>
      <c r="J350" s="37"/>
    </row>
    <row r="351" spans="5:10" x14ac:dyDescent="0.25">
      <c r="E351" s="36"/>
      <c r="F351" s="36"/>
      <c r="G351" s="36"/>
      <c r="H351" s="36"/>
      <c r="I351" s="36"/>
      <c r="J351" s="37"/>
    </row>
    <row r="352" spans="5:10" x14ac:dyDescent="0.25">
      <c r="E352" s="36"/>
      <c r="F352" s="36"/>
      <c r="G352" s="36"/>
      <c r="H352" s="36"/>
      <c r="I352" s="36"/>
      <c r="J352" s="37"/>
    </row>
    <row r="353" spans="5:10" x14ac:dyDescent="0.25">
      <c r="E353" s="36"/>
      <c r="F353" s="36"/>
      <c r="G353" s="36"/>
      <c r="H353" s="36"/>
      <c r="I353" s="36"/>
      <c r="J353" s="37"/>
    </row>
    <row r="354" spans="5:10" x14ac:dyDescent="0.25">
      <c r="E354" s="36"/>
      <c r="F354" s="36"/>
      <c r="G354" s="36"/>
      <c r="H354" s="36"/>
      <c r="I354" s="36"/>
      <c r="J354" s="37"/>
    </row>
    <row r="355" spans="5:10" x14ac:dyDescent="0.25">
      <c r="E355" s="36"/>
      <c r="F355" s="36"/>
      <c r="G355" s="36"/>
      <c r="H355" s="36"/>
      <c r="I355" s="36"/>
      <c r="J355" s="37"/>
    </row>
    <row r="356" spans="5:10" x14ac:dyDescent="0.25">
      <c r="E356" s="36"/>
      <c r="F356" s="36"/>
      <c r="G356" s="36"/>
      <c r="H356" s="36"/>
      <c r="I356" s="36"/>
      <c r="J356" s="37"/>
    </row>
    <row r="357" spans="5:10" x14ac:dyDescent="0.25">
      <c r="E357" s="36"/>
      <c r="F357" s="36"/>
      <c r="G357" s="36"/>
      <c r="H357" s="36"/>
      <c r="I357" s="36"/>
      <c r="J357" s="37"/>
    </row>
  </sheetData>
  <mergeCells count="44">
    <mergeCell ref="B142:C148"/>
    <mergeCell ref="B149:B166"/>
    <mergeCell ref="C149:C150"/>
    <mergeCell ref="C151:C152"/>
    <mergeCell ref="C153:C154"/>
    <mergeCell ref="C155:C156"/>
    <mergeCell ref="C163:C164"/>
    <mergeCell ref="C157:C158"/>
    <mergeCell ref="C159:C160"/>
    <mergeCell ref="C161:C162"/>
    <mergeCell ref="B243:C243"/>
    <mergeCell ref="B218:C223"/>
    <mergeCell ref="B224:C226"/>
    <mergeCell ref="B227:C231"/>
    <mergeCell ref="B232:C232"/>
    <mergeCell ref="B233:C237"/>
    <mergeCell ref="B238:C239"/>
    <mergeCell ref="B240:C241"/>
    <mergeCell ref="Q5:V5"/>
    <mergeCell ref="J5:O5"/>
    <mergeCell ref="B242:C242"/>
    <mergeCell ref="B203:C210"/>
    <mergeCell ref="B212:B217"/>
    <mergeCell ref="C212:C214"/>
    <mergeCell ref="C215:C217"/>
    <mergeCell ref="B176:C184"/>
    <mergeCell ref="B185:C193"/>
    <mergeCell ref="B194:C202"/>
    <mergeCell ref="B167:C175"/>
    <mergeCell ref="B49:C57"/>
    <mergeCell ref="C165:C166"/>
    <mergeCell ref="B58:C98"/>
    <mergeCell ref="B99:C107"/>
    <mergeCell ref="B108:C141"/>
    <mergeCell ref="B48:C48"/>
    <mergeCell ref="B2:C2"/>
    <mergeCell ref="B3:C3"/>
    <mergeCell ref="B4:C4"/>
    <mergeCell ref="B5:G5"/>
    <mergeCell ref="B17:G17"/>
    <mergeCell ref="B27:G27"/>
    <mergeCell ref="B32:G32"/>
    <mergeCell ref="B38:G38"/>
    <mergeCell ref="B47:D47"/>
  </mergeCells>
  <printOptions horizontalCentered="1"/>
  <pageMargins left="0.19685039370078741" right="0.19685039370078741" top="0.39370078740157483" bottom="0.39370078740157483" header="0" footer="0"/>
  <pageSetup paperSize="9"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O410"/>
  <sheetViews>
    <sheetView topLeftCell="A4" zoomScaleSheetLayoutView="130" workbookViewId="0">
      <selection activeCell="H18" sqref="H18"/>
    </sheetView>
  </sheetViews>
  <sheetFormatPr defaultRowHeight="15" x14ac:dyDescent="0.25"/>
  <cols>
    <col min="1" max="1" width="7.42578125" customWidth="1"/>
    <col min="2" max="2" width="6.28515625" style="1" customWidth="1"/>
    <col min="3" max="3" width="12.42578125" style="1" customWidth="1"/>
    <col min="4" max="4" width="18" style="1" bestFit="1" customWidth="1"/>
    <col min="5" max="5" width="10.42578125" style="1" customWidth="1"/>
    <col min="6" max="6" width="13.140625" style="1" customWidth="1"/>
    <col min="7" max="7" width="11.7109375" style="1" customWidth="1"/>
    <col min="8" max="8" width="28.28515625" customWidth="1"/>
    <col min="11" max="11" width="19.85546875" style="16" customWidth="1"/>
    <col min="13" max="13" width="8.5703125" customWidth="1"/>
    <col min="14" max="14" width="14" customWidth="1"/>
  </cols>
  <sheetData>
    <row r="1" spans="2:15" ht="46.5" customHeight="1" x14ac:dyDescent="0.25">
      <c r="D1" s="28"/>
      <c r="E1" s="6"/>
      <c r="F1" s="6"/>
      <c r="G1" s="6"/>
      <c r="I1" s="1"/>
    </row>
    <row r="2" spans="2:15" s="1" customFormat="1" ht="15" customHeight="1" x14ac:dyDescent="0.25">
      <c r="B2" s="168" t="s">
        <v>17</v>
      </c>
      <c r="C2" s="168"/>
      <c r="D2" s="20" t="s">
        <v>135</v>
      </c>
      <c r="G2" s="31"/>
      <c r="K2" s="17"/>
    </row>
    <row r="3" spans="2:15" s="1" customFormat="1" ht="15" customHeight="1" x14ac:dyDescent="0.25">
      <c r="B3" s="168" t="s">
        <v>19</v>
      </c>
      <c r="C3" s="168"/>
      <c r="D3" s="21" t="s">
        <v>145</v>
      </c>
      <c r="E3" s="5"/>
      <c r="F3" s="5"/>
      <c r="G3" s="31"/>
      <c r="K3" s="17"/>
    </row>
    <row r="4" spans="2:15" s="1" customFormat="1" ht="33" customHeight="1" x14ac:dyDescent="0.25">
      <c r="B4" s="169" t="s">
        <v>18</v>
      </c>
      <c r="C4" s="169"/>
      <c r="D4" s="94" t="s">
        <v>161</v>
      </c>
      <c r="E4" s="95"/>
      <c r="F4" s="95"/>
      <c r="G4" s="9"/>
      <c r="I4"/>
      <c r="K4" s="17"/>
    </row>
    <row r="5" spans="2:15" ht="18.75" x14ac:dyDescent="0.25">
      <c r="B5" s="131" t="s">
        <v>10</v>
      </c>
      <c r="C5" s="132"/>
      <c r="D5" s="132"/>
      <c r="E5" s="132"/>
      <c r="F5" s="132"/>
      <c r="G5" s="133"/>
      <c r="J5" s="151" t="s">
        <v>209</v>
      </c>
      <c r="K5" s="151"/>
      <c r="L5" s="151"/>
      <c r="M5" s="151"/>
      <c r="N5" s="151"/>
      <c r="O5" s="151"/>
    </row>
    <row r="6" spans="2:15" ht="45" x14ac:dyDescent="0.25">
      <c r="B6" s="33" t="s">
        <v>9</v>
      </c>
      <c r="C6" s="33" t="s">
        <v>0</v>
      </c>
      <c r="D6" s="33" t="s">
        <v>15</v>
      </c>
      <c r="E6" s="4" t="s">
        <v>20</v>
      </c>
      <c r="F6" s="4" t="s">
        <v>16</v>
      </c>
      <c r="G6" s="33" t="s">
        <v>11</v>
      </c>
      <c r="J6" s="53" t="s">
        <v>205</v>
      </c>
      <c r="K6" s="33" t="s">
        <v>204</v>
      </c>
      <c r="L6" s="33" t="s">
        <v>15</v>
      </c>
      <c r="M6" s="4" t="s">
        <v>20</v>
      </c>
      <c r="N6" s="4" t="s">
        <v>16</v>
      </c>
      <c r="O6" s="33" t="s">
        <v>11</v>
      </c>
    </row>
    <row r="7" spans="2:15" x14ac:dyDescent="0.25">
      <c r="B7" s="33"/>
      <c r="C7" s="33"/>
      <c r="D7" s="33"/>
      <c r="E7" s="4"/>
      <c r="F7" s="4"/>
      <c r="G7" s="33"/>
      <c r="J7" s="61" t="s">
        <v>10</v>
      </c>
      <c r="K7" s="61">
        <f>+'[2]Atarasand -PR E '!$I$1040</f>
        <v>5880</v>
      </c>
      <c r="L7" s="61">
        <f>+D20</f>
        <v>2800</v>
      </c>
      <c r="M7" s="61">
        <f>+'[2]Atarasand -PR E '!$I$1039</f>
        <v>2592</v>
      </c>
      <c r="N7" s="61">
        <f>+L7-M7</f>
        <v>208</v>
      </c>
      <c r="O7" s="61"/>
    </row>
    <row r="8" spans="2:15" ht="15" customHeight="1" x14ac:dyDescent="0.25">
      <c r="B8" s="2">
        <v>1</v>
      </c>
      <c r="C8" s="3">
        <v>44924</v>
      </c>
      <c r="D8" s="2">
        <v>700</v>
      </c>
      <c r="E8" s="2"/>
      <c r="F8" s="2"/>
      <c r="G8" s="2">
        <v>3805</v>
      </c>
      <c r="J8" s="61" t="s">
        <v>12</v>
      </c>
      <c r="K8" s="61">
        <f>+'[2]Atarasand -PR E '!$J$1040</f>
        <v>4144</v>
      </c>
      <c r="L8" s="61">
        <f>+D32</f>
        <v>3300</v>
      </c>
      <c r="M8" s="61">
        <f>+'[2]Atarasand -PR E '!$J$1039</f>
        <v>2718</v>
      </c>
      <c r="N8" s="61">
        <f t="shared" ref="N8:N11" si="0">+L8-M8</f>
        <v>582</v>
      </c>
      <c r="O8" s="61"/>
    </row>
    <row r="9" spans="2:15" ht="15" customHeight="1" x14ac:dyDescent="0.25">
      <c r="B9" s="2">
        <f>1+B8</f>
        <v>2</v>
      </c>
      <c r="C9" s="3">
        <v>44934</v>
      </c>
      <c r="D9" s="2">
        <v>350</v>
      </c>
      <c r="E9" s="2"/>
      <c r="F9" s="2"/>
      <c r="G9" s="2">
        <v>3808</v>
      </c>
      <c r="J9" s="61" t="s">
        <v>13</v>
      </c>
      <c r="K9" s="61">
        <f>+'[2]Atarasand -PR E '!$K$1040</f>
        <v>2528</v>
      </c>
      <c r="L9" s="61">
        <f>+D45</f>
        <v>2400</v>
      </c>
      <c r="M9" s="61">
        <f>+'[2]Atarasand -PR E '!$K$1039</f>
        <v>2276</v>
      </c>
      <c r="N9" s="61">
        <f t="shared" si="0"/>
        <v>124</v>
      </c>
      <c r="O9" s="61"/>
    </row>
    <row r="10" spans="2:15" ht="15" customHeight="1" x14ac:dyDescent="0.25">
      <c r="B10" s="2">
        <f t="shared" ref="B10:B14" si="1">1+B9</f>
        <v>3</v>
      </c>
      <c r="C10" s="3">
        <v>44945</v>
      </c>
      <c r="D10" s="2">
        <v>650</v>
      </c>
      <c r="E10" s="2"/>
      <c r="F10" s="2"/>
      <c r="G10" s="2">
        <v>3810</v>
      </c>
      <c r="J10" s="61" t="s">
        <v>14</v>
      </c>
      <c r="K10" s="61">
        <f>+'[2]Atarasand -PR E '!$L$1040</f>
        <v>3580</v>
      </c>
      <c r="L10" s="61">
        <f>+D59</f>
        <v>3050</v>
      </c>
      <c r="M10" s="61">
        <f>+'[2]Atarasand -PR E '!$L$1039</f>
        <v>3018</v>
      </c>
      <c r="N10" s="61">
        <f t="shared" si="0"/>
        <v>32</v>
      </c>
      <c r="O10" s="61"/>
    </row>
    <row r="11" spans="2:15" ht="15" customHeight="1" x14ac:dyDescent="0.25">
      <c r="B11" s="2">
        <f t="shared" si="1"/>
        <v>4</v>
      </c>
      <c r="C11" s="3">
        <v>44959</v>
      </c>
      <c r="D11" s="2">
        <v>350</v>
      </c>
      <c r="E11" s="2"/>
      <c r="F11" s="2"/>
      <c r="G11" s="2">
        <v>3815</v>
      </c>
      <c r="J11" s="61" t="s">
        <v>210</v>
      </c>
      <c r="K11" s="61">
        <f>+'[2]Atarasand -PR E '!$P$1040</f>
        <v>2994</v>
      </c>
      <c r="L11" s="61">
        <v>740</v>
      </c>
      <c r="M11" s="61">
        <f>+'[2]Atarasand -PR E '!$P$1039</f>
        <v>740</v>
      </c>
      <c r="N11" s="61">
        <f t="shared" si="0"/>
        <v>0</v>
      </c>
      <c r="O11" s="61"/>
    </row>
    <row r="12" spans="2:15" ht="15" customHeight="1" x14ac:dyDescent="0.25">
      <c r="B12" s="2">
        <f t="shared" si="1"/>
        <v>5</v>
      </c>
      <c r="C12" s="3">
        <v>44960</v>
      </c>
      <c r="D12" s="2">
        <v>350</v>
      </c>
      <c r="E12" s="2"/>
      <c r="F12" s="2"/>
      <c r="G12" s="2">
        <v>3816</v>
      </c>
      <c r="J12" s="61"/>
      <c r="K12" s="61">
        <f>+SUM(K7:K11)</f>
        <v>19126</v>
      </c>
      <c r="L12" s="61"/>
      <c r="M12" s="61">
        <f>+SUM(M7:M11)</f>
        <v>11344</v>
      </c>
      <c r="N12" s="61"/>
      <c r="O12" s="61"/>
    </row>
    <row r="13" spans="2:15" ht="15" customHeight="1" x14ac:dyDescent="0.25">
      <c r="B13" s="2">
        <f t="shared" si="1"/>
        <v>6</v>
      </c>
      <c r="C13" s="3">
        <v>44963</v>
      </c>
      <c r="D13" s="2">
        <v>700</v>
      </c>
      <c r="E13" s="2"/>
      <c r="F13" s="2"/>
      <c r="G13" s="24">
        <v>3817</v>
      </c>
      <c r="J13" s="77"/>
      <c r="K13" s="77" t="s">
        <v>176</v>
      </c>
      <c r="L13" s="77"/>
      <c r="M13" s="77"/>
      <c r="N13" s="77"/>
      <c r="O13" s="77"/>
    </row>
    <row r="14" spans="2:15" ht="15" customHeight="1" x14ac:dyDescent="0.25">
      <c r="B14" s="2">
        <f t="shared" si="1"/>
        <v>7</v>
      </c>
      <c r="C14" s="82">
        <v>45029</v>
      </c>
      <c r="D14" s="14">
        <v>300</v>
      </c>
      <c r="E14" s="31"/>
      <c r="F14" s="31"/>
      <c r="G14" s="2">
        <v>3841</v>
      </c>
    </row>
    <row r="15" spans="2:15" ht="15" customHeight="1" x14ac:dyDescent="0.25">
      <c r="B15" s="31"/>
      <c r="C15" s="31"/>
      <c r="D15" s="31"/>
      <c r="E15" s="31"/>
      <c r="F15" s="31"/>
      <c r="G15" s="31"/>
    </row>
    <row r="16" spans="2:15" ht="15" customHeight="1" x14ac:dyDescent="0.25">
      <c r="B16" s="31"/>
      <c r="C16" s="31"/>
      <c r="D16" s="31"/>
      <c r="E16" s="31"/>
      <c r="F16" s="31"/>
      <c r="G16" s="31"/>
    </row>
    <row r="17" spans="2:15" ht="15" customHeight="1" x14ac:dyDescent="0.25">
      <c r="B17" s="31"/>
      <c r="C17" s="31"/>
      <c r="D17" s="31"/>
      <c r="E17" s="31"/>
      <c r="F17" s="31"/>
      <c r="G17" s="31"/>
    </row>
    <row r="18" spans="2:15" ht="15" customHeight="1" x14ac:dyDescent="0.25">
      <c r="B18" s="2"/>
      <c r="C18" s="3"/>
      <c r="D18" s="2"/>
      <c r="E18" s="2"/>
      <c r="F18" s="2"/>
      <c r="G18" s="24"/>
    </row>
    <row r="19" spans="2:15" ht="15" customHeight="1" x14ac:dyDescent="0.25">
      <c r="B19" s="2"/>
      <c r="C19" s="3">
        <v>44982</v>
      </c>
      <c r="D19" s="2">
        <v>600</v>
      </c>
      <c r="E19" s="2"/>
      <c r="F19" s="2">
        <v>3828</v>
      </c>
      <c r="G19" s="24" t="s">
        <v>303</v>
      </c>
      <c r="K19" s="123"/>
    </row>
    <row r="20" spans="2:15" ht="15" customHeight="1" x14ac:dyDescent="0.25">
      <c r="B20" s="2"/>
      <c r="C20" s="3" t="s">
        <v>201</v>
      </c>
      <c r="D20" s="2">
        <f>+SUM(D7:D18)-D19</f>
        <v>2800</v>
      </c>
      <c r="E20" s="2"/>
      <c r="F20" s="2"/>
      <c r="G20" s="24"/>
    </row>
    <row r="21" spans="2:15" ht="18.75" x14ac:dyDescent="0.25">
      <c r="B21" s="131" t="s">
        <v>12</v>
      </c>
      <c r="C21" s="132"/>
      <c r="D21" s="132"/>
      <c r="E21" s="132"/>
      <c r="F21" s="132"/>
      <c r="G21" s="133"/>
    </row>
    <row r="22" spans="2:15" ht="45" x14ac:dyDescent="0.25">
      <c r="B22" s="33" t="s">
        <v>9</v>
      </c>
      <c r="C22" s="33" t="s">
        <v>0</v>
      </c>
      <c r="D22" s="33" t="s">
        <v>15</v>
      </c>
      <c r="E22" s="4" t="s">
        <v>20</v>
      </c>
      <c r="F22" s="4" t="s">
        <v>16</v>
      </c>
      <c r="G22" s="33" t="s">
        <v>11</v>
      </c>
    </row>
    <row r="23" spans="2:15" ht="15" customHeight="1" x14ac:dyDescent="0.25">
      <c r="B23" s="2">
        <v>1</v>
      </c>
      <c r="C23" s="3">
        <v>44920</v>
      </c>
      <c r="D23" s="2">
        <v>450</v>
      </c>
      <c r="E23" s="2"/>
      <c r="F23" s="2"/>
      <c r="G23" s="2">
        <v>3803</v>
      </c>
    </row>
    <row r="24" spans="2:15" ht="15" customHeight="1" x14ac:dyDescent="0.25">
      <c r="B24" s="2">
        <f>1+B23</f>
        <v>2</v>
      </c>
      <c r="C24" s="3">
        <v>44926</v>
      </c>
      <c r="D24" s="2">
        <v>450</v>
      </c>
      <c r="E24" s="2"/>
      <c r="F24" s="2"/>
      <c r="G24" s="2">
        <v>3806</v>
      </c>
    </row>
    <row r="25" spans="2:15" ht="15" customHeight="1" x14ac:dyDescent="0.25">
      <c r="B25" s="2">
        <f t="shared" ref="B25:B29" si="2">1+B24</f>
        <v>3</v>
      </c>
      <c r="C25" s="3">
        <v>44934</v>
      </c>
      <c r="D25" s="2">
        <v>300</v>
      </c>
      <c r="E25" s="2"/>
      <c r="F25" s="2"/>
      <c r="G25" s="2">
        <v>3808</v>
      </c>
      <c r="K25" s="77"/>
      <c r="L25" s="77"/>
      <c r="M25" s="77">
        <f>300*0.35*0.15</f>
        <v>15.75</v>
      </c>
      <c r="N25" s="77">
        <f>+M25*7000</f>
        <v>110250</v>
      </c>
      <c r="O25" s="77"/>
    </row>
    <row r="26" spans="2:15" ht="15" customHeight="1" x14ac:dyDescent="0.25">
      <c r="B26" s="2">
        <f t="shared" si="2"/>
        <v>4</v>
      </c>
      <c r="C26" s="3">
        <v>44942</v>
      </c>
      <c r="D26" s="2">
        <v>600</v>
      </c>
      <c r="E26" s="2"/>
      <c r="F26" s="2"/>
      <c r="G26" s="2">
        <v>3809</v>
      </c>
      <c r="K26" s="77">
        <v>7000</v>
      </c>
      <c r="L26" s="77"/>
      <c r="M26" s="77">
        <f>+M25*2400</f>
        <v>37800</v>
      </c>
      <c r="N26" s="77"/>
      <c r="O26" s="77"/>
    </row>
    <row r="27" spans="2:15" ht="15" customHeight="1" x14ac:dyDescent="0.25">
      <c r="B27" s="2">
        <f t="shared" si="2"/>
        <v>5</v>
      </c>
      <c r="C27" s="3">
        <v>44945</v>
      </c>
      <c r="D27" s="2">
        <v>300</v>
      </c>
      <c r="E27" s="2"/>
      <c r="F27" s="2"/>
      <c r="G27" s="2">
        <v>3810</v>
      </c>
      <c r="K27" s="77">
        <v>2400</v>
      </c>
      <c r="L27" s="77"/>
      <c r="M27" s="77">
        <f>2400*5%</f>
        <v>120</v>
      </c>
      <c r="N27" s="77"/>
      <c r="O27" s="77"/>
    </row>
    <row r="28" spans="2:15" ht="15" customHeight="1" x14ac:dyDescent="0.25">
      <c r="B28" s="2">
        <f t="shared" si="2"/>
        <v>6</v>
      </c>
      <c r="C28" s="3">
        <v>44947</v>
      </c>
      <c r="D28" s="2">
        <v>900</v>
      </c>
      <c r="E28" s="2"/>
      <c r="F28" s="2"/>
      <c r="G28" s="2">
        <v>3811</v>
      </c>
      <c r="N28" s="77"/>
      <c r="O28" s="77">
        <f>300*0.35</f>
        <v>105</v>
      </c>
    </row>
    <row r="29" spans="2:15" ht="15" customHeight="1" x14ac:dyDescent="0.25">
      <c r="B29" s="2">
        <f t="shared" si="2"/>
        <v>7</v>
      </c>
      <c r="C29" s="3">
        <v>45029</v>
      </c>
      <c r="D29" s="2">
        <v>300</v>
      </c>
      <c r="E29" s="2"/>
      <c r="F29" s="2"/>
      <c r="G29" s="2">
        <v>3841</v>
      </c>
    </row>
    <row r="30" spans="2:15" s="1" customFormat="1" ht="15" customHeight="1" x14ac:dyDescent="0.25">
      <c r="B30" s="31"/>
      <c r="C30" s="31"/>
      <c r="D30" s="31"/>
      <c r="E30" s="31"/>
      <c r="F30" s="31"/>
      <c r="G30" s="31"/>
    </row>
    <row r="31" spans="2:15" s="1" customFormat="1" ht="15" customHeight="1" x14ac:dyDescent="0.25">
      <c r="B31" s="2"/>
      <c r="C31" s="3">
        <v>44982</v>
      </c>
      <c r="D31" s="2">
        <v>300</v>
      </c>
      <c r="E31" s="2"/>
      <c r="F31" s="2">
        <v>3828</v>
      </c>
      <c r="G31" s="24" t="s">
        <v>303</v>
      </c>
    </row>
    <row r="32" spans="2:15" s="1" customFormat="1" ht="15" customHeight="1" x14ac:dyDescent="0.25">
      <c r="B32" s="2"/>
      <c r="C32" s="3" t="s">
        <v>201</v>
      </c>
      <c r="D32" s="2">
        <f>+SUM(D23:D31)-D31</f>
        <v>3300</v>
      </c>
      <c r="E32" s="2"/>
      <c r="F32" s="2"/>
      <c r="G32" s="24"/>
    </row>
    <row r="33" spans="2:7" ht="18.75" x14ac:dyDescent="0.25">
      <c r="B33" s="131" t="s">
        <v>13</v>
      </c>
      <c r="C33" s="132"/>
      <c r="D33" s="132"/>
      <c r="E33" s="132"/>
      <c r="F33" s="132"/>
      <c r="G33" s="133"/>
    </row>
    <row r="34" spans="2:7" ht="45" x14ac:dyDescent="0.25">
      <c r="B34" s="33" t="s">
        <v>9</v>
      </c>
      <c r="C34" s="33" t="s">
        <v>0</v>
      </c>
      <c r="D34" s="33" t="s">
        <v>15</v>
      </c>
      <c r="E34" s="4" t="s">
        <v>20</v>
      </c>
      <c r="F34" s="4" t="s">
        <v>16</v>
      </c>
      <c r="G34" s="33" t="s">
        <v>11</v>
      </c>
    </row>
    <row r="35" spans="2:7" ht="15" customHeight="1" x14ac:dyDescent="0.25">
      <c r="B35" s="26">
        <v>1</v>
      </c>
      <c r="C35" s="27">
        <v>45289</v>
      </c>
      <c r="D35" s="26">
        <v>2400</v>
      </c>
      <c r="E35" s="26"/>
      <c r="F35" s="26"/>
      <c r="G35" s="2">
        <v>3805</v>
      </c>
    </row>
    <row r="36" spans="2:7" ht="15" customHeight="1" x14ac:dyDescent="0.25">
      <c r="B36" s="26"/>
      <c r="C36" s="27"/>
      <c r="D36" s="26"/>
      <c r="E36" s="26"/>
      <c r="F36" s="26"/>
      <c r="G36" s="2"/>
    </row>
    <row r="37" spans="2:7" ht="15" customHeight="1" x14ac:dyDescent="0.25">
      <c r="B37" s="2"/>
      <c r="C37" s="3"/>
      <c r="D37" s="2"/>
      <c r="E37" s="2"/>
      <c r="F37" s="2"/>
      <c r="G37" s="2"/>
    </row>
    <row r="38" spans="2:7" ht="15" customHeight="1" x14ac:dyDescent="0.25">
      <c r="B38" s="2"/>
      <c r="C38" s="3"/>
      <c r="D38" s="2"/>
      <c r="E38" s="2"/>
      <c r="F38" s="2"/>
      <c r="G38" s="2"/>
    </row>
    <row r="39" spans="2:7" ht="15" customHeight="1" x14ac:dyDescent="0.25">
      <c r="B39" s="2"/>
      <c r="C39" s="3"/>
      <c r="D39" s="2"/>
      <c r="E39" s="2"/>
      <c r="F39" s="2"/>
      <c r="G39" s="2"/>
    </row>
    <row r="40" spans="2:7" ht="15" customHeight="1" x14ac:dyDescent="0.25">
      <c r="B40" s="26"/>
      <c r="C40" s="27"/>
      <c r="D40" s="26"/>
      <c r="E40" s="26"/>
      <c r="F40" s="26"/>
      <c r="G40" s="2"/>
    </row>
    <row r="41" spans="2:7" ht="15" customHeight="1" x14ac:dyDescent="0.25">
      <c r="B41" s="26"/>
      <c r="C41" s="27"/>
      <c r="D41" s="25"/>
      <c r="E41" s="26"/>
      <c r="F41" s="26"/>
      <c r="G41" s="2"/>
    </row>
    <row r="42" spans="2:7" s="1" customFormat="1" ht="15" customHeight="1" x14ac:dyDescent="0.25">
      <c r="B42" s="26"/>
      <c r="C42" s="27"/>
      <c r="D42" s="25"/>
      <c r="E42" s="26"/>
      <c r="F42" s="26"/>
      <c r="G42" s="2"/>
    </row>
    <row r="43" spans="2:7" s="1" customFormat="1" ht="15" customHeight="1" x14ac:dyDescent="0.25">
      <c r="B43" s="26"/>
      <c r="C43" s="27"/>
      <c r="D43" s="25"/>
      <c r="E43" s="26"/>
      <c r="F43" s="26"/>
      <c r="G43" s="24"/>
    </row>
    <row r="44" spans="2:7" s="1" customFormat="1" ht="15" customHeight="1" x14ac:dyDescent="0.25">
      <c r="B44" s="26"/>
      <c r="C44" s="27"/>
      <c r="D44" s="25"/>
      <c r="E44" s="26"/>
      <c r="F44" s="26"/>
      <c r="G44" s="24"/>
    </row>
    <row r="45" spans="2:7" s="1" customFormat="1" ht="15" customHeight="1" x14ac:dyDescent="0.25">
      <c r="B45" s="26"/>
      <c r="C45" s="27" t="s">
        <v>201</v>
      </c>
      <c r="D45" s="26">
        <f>+SUM(D35:D44)</f>
        <v>2400</v>
      </c>
      <c r="E45" s="26"/>
      <c r="F45" s="26"/>
      <c r="G45" s="24"/>
    </row>
    <row r="46" spans="2:7" ht="18.75" x14ac:dyDescent="0.25">
      <c r="B46" s="131" t="s">
        <v>14</v>
      </c>
      <c r="C46" s="132"/>
      <c r="D46" s="132"/>
      <c r="E46" s="132"/>
      <c r="F46" s="132"/>
      <c r="G46" s="133"/>
    </row>
    <row r="47" spans="2:7" ht="45" x14ac:dyDescent="0.25">
      <c r="B47" s="33" t="s">
        <v>9</v>
      </c>
      <c r="C47" s="33" t="s">
        <v>0</v>
      </c>
      <c r="D47" s="33" t="s">
        <v>15</v>
      </c>
      <c r="E47" s="4" t="s">
        <v>20</v>
      </c>
      <c r="F47" s="4" t="s">
        <v>16</v>
      </c>
      <c r="G47" s="33" t="s">
        <v>11</v>
      </c>
    </row>
    <row r="48" spans="2:7" ht="15" customHeight="1" x14ac:dyDescent="0.25">
      <c r="B48" s="2">
        <v>1</v>
      </c>
      <c r="C48" s="3">
        <v>44911</v>
      </c>
      <c r="D48" s="2">
        <v>1200</v>
      </c>
      <c r="E48" s="2"/>
      <c r="F48" s="2"/>
      <c r="G48" s="2">
        <v>3801</v>
      </c>
    </row>
    <row r="49" spans="2:7" ht="15" customHeight="1" x14ac:dyDescent="0.25">
      <c r="B49" s="2">
        <f>1+B48</f>
        <v>2</v>
      </c>
      <c r="C49" s="3">
        <v>44920</v>
      </c>
      <c r="D49" s="2">
        <v>600</v>
      </c>
      <c r="E49" s="2"/>
      <c r="F49" s="2"/>
      <c r="G49" s="2">
        <v>3803</v>
      </c>
    </row>
    <row r="50" spans="2:7" ht="15" customHeight="1" x14ac:dyDescent="0.25">
      <c r="B50" s="2">
        <f t="shared" ref="B50:B52" si="3">1+B49</f>
        <v>3</v>
      </c>
      <c r="C50" s="3">
        <v>44955</v>
      </c>
      <c r="D50" s="2">
        <v>1000</v>
      </c>
      <c r="E50" s="2"/>
      <c r="F50" s="2"/>
      <c r="G50" s="24">
        <v>3812</v>
      </c>
    </row>
    <row r="51" spans="2:7" ht="15" customHeight="1" x14ac:dyDescent="0.25">
      <c r="B51" s="2">
        <f t="shared" si="3"/>
        <v>4</v>
      </c>
      <c r="C51" s="3">
        <v>44959</v>
      </c>
      <c r="D51" s="2">
        <v>125</v>
      </c>
      <c r="E51" s="2"/>
      <c r="F51" s="2"/>
      <c r="G51" s="24">
        <v>3815</v>
      </c>
    </row>
    <row r="52" spans="2:7" ht="15" customHeight="1" x14ac:dyDescent="0.25">
      <c r="B52" s="2">
        <f t="shared" si="3"/>
        <v>5</v>
      </c>
      <c r="C52" s="3">
        <v>44960</v>
      </c>
      <c r="D52" s="58">
        <v>125</v>
      </c>
      <c r="E52" s="58"/>
      <c r="F52" s="58"/>
      <c r="G52" s="24">
        <v>3816</v>
      </c>
    </row>
    <row r="53" spans="2:7" ht="15" customHeight="1" x14ac:dyDescent="0.25">
      <c r="B53" s="2"/>
      <c r="C53" s="3"/>
      <c r="D53" s="2"/>
      <c r="E53" s="2"/>
      <c r="F53" s="2"/>
      <c r="G53" s="2"/>
    </row>
    <row r="54" spans="2:7" s="1" customFormat="1" ht="15" customHeight="1" x14ac:dyDescent="0.25">
      <c r="B54" s="2"/>
      <c r="C54" s="3"/>
      <c r="D54" s="2"/>
      <c r="E54" s="2"/>
      <c r="F54" s="2"/>
      <c r="G54" s="2"/>
    </row>
    <row r="55" spans="2:7" s="1" customFormat="1" ht="15" customHeight="1" x14ac:dyDescent="0.25">
      <c r="B55" s="2"/>
      <c r="C55" s="3"/>
      <c r="D55" s="2"/>
      <c r="E55" s="2"/>
      <c r="F55" s="2"/>
      <c r="G55" s="24"/>
    </row>
    <row r="56" spans="2:7" s="1" customFormat="1" ht="15" customHeight="1" x14ac:dyDescent="0.25">
      <c r="B56" s="2"/>
      <c r="C56" s="3"/>
      <c r="D56" s="2"/>
      <c r="E56" s="2"/>
      <c r="F56" s="2"/>
      <c r="G56" s="24"/>
    </row>
    <row r="57" spans="2:7" s="1" customFormat="1" ht="15" customHeight="1" x14ac:dyDescent="0.25">
      <c r="B57" s="2"/>
      <c r="C57" s="3"/>
      <c r="D57" s="58"/>
      <c r="E57" s="58"/>
      <c r="F57" s="58"/>
      <c r="G57" s="24"/>
    </row>
    <row r="58" spans="2:7" s="1" customFormat="1" ht="15" customHeight="1" x14ac:dyDescent="0.25">
      <c r="B58" s="2"/>
      <c r="C58" s="59"/>
      <c r="D58" s="58"/>
      <c r="E58" s="58"/>
      <c r="F58" s="58"/>
      <c r="G58" s="62"/>
    </row>
    <row r="59" spans="2:7" s="1" customFormat="1" ht="15" customHeight="1" x14ac:dyDescent="0.25">
      <c r="B59" s="58"/>
      <c r="C59" s="59" t="s">
        <v>201</v>
      </c>
      <c r="D59" s="58">
        <f>+SUM(D48:D57)</f>
        <v>3050</v>
      </c>
      <c r="E59" s="58"/>
      <c r="F59" s="58"/>
      <c r="G59" s="62"/>
    </row>
    <row r="60" spans="2:7" ht="18.75" x14ac:dyDescent="0.25">
      <c r="B60" s="131" t="s">
        <v>171</v>
      </c>
      <c r="C60" s="132"/>
      <c r="D60" s="132"/>
      <c r="E60" s="132"/>
      <c r="F60" s="132"/>
      <c r="G60" s="133"/>
    </row>
    <row r="61" spans="2:7" ht="45" x14ac:dyDescent="0.25">
      <c r="B61" s="33" t="s">
        <v>9</v>
      </c>
      <c r="C61" s="33" t="s">
        <v>0</v>
      </c>
      <c r="D61" s="33" t="s">
        <v>15</v>
      </c>
      <c r="E61" s="4" t="s">
        <v>20</v>
      </c>
      <c r="F61" s="4" t="s">
        <v>16</v>
      </c>
      <c r="G61" s="33" t="s">
        <v>11</v>
      </c>
    </row>
    <row r="62" spans="2:7" ht="15" customHeight="1" x14ac:dyDescent="0.25">
      <c r="B62" s="2">
        <v>1</v>
      </c>
      <c r="C62" s="3">
        <v>44914</v>
      </c>
      <c r="D62" s="2">
        <v>440</v>
      </c>
      <c r="E62" s="2"/>
      <c r="F62" s="2"/>
      <c r="G62" s="2">
        <v>3802</v>
      </c>
    </row>
    <row r="63" spans="2:7" ht="15" customHeight="1" x14ac:dyDescent="0.25">
      <c r="B63" s="2">
        <v>2</v>
      </c>
      <c r="C63" s="3">
        <v>44969</v>
      </c>
      <c r="D63" s="2">
        <v>400</v>
      </c>
      <c r="E63" s="2"/>
      <c r="F63" s="2"/>
      <c r="G63" s="2">
        <v>3818</v>
      </c>
    </row>
    <row r="64" spans="2:7" ht="15" customHeight="1" x14ac:dyDescent="0.25">
      <c r="B64" s="2">
        <v>3</v>
      </c>
      <c r="C64" s="3"/>
      <c r="D64" s="2"/>
      <c r="E64" s="2"/>
      <c r="F64" s="2"/>
      <c r="G64" s="2"/>
    </row>
    <row r="65" spans="2:7" ht="15" customHeight="1" x14ac:dyDescent="0.25">
      <c r="B65" s="2">
        <v>4</v>
      </c>
      <c r="C65" s="3"/>
      <c r="D65" s="2"/>
      <c r="E65" s="2"/>
      <c r="F65" s="2"/>
      <c r="G65" s="2"/>
    </row>
    <row r="66" spans="2:7" ht="15" customHeight="1" x14ac:dyDescent="0.25">
      <c r="B66" s="2"/>
      <c r="C66" s="3"/>
      <c r="D66" s="2"/>
      <c r="E66" s="2"/>
      <c r="F66" s="2"/>
      <c r="G66" s="2"/>
    </row>
    <row r="67" spans="2:7" ht="15" customHeight="1" x14ac:dyDescent="0.25">
      <c r="B67" s="2"/>
      <c r="C67" s="3"/>
      <c r="D67" s="2"/>
      <c r="E67" s="2"/>
      <c r="F67" s="2"/>
      <c r="G67" s="2"/>
    </row>
    <row r="68" spans="2:7" ht="15" customHeight="1" x14ac:dyDescent="0.25">
      <c r="B68" s="2"/>
      <c r="C68" s="3"/>
      <c r="D68" s="2"/>
      <c r="E68" s="2"/>
      <c r="F68" s="2"/>
      <c r="G68" s="2"/>
    </row>
    <row r="69" spans="2:7" s="1" customFormat="1" ht="15" customHeight="1" x14ac:dyDescent="0.25">
      <c r="B69" s="2"/>
      <c r="C69" s="3" t="s">
        <v>201</v>
      </c>
      <c r="D69" s="2">
        <f>+SUM(D62:D68)</f>
        <v>840</v>
      </c>
      <c r="E69" s="2"/>
      <c r="F69" s="2"/>
      <c r="G69" s="2"/>
    </row>
    <row r="70" spans="2:7" ht="18.75" x14ac:dyDescent="0.25">
      <c r="B70" s="147"/>
      <c r="C70" s="147"/>
      <c r="D70" s="147"/>
      <c r="E70" s="147"/>
      <c r="F70" s="147"/>
      <c r="G70" s="147"/>
    </row>
    <row r="71" spans="2:7" x14ac:dyDescent="0.25">
      <c r="B71" s="50"/>
      <c r="C71" s="50"/>
      <c r="D71" s="50"/>
      <c r="E71" s="67"/>
      <c r="F71" s="67"/>
      <c r="G71" s="50"/>
    </row>
    <row r="72" spans="2:7" ht="15" hidden="1" customHeight="1" x14ac:dyDescent="0.25">
      <c r="B72" s="41"/>
      <c r="C72" s="42"/>
      <c r="D72" s="41"/>
      <c r="E72" s="41"/>
      <c r="F72" s="41"/>
      <c r="G72" s="41"/>
    </row>
    <row r="73" spans="2:7" ht="15" hidden="1" customHeight="1" x14ac:dyDescent="0.25">
      <c r="B73" s="41"/>
      <c r="C73" s="42"/>
      <c r="D73" s="41"/>
      <c r="E73" s="41"/>
      <c r="F73" s="41"/>
      <c r="G73" s="41"/>
    </row>
    <row r="74" spans="2:7" ht="15" hidden="1" customHeight="1" x14ac:dyDescent="0.25">
      <c r="B74" s="41"/>
      <c r="C74" s="42"/>
      <c r="D74" s="41"/>
      <c r="E74" s="41"/>
      <c r="F74" s="41"/>
      <c r="G74" s="41"/>
    </row>
    <row r="75" spans="2:7" ht="15" hidden="1" customHeight="1" x14ac:dyDescent="0.25">
      <c r="B75" s="41"/>
      <c r="C75" s="42"/>
      <c r="D75" s="41"/>
      <c r="E75" s="41"/>
      <c r="F75" s="41"/>
      <c r="G75" s="41"/>
    </row>
    <row r="76" spans="2:7" ht="15" hidden="1" customHeight="1" x14ac:dyDescent="0.25">
      <c r="B76" s="41"/>
      <c r="C76" s="42"/>
      <c r="D76" s="41"/>
      <c r="E76" s="41"/>
      <c r="F76" s="41"/>
      <c r="G76" s="41"/>
    </row>
    <row r="77" spans="2:7" ht="15" hidden="1" customHeight="1" x14ac:dyDescent="0.25">
      <c r="B77" s="41"/>
      <c r="C77" s="42"/>
      <c r="D77" s="41"/>
      <c r="E77" s="41"/>
      <c r="F77" s="41"/>
      <c r="G77" s="41"/>
    </row>
    <row r="78" spans="2:7" ht="15" hidden="1" customHeight="1" x14ac:dyDescent="0.25">
      <c r="B78" s="41"/>
      <c r="C78" s="42"/>
      <c r="D78" s="41"/>
      <c r="E78" s="41"/>
      <c r="F78" s="41"/>
      <c r="G78" s="41"/>
    </row>
    <row r="79" spans="2:7" s="1" customFormat="1" ht="15" hidden="1" customHeight="1" x14ac:dyDescent="0.25">
      <c r="B79" s="41"/>
      <c r="C79" s="42"/>
      <c r="D79" s="41"/>
      <c r="E79" s="41"/>
      <c r="F79" s="41"/>
      <c r="G79" s="41"/>
    </row>
    <row r="80" spans="2:7" ht="18.75" hidden="1" x14ac:dyDescent="0.25">
      <c r="B80" s="170"/>
      <c r="C80" s="170"/>
      <c r="D80" s="170"/>
      <c r="E80" s="170"/>
      <c r="F80" s="170"/>
      <c r="G80" s="170"/>
    </row>
    <row r="81" spans="2:8" hidden="1" x14ac:dyDescent="0.25">
      <c r="B81" s="50"/>
      <c r="C81" s="50"/>
      <c r="D81" s="50"/>
      <c r="E81" s="67"/>
      <c r="F81" s="67"/>
      <c r="G81" s="50"/>
    </row>
    <row r="82" spans="2:8" ht="15" hidden="1" customHeight="1" x14ac:dyDescent="0.25">
      <c r="B82" s="41"/>
      <c r="C82" s="42"/>
      <c r="D82" s="41"/>
      <c r="E82" s="41"/>
      <c r="F82" s="41"/>
      <c r="G82" s="41"/>
    </row>
    <row r="83" spans="2:8" ht="15" hidden="1" customHeight="1" x14ac:dyDescent="0.25">
      <c r="B83" s="41"/>
      <c r="C83" s="42"/>
      <c r="D83" s="41"/>
      <c r="E83" s="41"/>
      <c r="F83" s="41"/>
      <c r="G83" s="41"/>
    </row>
    <row r="84" spans="2:8" ht="15" hidden="1" customHeight="1" x14ac:dyDescent="0.25">
      <c r="B84" s="41"/>
      <c r="C84" s="42"/>
      <c r="D84" s="41"/>
      <c r="E84" s="41"/>
      <c r="F84" s="41"/>
      <c r="G84" s="41"/>
    </row>
    <row r="85" spans="2:8" ht="15" hidden="1" customHeight="1" x14ac:dyDescent="0.25">
      <c r="B85" s="41"/>
      <c r="C85" s="42"/>
      <c r="D85" s="41"/>
      <c r="E85" s="41"/>
      <c r="F85" s="41"/>
      <c r="G85" s="41"/>
    </row>
    <row r="86" spans="2:8" ht="15" hidden="1" customHeight="1" x14ac:dyDescent="0.25">
      <c r="B86" s="41"/>
      <c r="C86" s="42"/>
      <c r="D86" s="41"/>
      <c r="E86" s="41"/>
      <c r="F86" s="41"/>
      <c r="G86" s="41"/>
    </row>
    <row r="87" spans="2:8" ht="15" hidden="1" customHeight="1" x14ac:dyDescent="0.25">
      <c r="B87" s="41"/>
      <c r="C87" s="42"/>
      <c r="D87" s="41"/>
      <c r="E87" s="41"/>
      <c r="F87" s="41"/>
      <c r="G87" s="41"/>
    </row>
    <row r="88" spans="2:8" ht="15" hidden="1" customHeight="1" x14ac:dyDescent="0.25">
      <c r="B88" s="41"/>
      <c r="C88" s="42"/>
      <c r="D88" s="41"/>
      <c r="E88" s="41"/>
      <c r="F88" s="41"/>
      <c r="G88" s="41"/>
    </row>
    <row r="89" spans="2:8" s="1" customFormat="1" ht="15" hidden="1" customHeight="1" x14ac:dyDescent="0.25">
      <c r="B89" s="41"/>
      <c r="C89" s="42"/>
      <c r="D89" s="41"/>
      <c r="E89" s="41"/>
      <c r="F89" s="41"/>
      <c r="G89" s="41"/>
    </row>
    <row r="90" spans="2:8" hidden="1" x14ac:dyDescent="0.25"/>
    <row r="91" spans="2:8" hidden="1" x14ac:dyDescent="0.25">
      <c r="H91" s="50"/>
    </row>
    <row r="92" spans="2:8" ht="15" hidden="1" customHeight="1" x14ac:dyDescent="0.25">
      <c r="H92" s="41"/>
    </row>
    <row r="93" spans="2:8" ht="15" hidden="1" customHeight="1" x14ac:dyDescent="0.25"/>
    <row r="94" spans="2:8" ht="15" hidden="1" customHeight="1" x14ac:dyDescent="0.25"/>
    <row r="95" spans="2:8" ht="15" hidden="1" customHeight="1" x14ac:dyDescent="0.25"/>
    <row r="96" spans="2:8" ht="15" hidden="1" customHeight="1" x14ac:dyDescent="0.25"/>
    <row r="97" spans="2:8" ht="15" hidden="1" customHeight="1" x14ac:dyDescent="0.25"/>
    <row r="98" spans="2:8" ht="15" hidden="1" customHeight="1" x14ac:dyDescent="0.25"/>
    <row r="99" spans="2:8" s="1" customFormat="1" ht="15" customHeight="1" x14ac:dyDescent="0.25"/>
    <row r="100" spans="2:8" ht="18.75" x14ac:dyDescent="0.25">
      <c r="B100" s="152"/>
      <c r="C100" s="152"/>
      <c r="D100" s="152"/>
      <c r="E100"/>
      <c r="F100"/>
      <c r="G100" s="23"/>
    </row>
    <row r="101" spans="2:8" ht="45" x14ac:dyDescent="0.25">
      <c r="B101" s="153" t="s">
        <v>21</v>
      </c>
      <c r="C101" s="153"/>
      <c r="D101" s="32" t="s">
        <v>22</v>
      </c>
      <c r="E101" s="12" t="s">
        <v>131</v>
      </c>
      <c r="F101" s="12" t="s">
        <v>132</v>
      </c>
      <c r="G101" s="12" t="s">
        <v>133</v>
      </c>
      <c r="H101" s="12" t="s">
        <v>11</v>
      </c>
    </row>
    <row r="102" spans="2:8" x14ac:dyDescent="0.25">
      <c r="B102" s="151" t="s">
        <v>23</v>
      </c>
      <c r="C102" s="151"/>
      <c r="D102" s="7" t="s">
        <v>1</v>
      </c>
      <c r="E102" s="34">
        <f>8+6+5</f>
        <v>19</v>
      </c>
      <c r="F102" s="34">
        <v>1</v>
      </c>
      <c r="G102" s="34">
        <f>E102-F102</f>
        <v>18</v>
      </c>
      <c r="H102" s="34" t="s">
        <v>196</v>
      </c>
    </row>
    <row r="103" spans="2:8" x14ac:dyDescent="0.25">
      <c r="B103" s="151"/>
      <c r="C103" s="151"/>
      <c r="D103" s="7" t="s">
        <v>2</v>
      </c>
      <c r="E103" s="34">
        <f>1+4+5</f>
        <v>10</v>
      </c>
      <c r="F103" s="34">
        <v>1</v>
      </c>
      <c r="G103" s="34">
        <f>E103-F103</f>
        <v>9</v>
      </c>
      <c r="H103" s="34" t="s">
        <v>234</v>
      </c>
    </row>
    <row r="104" spans="2:8" x14ac:dyDescent="0.25">
      <c r="B104" s="151"/>
      <c r="C104" s="151"/>
      <c r="D104" s="7" t="s">
        <v>3</v>
      </c>
      <c r="E104" s="34">
        <f>2+5</f>
        <v>7</v>
      </c>
      <c r="F104" s="34">
        <f>2+1</f>
        <v>3</v>
      </c>
      <c r="G104" s="34">
        <f>E104-F104</f>
        <v>4</v>
      </c>
      <c r="H104" s="34" t="s">
        <v>246</v>
      </c>
    </row>
    <row r="105" spans="2:8" x14ac:dyDescent="0.25">
      <c r="B105" s="151"/>
      <c r="C105" s="151"/>
      <c r="D105" s="7" t="s">
        <v>4</v>
      </c>
      <c r="E105" s="34"/>
      <c r="F105" s="34"/>
      <c r="G105" s="34"/>
      <c r="H105" s="34"/>
    </row>
    <row r="106" spans="2:8" x14ac:dyDescent="0.25">
      <c r="B106" s="151"/>
      <c r="C106" s="151"/>
      <c r="D106" s="7" t="s">
        <v>5</v>
      </c>
      <c r="E106" s="34"/>
      <c r="F106" s="34"/>
      <c r="G106" s="34"/>
      <c r="H106" s="34"/>
    </row>
    <row r="107" spans="2:8" x14ac:dyDescent="0.25">
      <c r="B107" s="151"/>
      <c r="C107" s="151"/>
      <c r="D107" s="7" t="s">
        <v>6</v>
      </c>
      <c r="E107" s="34"/>
      <c r="F107" s="34"/>
      <c r="G107" s="34"/>
      <c r="H107" s="34"/>
    </row>
    <row r="108" spans="2:8" x14ac:dyDescent="0.25">
      <c r="B108" s="151"/>
      <c r="C108" s="151"/>
      <c r="D108" s="7" t="s">
        <v>7</v>
      </c>
      <c r="E108" s="34"/>
      <c r="F108" s="34"/>
      <c r="G108" s="34"/>
      <c r="H108" s="34"/>
    </row>
    <row r="109" spans="2:8" x14ac:dyDescent="0.25">
      <c r="B109" s="151"/>
      <c r="C109" s="151"/>
      <c r="D109" s="7" t="s">
        <v>8</v>
      </c>
      <c r="E109" s="34"/>
      <c r="F109" s="34"/>
      <c r="G109" s="34"/>
      <c r="H109" s="34"/>
    </row>
    <row r="110" spans="2:8" x14ac:dyDescent="0.25">
      <c r="B110" s="151"/>
      <c r="C110" s="151"/>
      <c r="D110" s="7" t="s">
        <v>24</v>
      </c>
      <c r="E110" s="34"/>
      <c r="F110" s="34"/>
      <c r="G110" s="34"/>
      <c r="H110" s="34"/>
    </row>
    <row r="111" spans="2:8" x14ac:dyDescent="0.25">
      <c r="B111" s="151" t="s">
        <v>25</v>
      </c>
      <c r="C111" s="151"/>
      <c r="D111" s="7" t="s">
        <v>26</v>
      </c>
      <c r="E111" s="34"/>
      <c r="F111" s="34"/>
      <c r="G111" s="34"/>
      <c r="H111" s="34"/>
    </row>
    <row r="112" spans="2:8" x14ac:dyDescent="0.25">
      <c r="B112" s="151"/>
      <c r="C112" s="151"/>
      <c r="D112" s="7" t="s">
        <v>27</v>
      </c>
      <c r="E112" s="34"/>
      <c r="F112" s="34"/>
      <c r="G112" s="34"/>
      <c r="H112" s="34"/>
    </row>
    <row r="113" spans="2:8" x14ac:dyDescent="0.25">
      <c r="B113" s="151"/>
      <c r="C113" s="151"/>
      <c r="D113" s="7" t="s">
        <v>28</v>
      </c>
      <c r="E113" s="34"/>
      <c r="F113" s="34"/>
      <c r="G113" s="34"/>
      <c r="H113" s="34"/>
    </row>
    <row r="114" spans="2:8" x14ac:dyDescent="0.25">
      <c r="B114" s="151"/>
      <c r="C114" s="151"/>
      <c r="D114" s="7" t="s">
        <v>29</v>
      </c>
      <c r="E114" s="34"/>
      <c r="F114" s="34"/>
      <c r="G114" s="34"/>
      <c r="H114" s="34"/>
    </row>
    <row r="115" spans="2:8" x14ac:dyDescent="0.25">
      <c r="B115" s="151"/>
      <c r="C115" s="151"/>
      <c r="D115" s="7" t="s">
        <v>30</v>
      </c>
      <c r="E115" s="34"/>
      <c r="F115" s="34"/>
      <c r="G115" s="34"/>
      <c r="H115" s="34"/>
    </row>
    <row r="116" spans="2:8" x14ac:dyDescent="0.25">
      <c r="B116" s="151"/>
      <c r="C116" s="151"/>
      <c r="D116" s="7" t="s">
        <v>31</v>
      </c>
      <c r="E116" s="34"/>
      <c r="F116" s="34"/>
      <c r="G116" s="34"/>
      <c r="H116" s="34"/>
    </row>
    <row r="117" spans="2:8" x14ac:dyDescent="0.25">
      <c r="B117" s="151"/>
      <c r="C117" s="151"/>
      <c r="D117" s="7" t="s">
        <v>32</v>
      </c>
      <c r="E117" s="34"/>
      <c r="F117" s="34"/>
      <c r="G117" s="34"/>
      <c r="H117" s="34"/>
    </row>
    <row r="118" spans="2:8" ht="30" x14ac:dyDescent="0.25">
      <c r="B118" s="151"/>
      <c r="C118" s="151"/>
      <c r="D118" s="7" t="s">
        <v>33</v>
      </c>
      <c r="E118" s="34">
        <f>5+5</f>
        <v>10</v>
      </c>
      <c r="F118" s="34">
        <v>7</v>
      </c>
      <c r="G118" s="34">
        <f t="shared" ref="G118:G123" si="4">E118-F118</f>
        <v>3</v>
      </c>
      <c r="H118" s="38" t="s">
        <v>233</v>
      </c>
    </row>
    <row r="119" spans="2:8" x14ac:dyDescent="0.25">
      <c r="B119" s="151"/>
      <c r="C119" s="151"/>
      <c r="D119" s="7" t="s">
        <v>34</v>
      </c>
      <c r="E119" s="34">
        <f>8+10</f>
        <v>18</v>
      </c>
      <c r="F119" s="34">
        <v>3</v>
      </c>
      <c r="G119" s="34">
        <f t="shared" si="4"/>
        <v>15</v>
      </c>
      <c r="H119" s="35" t="s">
        <v>235</v>
      </c>
    </row>
    <row r="120" spans="2:8" x14ac:dyDescent="0.25">
      <c r="B120" s="151"/>
      <c r="C120" s="151"/>
      <c r="D120" s="7" t="s">
        <v>35</v>
      </c>
      <c r="E120" s="34">
        <f>5+10</f>
        <v>15</v>
      </c>
      <c r="F120" s="34">
        <v>1</v>
      </c>
      <c r="G120" s="34">
        <f t="shared" si="4"/>
        <v>14</v>
      </c>
      <c r="H120" s="34" t="s">
        <v>244</v>
      </c>
    </row>
    <row r="121" spans="2:8" ht="45" x14ac:dyDescent="0.25">
      <c r="B121" s="151"/>
      <c r="C121" s="151"/>
      <c r="D121" s="7" t="s">
        <v>36</v>
      </c>
      <c r="E121" s="34">
        <f>2+10</f>
        <v>12</v>
      </c>
      <c r="F121" s="34">
        <v>11</v>
      </c>
      <c r="G121" s="34">
        <f t="shared" si="4"/>
        <v>1</v>
      </c>
      <c r="H121" s="38" t="s">
        <v>240</v>
      </c>
    </row>
    <row r="122" spans="2:8" x14ac:dyDescent="0.25">
      <c r="B122" s="151"/>
      <c r="C122" s="151"/>
      <c r="D122" s="7" t="s">
        <v>37</v>
      </c>
      <c r="E122" s="34">
        <v>2</v>
      </c>
      <c r="F122" s="34">
        <v>1</v>
      </c>
      <c r="G122" s="34">
        <f t="shared" si="4"/>
        <v>1</v>
      </c>
      <c r="H122" s="34" t="s">
        <v>236</v>
      </c>
    </row>
    <row r="123" spans="2:8" x14ac:dyDescent="0.25">
      <c r="B123" s="151"/>
      <c r="C123" s="151"/>
      <c r="D123" s="7" t="s">
        <v>38</v>
      </c>
      <c r="E123" s="34">
        <v>6</v>
      </c>
      <c r="F123" s="34">
        <f>3+1</f>
        <v>4</v>
      </c>
      <c r="G123" s="34">
        <f t="shared" si="4"/>
        <v>2</v>
      </c>
      <c r="H123" s="34" t="s">
        <v>247</v>
      </c>
    </row>
    <row r="124" spans="2:8" x14ac:dyDescent="0.25">
      <c r="B124" s="151"/>
      <c r="C124" s="151"/>
      <c r="D124" s="7" t="s">
        <v>39</v>
      </c>
      <c r="E124" s="34"/>
      <c r="F124" s="34"/>
      <c r="G124" s="34"/>
      <c r="H124" s="34"/>
    </row>
    <row r="125" spans="2:8" x14ac:dyDescent="0.25">
      <c r="B125" s="151"/>
      <c r="C125" s="151"/>
      <c r="D125" s="7" t="s">
        <v>40</v>
      </c>
      <c r="E125" s="34"/>
      <c r="F125" s="34"/>
      <c r="G125" s="34"/>
      <c r="H125" s="34"/>
    </row>
    <row r="126" spans="2:8" x14ac:dyDescent="0.25">
      <c r="B126" s="151"/>
      <c r="C126" s="151"/>
      <c r="D126" s="7" t="s">
        <v>41</v>
      </c>
      <c r="E126" s="34"/>
      <c r="F126" s="34"/>
      <c r="G126" s="34"/>
      <c r="H126" s="34"/>
    </row>
    <row r="127" spans="2:8" x14ac:dyDescent="0.25">
      <c r="B127" s="151"/>
      <c r="C127" s="151"/>
      <c r="D127" s="7" t="s">
        <v>42</v>
      </c>
      <c r="E127" s="34"/>
      <c r="F127" s="34"/>
      <c r="G127" s="34"/>
      <c r="H127" s="34"/>
    </row>
    <row r="128" spans="2:8" x14ac:dyDescent="0.25">
      <c r="B128" s="151"/>
      <c r="C128" s="151"/>
      <c r="D128" s="7" t="s">
        <v>43</v>
      </c>
      <c r="E128" s="34"/>
      <c r="F128" s="34"/>
      <c r="G128" s="34"/>
      <c r="H128" s="34"/>
    </row>
    <row r="129" spans="2:8" x14ac:dyDescent="0.25">
      <c r="B129" s="151"/>
      <c r="C129" s="151"/>
      <c r="D129" s="7" t="s">
        <v>44</v>
      </c>
      <c r="E129" s="34"/>
      <c r="F129" s="34"/>
      <c r="G129" s="34"/>
      <c r="H129" s="35"/>
    </row>
    <row r="130" spans="2:8" x14ac:dyDescent="0.25">
      <c r="B130" s="151"/>
      <c r="C130" s="151"/>
      <c r="D130" s="7" t="s">
        <v>45</v>
      </c>
      <c r="E130" s="34"/>
      <c r="F130" s="34"/>
      <c r="G130" s="34"/>
      <c r="H130" s="34"/>
    </row>
    <row r="131" spans="2:8" x14ac:dyDescent="0.25">
      <c r="B131" s="151"/>
      <c r="C131" s="151"/>
      <c r="D131" s="7" t="s">
        <v>46</v>
      </c>
      <c r="E131" s="34"/>
      <c r="F131" s="34"/>
      <c r="G131" s="34"/>
      <c r="H131" s="34"/>
    </row>
    <row r="132" spans="2:8" x14ac:dyDescent="0.25">
      <c r="B132" s="151"/>
      <c r="C132" s="151"/>
      <c r="D132" s="7" t="s">
        <v>47</v>
      </c>
      <c r="E132" s="34"/>
      <c r="F132" s="34"/>
      <c r="G132" s="34"/>
      <c r="H132" s="34"/>
    </row>
    <row r="133" spans="2:8" x14ac:dyDescent="0.25">
      <c r="B133" s="151"/>
      <c r="C133" s="151"/>
      <c r="D133" s="7" t="s">
        <v>48</v>
      </c>
      <c r="E133" s="34"/>
      <c r="F133" s="34"/>
      <c r="G133" s="34"/>
      <c r="H133" s="34"/>
    </row>
    <row r="134" spans="2:8" x14ac:dyDescent="0.25">
      <c r="B134" s="151"/>
      <c r="C134" s="151"/>
      <c r="D134" s="7" t="s">
        <v>49</v>
      </c>
      <c r="E134" s="34"/>
      <c r="F134" s="34"/>
      <c r="G134" s="34"/>
      <c r="H134" s="34"/>
    </row>
    <row r="135" spans="2:8" x14ac:dyDescent="0.25">
      <c r="B135" s="151"/>
      <c r="C135" s="151"/>
      <c r="D135" s="7" t="s">
        <v>50</v>
      </c>
      <c r="E135" s="34"/>
      <c r="F135" s="34"/>
      <c r="G135" s="34"/>
      <c r="H135" s="34"/>
    </row>
    <row r="136" spans="2:8" x14ac:dyDescent="0.25">
      <c r="B136" s="151"/>
      <c r="C136" s="151"/>
      <c r="D136" s="7" t="s">
        <v>51</v>
      </c>
      <c r="E136" s="34"/>
      <c r="F136" s="34"/>
      <c r="G136" s="34"/>
      <c r="H136" s="34"/>
    </row>
    <row r="137" spans="2:8" x14ac:dyDescent="0.25">
      <c r="B137" s="151"/>
      <c r="C137" s="151"/>
      <c r="D137" s="7" t="s">
        <v>52</v>
      </c>
      <c r="E137" s="34"/>
      <c r="F137" s="34"/>
      <c r="G137" s="34"/>
      <c r="H137" s="34"/>
    </row>
    <row r="138" spans="2:8" x14ac:dyDescent="0.25">
      <c r="B138" s="151"/>
      <c r="C138" s="151"/>
      <c r="D138" s="7" t="s">
        <v>53</v>
      </c>
      <c r="E138" s="34"/>
      <c r="F138" s="34"/>
      <c r="G138" s="34"/>
      <c r="H138" s="34"/>
    </row>
    <row r="139" spans="2:8" x14ac:dyDescent="0.25">
      <c r="B139" s="151"/>
      <c r="C139" s="151"/>
      <c r="D139" s="7" t="s">
        <v>54</v>
      </c>
      <c r="E139" s="35"/>
      <c r="F139" s="35"/>
      <c r="G139" s="35"/>
      <c r="H139" s="35"/>
    </row>
    <row r="140" spans="2:8" x14ac:dyDescent="0.25">
      <c r="B140" s="151"/>
      <c r="C140" s="151"/>
      <c r="D140" s="7" t="s">
        <v>55</v>
      </c>
      <c r="E140" s="34"/>
      <c r="F140" s="34"/>
      <c r="G140" s="34"/>
      <c r="H140" s="34"/>
    </row>
    <row r="141" spans="2:8" x14ac:dyDescent="0.25">
      <c r="B141" s="151"/>
      <c r="C141" s="151"/>
      <c r="D141" s="7" t="s">
        <v>56</v>
      </c>
      <c r="E141" s="34"/>
      <c r="F141" s="34"/>
      <c r="G141" s="34"/>
      <c r="H141" s="34"/>
    </row>
    <row r="142" spans="2:8" x14ac:dyDescent="0.25">
      <c r="B142" s="151"/>
      <c r="C142" s="151"/>
      <c r="D142" s="7" t="s">
        <v>57</v>
      </c>
      <c r="E142" s="34"/>
      <c r="F142" s="34"/>
      <c r="G142" s="34"/>
      <c r="H142" s="34"/>
    </row>
    <row r="143" spans="2:8" x14ac:dyDescent="0.25">
      <c r="B143" s="151"/>
      <c r="C143" s="151"/>
      <c r="D143" s="7" t="s">
        <v>58</v>
      </c>
      <c r="E143" s="34"/>
      <c r="F143" s="34"/>
      <c r="G143" s="34"/>
      <c r="H143" s="34"/>
    </row>
    <row r="144" spans="2:8" x14ac:dyDescent="0.25">
      <c r="B144" s="151"/>
      <c r="C144" s="151"/>
      <c r="D144" s="7" t="s">
        <v>59</v>
      </c>
      <c r="E144" s="34"/>
      <c r="F144" s="34"/>
      <c r="G144" s="34"/>
      <c r="H144" s="34"/>
    </row>
    <row r="145" spans="2:8" x14ac:dyDescent="0.25">
      <c r="B145" s="151"/>
      <c r="C145" s="151"/>
      <c r="D145" s="7" t="s">
        <v>60</v>
      </c>
      <c r="E145" s="34"/>
      <c r="F145" s="34"/>
      <c r="G145" s="34"/>
      <c r="H145" s="34"/>
    </row>
    <row r="146" spans="2:8" x14ac:dyDescent="0.25">
      <c r="B146" s="151"/>
      <c r="C146" s="151"/>
      <c r="D146" s="7" t="s">
        <v>61</v>
      </c>
      <c r="E146" s="34"/>
      <c r="F146" s="34"/>
      <c r="G146" s="34"/>
      <c r="H146" s="34"/>
    </row>
    <row r="147" spans="2:8" x14ac:dyDescent="0.25">
      <c r="B147" s="151"/>
      <c r="C147" s="151"/>
      <c r="D147" s="7" t="s">
        <v>62</v>
      </c>
      <c r="E147" s="34"/>
      <c r="F147" s="34"/>
      <c r="G147" s="34"/>
      <c r="H147" s="34"/>
    </row>
    <row r="148" spans="2:8" x14ac:dyDescent="0.25">
      <c r="B148" s="151"/>
      <c r="C148" s="151"/>
      <c r="D148" s="7" t="s">
        <v>63</v>
      </c>
      <c r="E148" s="34"/>
      <c r="F148" s="34"/>
      <c r="G148" s="34"/>
      <c r="H148" s="34"/>
    </row>
    <row r="149" spans="2:8" x14ac:dyDescent="0.25">
      <c r="B149" s="151"/>
      <c r="C149" s="151"/>
      <c r="D149" s="7" t="s">
        <v>64</v>
      </c>
      <c r="E149" s="34"/>
      <c r="F149" s="34"/>
      <c r="G149" s="34"/>
      <c r="H149" s="34"/>
    </row>
    <row r="150" spans="2:8" x14ac:dyDescent="0.25">
      <c r="B150" s="151"/>
      <c r="C150" s="151"/>
      <c r="D150" s="7" t="s">
        <v>65</v>
      </c>
      <c r="E150" s="34"/>
      <c r="F150" s="34"/>
      <c r="G150" s="34"/>
      <c r="H150" s="34"/>
    </row>
    <row r="151" spans="2:8" x14ac:dyDescent="0.25">
      <c r="B151" s="151"/>
      <c r="C151" s="151"/>
      <c r="D151" s="7" t="s">
        <v>66</v>
      </c>
      <c r="E151" s="34"/>
      <c r="F151" s="34"/>
      <c r="G151" s="34"/>
      <c r="H151" s="34"/>
    </row>
    <row r="152" spans="2:8" x14ac:dyDescent="0.25">
      <c r="B152" s="151" t="s">
        <v>67</v>
      </c>
      <c r="C152" s="151"/>
      <c r="D152" s="7" t="s">
        <v>1</v>
      </c>
      <c r="E152" s="34">
        <v>1</v>
      </c>
      <c r="F152" s="34"/>
      <c r="G152" s="34">
        <f>E152-F152</f>
        <v>1</v>
      </c>
      <c r="H152" s="34"/>
    </row>
    <row r="153" spans="2:8" x14ac:dyDescent="0.25">
      <c r="B153" s="151"/>
      <c r="C153" s="151"/>
      <c r="D153" s="7" t="s">
        <v>2</v>
      </c>
      <c r="E153" s="34"/>
      <c r="F153" s="34"/>
      <c r="G153" s="34"/>
      <c r="H153" s="34"/>
    </row>
    <row r="154" spans="2:8" x14ac:dyDescent="0.25">
      <c r="B154" s="151"/>
      <c r="C154" s="151"/>
      <c r="D154" s="7" t="s">
        <v>3</v>
      </c>
      <c r="E154" s="34"/>
      <c r="F154" s="34"/>
      <c r="G154" s="34"/>
      <c r="H154" s="34"/>
    </row>
    <row r="155" spans="2:8" x14ac:dyDescent="0.25">
      <c r="B155" s="151"/>
      <c r="C155" s="151"/>
      <c r="D155" s="7" t="s">
        <v>4</v>
      </c>
      <c r="E155" s="34"/>
      <c r="F155" s="34"/>
      <c r="G155" s="34"/>
      <c r="H155" s="34"/>
    </row>
    <row r="156" spans="2:8" x14ac:dyDescent="0.25">
      <c r="B156" s="151"/>
      <c r="C156" s="151"/>
      <c r="D156" s="7" t="s">
        <v>5</v>
      </c>
      <c r="E156" s="34"/>
      <c r="F156" s="34"/>
      <c r="G156" s="34"/>
      <c r="H156" s="34"/>
    </row>
    <row r="157" spans="2:8" x14ac:dyDescent="0.25">
      <c r="B157" s="151"/>
      <c r="C157" s="151"/>
      <c r="D157" s="7" t="s">
        <v>6</v>
      </c>
      <c r="E157" s="34"/>
      <c r="F157" s="34"/>
      <c r="G157" s="34"/>
      <c r="H157" s="34"/>
    </row>
    <row r="158" spans="2:8" x14ac:dyDescent="0.25">
      <c r="B158" s="151"/>
      <c r="C158" s="151"/>
      <c r="D158" s="7" t="s">
        <v>7</v>
      </c>
      <c r="E158" s="34"/>
      <c r="F158" s="34"/>
      <c r="G158" s="34"/>
      <c r="H158" s="34"/>
    </row>
    <row r="159" spans="2:8" x14ac:dyDescent="0.25">
      <c r="B159" s="151"/>
      <c r="C159" s="151"/>
      <c r="D159" s="7" t="s">
        <v>8</v>
      </c>
      <c r="E159" s="34"/>
      <c r="F159" s="34"/>
      <c r="G159" s="34"/>
      <c r="H159" s="34"/>
    </row>
    <row r="160" spans="2:8" x14ac:dyDescent="0.25">
      <c r="B160" s="151"/>
      <c r="C160" s="151"/>
      <c r="D160" s="7" t="s">
        <v>24</v>
      </c>
      <c r="E160" s="34"/>
      <c r="F160" s="34"/>
      <c r="G160" s="34"/>
      <c r="H160" s="34"/>
    </row>
    <row r="161" spans="2:8" x14ac:dyDescent="0.25">
      <c r="B161" s="151" t="s">
        <v>68</v>
      </c>
      <c r="C161" s="151"/>
      <c r="D161" s="7" t="s">
        <v>69</v>
      </c>
      <c r="E161" s="34">
        <f>3+13+5</f>
        <v>21</v>
      </c>
      <c r="F161" s="34">
        <f>1+1+1</f>
        <v>3</v>
      </c>
      <c r="G161" s="34">
        <f>E161-F161</f>
        <v>18</v>
      </c>
      <c r="H161" s="34" t="s">
        <v>245</v>
      </c>
    </row>
    <row r="162" spans="2:8" x14ac:dyDescent="0.25">
      <c r="B162" s="151"/>
      <c r="C162" s="151"/>
      <c r="D162" s="7" t="s">
        <v>70</v>
      </c>
      <c r="E162" s="34">
        <v>4</v>
      </c>
      <c r="F162" s="34">
        <f>1+1</f>
        <v>2</v>
      </c>
      <c r="G162" s="34">
        <f>E162-F162</f>
        <v>2</v>
      </c>
      <c r="H162" s="34" t="s">
        <v>248</v>
      </c>
    </row>
    <row r="163" spans="2:8" x14ac:dyDescent="0.25">
      <c r="B163" s="151"/>
      <c r="C163" s="151"/>
      <c r="D163" s="7" t="s">
        <v>71</v>
      </c>
      <c r="E163" s="34">
        <f>4+10</f>
        <v>14</v>
      </c>
      <c r="F163" s="34"/>
      <c r="G163" s="34">
        <f>E163-F163</f>
        <v>14</v>
      </c>
      <c r="H163" s="34" t="s">
        <v>232</v>
      </c>
    </row>
    <row r="164" spans="2:8" x14ac:dyDescent="0.25">
      <c r="B164" s="151"/>
      <c r="C164" s="151"/>
      <c r="D164" s="7" t="s">
        <v>72</v>
      </c>
      <c r="E164" s="34"/>
      <c r="F164" s="34"/>
      <c r="G164" s="34"/>
      <c r="H164" s="34"/>
    </row>
    <row r="165" spans="2:8" x14ac:dyDescent="0.25">
      <c r="B165" s="151"/>
      <c r="C165" s="151"/>
      <c r="D165" s="7" t="s">
        <v>73</v>
      </c>
      <c r="E165" s="34">
        <f>1+1</f>
        <v>2</v>
      </c>
      <c r="F165" s="34"/>
      <c r="G165" s="34">
        <f>E165-F165</f>
        <v>2</v>
      </c>
      <c r="H165" s="34"/>
    </row>
    <row r="166" spans="2:8" x14ac:dyDescent="0.25">
      <c r="B166" s="151"/>
      <c r="C166" s="151"/>
      <c r="D166" s="7" t="s">
        <v>74</v>
      </c>
      <c r="E166" s="34"/>
      <c r="F166" s="34"/>
      <c r="G166" s="34"/>
      <c r="H166" s="34"/>
    </row>
    <row r="167" spans="2:8" x14ac:dyDescent="0.25">
      <c r="B167" s="151"/>
      <c r="C167" s="151"/>
      <c r="D167" s="7" t="s">
        <v>75</v>
      </c>
      <c r="E167" s="34"/>
      <c r="F167" s="34"/>
      <c r="G167" s="34"/>
      <c r="H167" s="34"/>
    </row>
    <row r="168" spans="2:8" x14ac:dyDescent="0.25">
      <c r="B168" s="151"/>
      <c r="C168" s="151"/>
      <c r="D168" s="7" t="s">
        <v>76</v>
      </c>
      <c r="E168" s="34"/>
      <c r="F168" s="34"/>
      <c r="G168" s="34"/>
      <c r="H168" s="34"/>
    </row>
    <row r="169" spans="2:8" x14ac:dyDescent="0.25">
      <c r="B169" s="151"/>
      <c r="C169" s="151"/>
      <c r="D169" s="7" t="s">
        <v>77</v>
      </c>
      <c r="E169" s="34"/>
      <c r="F169" s="34"/>
      <c r="G169" s="34"/>
      <c r="H169" s="34"/>
    </row>
    <row r="170" spans="2:8" x14ac:dyDescent="0.25">
      <c r="B170" s="151"/>
      <c r="C170" s="151"/>
      <c r="D170" s="7" t="s">
        <v>78</v>
      </c>
      <c r="E170" s="34"/>
      <c r="F170" s="34"/>
      <c r="G170" s="34"/>
      <c r="H170" s="34"/>
    </row>
    <row r="171" spans="2:8" x14ac:dyDescent="0.25">
      <c r="B171" s="151"/>
      <c r="C171" s="151"/>
      <c r="D171" s="7" t="s">
        <v>43</v>
      </c>
      <c r="E171" s="34"/>
      <c r="F171" s="34"/>
      <c r="G171" s="34"/>
      <c r="H171" s="34"/>
    </row>
    <row r="172" spans="2:8" x14ac:dyDescent="0.25">
      <c r="B172" s="151"/>
      <c r="C172" s="151"/>
      <c r="D172" s="7" t="s">
        <v>44</v>
      </c>
      <c r="E172" s="34"/>
      <c r="F172" s="34"/>
      <c r="G172" s="34"/>
      <c r="H172" s="34"/>
    </row>
    <row r="173" spans="2:8" x14ac:dyDescent="0.25">
      <c r="B173" s="151"/>
      <c r="C173" s="151"/>
      <c r="D173" s="7" t="s">
        <v>45</v>
      </c>
      <c r="E173" s="34"/>
      <c r="F173" s="34"/>
      <c r="G173" s="34"/>
      <c r="H173" s="34"/>
    </row>
    <row r="174" spans="2:8" x14ac:dyDescent="0.25">
      <c r="B174" s="151"/>
      <c r="C174" s="151"/>
      <c r="D174" s="7" t="s">
        <v>46</v>
      </c>
      <c r="E174" s="34"/>
      <c r="F174" s="34"/>
      <c r="G174" s="34"/>
      <c r="H174" s="34"/>
    </row>
    <row r="175" spans="2:8" x14ac:dyDescent="0.25">
      <c r="B175" s="151"/>
      <c r="C175" s="151"/>
      <c r="D175" s="7" t="s">
        <v>79</v>
      </c>
      <c r="E175" s="34"/>
      <c r="F175" s="34"/>
      <c r="G175" s="34"/>
      <c r="H175" s="34"/>
    </row>
    <row r="176" spans="2:8" x14ac:dyDescent="0.25">
      <c r="B176" s="151"/>
      <c r="C176" s="151"/>
      <c r="D176" s="7" t="s">
        <v>48</v>
      </c>
      <c r="E176" s="34"/>
      <c r="F176" s="34"/>
      <c r="G176" s="34"/>
      <c r="H176" s="34"/>
    </row>
    <row r="177" spans="2:8" x14ac:dyDescent="0.25">
      <c r="B177" s="151"/>
      <c r="C177" s="151"/>
      <c r="D177" s="7" t="s">
        <v>49</v>
      </c>
      <c r="E177" s="34"/>
      <c r="F177" s="34"/>
      <c r="G177" s="34"/>
      <c r="H177" s="34"/>
    </row>
    <row r="178" spans="2:8" x14ac:dyDescent="0.25">
      <c r="B178" s="151"/>
      <c r="C178" s="151"/>
      <c r="D178" s="7" t="s">
        <v>50</v>
      </c>
      <c r="E178" s="34"/>
      <c r="F178" s="34"/>
      <c r="G178" s="34"/>
      <c r="H178" s="34"/>
    </row>
    <row r="179" spans="2:8" x14ac:dyDescent="0.25">
      <c r="B179" s="151"/>
      <c r="C179" s="151"/>
      <c r="D179" s="7" t="s">
        <v>80</v>
      </c>
      <c r="E179" s="34"/>
      <c r="F179" s="34"/>
      <c r="G179" s="34"/>
      <c r="H179" s="34"/>
    </row>
    <row r="180" spans="2:8" x14ac:dyDescent="0.25">
      <c r="B180" s="151"/>
      <c r="C180" s="151"/>
      <c r="D180" s="7" t="s">
        <v>81</v>
      </c>
      <c r="E180" s="34"/>
      <c r="F180" s="34"/>
      <c r="G180" s="34"/>
      <c r="H180" s="34"/>
    </row>
    <row r="181" spans="2:8" x14ac:dyDescent="0.25">
      <c r="B181" s="151"/>
      <c r="C181" s="151"/>
      <c r="D181" s="7" t="s">
        <v>82</v>
      </c>
      <c r="E181" s="34"/>
      <c r="F181" s="34"/>
      <c r="G181" s="34"/>
      <c r="H181" s="34"/>
    </row>
    <row r="182" spans="2:8" x14ac:dyDescent="0.25">
      <c r="B182" s="151"/>
      <c r="C182" s="151"/>
      <c r="D182" s="7" t="s">
        <v>83</v>
      </c>
      <c r="E182" s="34"/>
      <c r="F182" s="34"/>
      <c r="G182" s="34"/>
      <c r="H182" s="34"/>
    </row>
    <row r="183" spans="2:8" x14ac:dyDescent="0.25">
      <c r="B183" s="151"/>
      <c r="C183" s="151"/>
      <c r="D183" s="7" t="s">
        <v>84</v>
      </c>
      <c r="E183" s="34"/>
      <c r="F183" s="34"/>
      <c r="G183" s="34"/>
      <c r="H183" s="34"/>
    </row>
    <row r="184" spans="2:8" x14ac:dyDescent="0.25">
      <c r="B184" s="151"/>
      <c r="C184" s="151"/>
      <c r="D184" s="7" t="s">
        <v>85</v>
      </c>
      <c r="E184" s="34"/>
      <c r="F184" s="34"/>
      <c r="G184" s="34"/>
      <c r="H184" s="34"/>
    </row>
    <row r="185" spans="2:8" x14ac:dyDescent="0.25">
      <c r="B185" s="151"/>
      <c r="C185" s="151"/>
      <c r="D185" s="7" t="s">
        <v>86</v>
      </c>
      <c r="E185" s="34"/>
      <c r="F185" s="34"/>
      <c r="G185" s="34"/>
      <c r="H185" s="34"/>
    </row>
    <row r="186" spans="2:8" x14ac:dyDescent="0.25">
      <c r="B186" s="151"/>
      <c r="C186" s="151"/>
      <c r="D186" s="7" t="s">
        <v>87</v>
      </c>
      <c r="E186" s="34"/>
      <c r="F186" s="34"/>
      <c r="G186" s="34"/>
      <c r="H186" s="34"/>
    </row>
    <row r="187" spans="2:8" x14ac:dyDescent="0.25">
      <c r="B187" s="151"/>
      <c r="C187" s="151"/>
      <c r="D187" s="7" t="s">
        <v>88</v>
      </c>
      <c r="E187" s="34"/>
      <c r="F187" s="34"/>
      <c r="G187" s="34"/>
      <c r="H187" s="34"/>
    </row>
    <row r="188" spans="2:8" x14ac:dyDescent="0.25">
      <c r="B188" s="151"/>
      <c r="C188" s="151"/>
      <c r="D188" s="7" t="s">
        <v>89</v>
      </c>
      <c r="E188" s="34"/>
      <c r="F188" s="34"/>
      <c r="G188" s="34"/>
      <c r="H188" s="34"/>
    </row>
    <row r="189" spans="2:8" x14ac:dyDescent="0.25">
      <c r="B189" s="151"/>
      <c r="C189" s="151"/>
      <c r="D189" s="7" t="s">
        <v>90</v>
      </c>
      <c r="E189" s="34"/>
      <c r="F189" s="34"/>
      <c r="G189" s="34"/>
      <c r="H189" s="34"/>
    </row>
    <row r="190" spans="2:8" x14ac:dyDescent="0.25">
      <c r="B190" s="151"/>
      <c r="C190" s="151"/>
      <c r="D190" s="7" t="s">
        <v>91</v>
      </c>
      <c r="E190" s="34"/>
      <c r="F190" s="34"/>
      <c r="G190" s="34"/>
      <c r="H190" s="34"/>
    </row>
    <row r="191" spans="2:8" x14ac:dyDescent="0.25">
      <c r="B191" s="151"/>
      <c r="C191" s="151"/>
      <c r="D191" s="7" t="s">
        <v>92</v>
      </c>
      <c r="E191" s="34"/>
      <c r="F191" s="34"/>
      <c r="G191" s="34"/>
      <c r="H191" s="34"/>
    </row>
    <row r="192" spans="2:8" x14ac:dyDescent="0.25">
      <c r="B192" s="151"/>
      <c r="C192" s="151"/>
      <c r="D192" s="7" t="s">
        <v>93</v>
      </c>
      <c r="E192" s="34"/>
      <c r="F192" s="34"/>
      <c r="G192" s="34"/>
      <c r="H192" s="34"/>
    </row>
    <row r="193" spans="2:8" x14ac:dyDescent="0.25">
      <c r="B193" s="151"/>
      <c r="C193" s="151"/>
      <c r="D193" s="7" t="s">
        <v>94</v>
      </c>
      <c r="E193" s="34"/>
      <c r="F193" s="34"/>
      <c r="G193" s="34"/>
      <c r="H193" s="34"/>
    </row>
    <row r="194" spans="2:8" x14ac:dyDescent="0.25">
      <c r="B194" s="151"/>
      <c r="C194" s="151"/>
      <c r="D194" s="7" t="s">
        <v>95</v>
      </c>
      <c r="E194" s="34"/>
      <c r="F194" s="34"/>
      <c r="G194" s="34"/>
      <c r="H194" s="34"/>
    </row>
    <row r="195" spans="2:8" x14ac:dyDescent="0.25">
      <c r="B195" s="151" t="s">
        <v>96</v>
      </c>
      <c r="C195" s="151"/>
      <c r="D195" s="7" t="s">
        <v>1</v>
      </c>
      <c r="E195" s="34">
        <f>7+10</f>
        <v>17</v>
      </c>
      <c r="F195" s="34"/>
      <c r="G195" s="34">
        <f>E195-F195</f>
        <v>17</v>
      </c>
      <c r="H195" s="34"/>
    </row>
    <row r="196" spans="2:8" x14ac:dyDescent="0.25">
      <c r="B196" s="151"/>
      <c r="C196" s="151"/>
      <c r="D196" s="7" t="s">
        <v>2</v>
      </c>
      <c r="E196" s="34"/>
      <c r="F196" s="34"/>
      <c r="G196" s="34"/>
      <c r="H196" s="34"/>
    </row>
    <row r="197" spans="2:8" x14ac:dyDescent="0.25">
      <c r="B197" s="151"/>
      <c r="C197" s="151"/>
      <c r="D197" s="7" t="s">
        <v>3</v>
      </c>
      <c r="E197" s="34"/>
      <c r="F197" s="34"/>
      <c r="G197" s="34"/>
      <c r="H197" s="34"/>
    </row>
    <row r="198" spans="2:8" x14ac:dyDescent="0.25">
      <c r="B198" s="151"/>
      <c r="C198" s="151"/>
      <c r="D198" s="7" t="s">
        <v>4</v>
      </c>
      <c r="E198" s="34"/>
      <c r="F198" s="34"/>
      <c r="G198" s="34"/>
      <c r="H198" s="34"/>
    </row>
    <row r="199" spans="2:8" x14ac:dyDescent="0.25">
      <c r="B199" s="151"/>
      <c r="C199" s="151"/>
      <c r="D199" s="7" t="s">
        <v>5</v>
      </c>
      <c r="E199" s="34"/>
      <c r="F199" s="34"/>
      <c r="G199" s="34"/>
      <c r="H199" s="34"/>
    </row>
    <row r="200" spans="2:8" x14ac:dyDescent="0.25">
      <c r="B200" s="151"/>
      <c r="C200" s="151"/>
      <c r="D200" s="7" t="s">
        <v>6</v>
      </c>
      <c r="E200" s="34"/>
      <c r="F200" s="34"/>
      <c r="G200" s="34"/>
      <c r="H200" s="34"/>
    </row>
    <row r="201" spans="2:8" x14ac:dyDescent="0.25">
      <c r="B201" s="151"/>
      <c r="C201" s="151"/>
      <c r="D201" s="7" t="s">
        <v>7</v>
      </c>
      <c r="E201" s="34"/>
      <c r="F201" s="34"/>
      <c r="G201" s="34"/>
      <c r="H201" s="34"/>
    </row>
    <row r="202" spans="2:8" x14ac:dyDescent="0.25">
      <c r="B202" s="151" t="s">
        <v>97</v>
      </c>
      <c r="C202" s="151" t="s">
        <v>1</v>
      </c>
      <c r="D202" s="7" t="s">
        <v>98</v>
      </c>
      <c r="E202" s="34"/>
      <c r="F202" s="34"/>
      <c r="G202" s="34"/>
      <c r="H202" s="34"/>
    </row>
    <row r="203" spans="2:8" x14ac:dyDescent="0.25">
      <c r="B203" s="151"/>
      <c r="C203" s="151"/>
      <c r="D203" s="7" t="s">
        <v>99</v>
      </c>
      <c r="E203" s="34"/>
      <c r="F203" s="34"/>
      <c r="G203" s="34"/>
      <c r="H203" s="34"/>
    </row>
    <row r="204" spans="2:8" x14ac:dyDescent="0.25">
      <c r="B204" s="151"/>
      <c r="C204" s="151" t="s">
        <v>2</v>
      </c>
      <c r="D204" s="7" t="s">
        <v>98</v>
      </c>
      <c r="E204" s="34"/>
      <c r="F204" s="34"/>
      <c r="G204" s="34"/>
      <c r="H204" s="34"/>
    </row>
    <row r="205" spans="2:8" x14ac:dyDescent="0.25">
      <c r="B205" s="151"/>
      <c r="C205" s="151"/>
      <c r="D205" s="7" t="s">
        <v>99</v>
      </c>
      <c r="E205" s="34"/>
      <c r="F205" s="34"/>
      <c r="G205" s="34"/>
      <c r="H205" s="34"/>
    </row>
    <row r="206" spans="2:8" x14ac:dyDescent="0.25">
      <c r="B206" s="151"/>
      <c r="C206" s="151" t="s">
        <v>3</v>
      </c>
      <c r="D206" s="7" t="s">
        <v>98</v>
      </c>
      <c r="E206" s="34"/>
      <c r="F206" s="34"/>
      <c r="G206" s="34"/>
      <c r="H206" s="34"/>
    </row>
    <row r="207" spans="2:8" x14ac:dyDescent="0.25">
      <c r="B207" s="151"/>
      <c r="C207" s="151"/>
      <c r="D207" s="7" t="s">
        <v>99</v>
      </c>
      <c r="E207" s="34"/>
      <c r="F207" s="34"/>
      <c r="G207" s="34"/>
      <c r="H207" s="34"/>
    </row>
    <row r="208" spans="2:8" x14ac:dyDescent="0.25">
      <c r="B208" s="151"/>
      <c r="C208" s="151" t="s">
        <v>4</v>
      </c>
      <c r="D208" s="7" t="s">
        <v>98</v>
      </c>
      <c r="E208" s="34"/>
      <c r="F208" s="34"/>
      <c r="G208" s="34"/>
      <c r="H208" s="34"/>
    </row>
    <row r="209" spans="2:8" x14ac:dyDescent="0.25">
      <c r="B209" s="151"/>
      <c r="C209" s="151"/>
      <c r="D209" s="7" t="s">
        <v>99</v>
      </c>
      <c r="E209" s="34"/>
      <c r="F209" s="34"/>
      <c r="G209" s="34"/>
      <c r="H209" s="34"/>
    </row>
    <row r="210" spans="2:8" x14ac:dyDescent="0.25">
      <c r="B210" s="151"/>
      <c r="C210" s="151" t="s">
        <v>5</v>
      </c>
      <c r="D210" s="7" t="s">
        <v>98</v>
      </c>
      <c r="E210" s="34"/>
      <c r="F210" s="34"/>
      <c r="G210" s="34"/>
      <c r="H210" s="34"/>
    </row>
    <row r="211" spans="2:8" x14ac:dyDescent="0.25">
      <c r="B211" s="151"/>
      <c r="C211" s="151"/>
      <c r="D211" s="7" t="s">
        <v>99</v>
      </c>
      <c r="E211" s="34"/>
      <c r="F211" s="34"/>
      <c r="G211" s="34"/>
      <c r="H211" s="34"/>
    </row>
    <row r="212" spans="2:8" x14ac:dyDescent="0.25">
      <c r="B212" s="151"/>
      <c r="C212" s="151" t="s">
        <v>6</v>
      </c>
      <c r="D212" s="7" t="s">
        <v>98</v>
      </c>
      <c r="E212" s="34"/>
      <c r="F212" s="34"/>
      <c r="G212" s="34"/>
      <c r="H212" s="34"/>
    </row>
    <row r="213" spans="2:8" x14ac:dyDescent="0.25">
      <c r="B213" s="151"/>
      <c r="C213" s="151"/>
      <c r="D213" s="7" t="s">
        <v>99</v>
      </c>
      <c r="E213" s="34"/>
      <c r="F213" s="34"/>
      <c r="G213" s="34"/>
      <c r="H213" s="34"/>
    </row>
    <row r="214" spans="2:8" x14ac:dyDescent="0.25">
      <c r="B214" s="151"/>
      <c r="C214" s="151" t="s">
        <v>7</v>
      </c>
      <c r="D214" s="7" t="s">
        <v>98</v>
      </c>
      <c r="E214" s="34"/>
      <c r="F214" s="34"/>
      <c r="G214" s="34"/>
      <c r="H214" s="34"/>
    </row>
    <row r="215" spans="2:8" x14ac:dyDescent="0.25">
      <c r="B215" s="151"/>
      <c r="C215" s="151"/>
      <c r="D215" s="7" t="s">
        <v>99</v>
      </c>
      <c r="E215" s="34"/>
      <c r="F215" s="34"/>
      <c r="G215" s="34"/>
      <c r="H215" s="34"/>
    </row>
    <row r="216" spans="2:8" x14ac:dyDescent="0.25">
      <c r="B216" s="151"/>
      <c r="C216" s="151" t="s">
        <v>8</v>
      </c>
      <c r="D216" s="7" t="s">
        <v>98</v>
      </c>
      <c r="E216" s="34"/>
      <c r="F216" s="34"/>
      <c r="G216" s="34"/>
      <c r="H216" s="34"/>
    </row>
    <row r="217" spans="2:8" x14ac:dyDescent="0.25">
      <c r="B217" s="151"/>
      <c r="C217" s="151"/>
      <c r="D217" s="7" t="s">
        <v>99</v>
      </c>
      <c r="E217" s="34"/>
      <c r="F217" s="34"/>
      <c r="G217" s="34"/>
      <c r="H217" s="34"/>
    </row>
    <row r="218" spans="2:8" x14ac:dyDescent="0.25">
      <c r="B218" s="151"/>
      <c r="C218" s="151" t="s">
        <v>24</v>
      </c>
      <c r="D218" s="7" t="s">
        <v>98</v>
      </c>
      <c r="E218" s="34"/>
      <c r="F218" s="34"/>
      <c r="G218" s="34"/>
      <c r="H218" s="34"/>
    </row>
    <row r="219" spans="2:8" x14ac:dyDescent="0.25">
      <c r="B219" s="151"/>
      <c r="C219" s="151"/>
      <c r="D219" s="7" t="s">
        <v>99</v>
      </c>
      <c r="E219" s="34"/>
      <c r="F219" s="34"/>
      <c r="G219" s="34"/>
      <c r="H219" s="34"/>
    </row>
    <row r="220" spans="2:8" x14ac:dyDescent="0.25">
      <c r="B220" s="151" t="s">
        <v>100</v>
      </c>
      <c r="C220" s="151"/>
      <c r="D220" s="7" t="s">
        <v>101</v>
      </c>
      <c r="E220" s="34"/>
      <c r="F220" s="34"/>
      <c r="G220" s="34"/>
      <c r="H220" s="34"/>
    </row>
    <row r="221" spans="2:8" x14ac:dyDescent="0.25">
      <c r="B221" s="151"/>
      <c r="C221" s="151"/>
      <c r="D221" s="7" t="s">
        <v>1</v>
      </c>
      <c r="E221" s="34"/>
      <c r="F221" s="34"/>
      <c r="G221" s="34"/>
      <c r="H221" s="34"/>
    </row>
    <row r="222" spans="2:8" x14ac:dyDescent="0.25">
      <c r="B222" s="151"/>
      <c r="C222" s="151"/>
      <c r="D222" s="7" t="s">
        <v>2</v>
      </c>
      <c r="E222" s="34"/>
      <c r="F222" s="34"/>
      <c r="G222" s="34"/>
      <c r="H222" s="34"/>
    </row>
    <row r="223" spans="2:8" x14ac:dyDescent="0.25">
      <c r="B223" s="151"/>
      <c r="C223" s="151"/>
      <c r="D223" s="7" t="s">
        <v>3</v>
      </c>
      <c r="E223" s="34"/>
      <c r="F223" s="34"/>
      <c r="G223" s="34"/>
      <c r="H223" s="34"/>
    </row>
    <row r="224" spans="2:8" x14ac:dyDescent="0.25">
      <c r="B224" s="151"/>
      <c r="C224" s="151"/>
      <c r="D224" s="7" t="s">
        <v>4</v>
      </c>
      <c r="E224" s="34"/>
      <c r="F224" s="34"/>
      <c r="G224" s="34"/>
      <c r="H224" s="34"/>
    </row>
    <row r="225" spans="2:8" x14ac:dyDescent="0.25">
      <c r="B225" s="151"/>
      <c r="C225" s="151"/>
      <c r="D225" s="7" t="s">
        <v>5</v>
      </c>
      <c r="E225" s="34"/>
      <c r="F225" s="34"/>
      <c r="G225" s="34"/>
      <c r="H225" s="34"/>
    </row>
    <row r="226" spans="2:8" x14ac:dyDescent="0.25">
      <c r="B226" s="151"/>
      <c r="C226" s="151"/>
      <c r="D226" s="7" t="s">
        <v>6</v>
      </c>
      <c r="E226" s="34"/>
      <c r="F226" s="34"/>
      <c r="G226" s="34"/>
      <c r="H226" s="34"/>
    </row>
    <row r="227" spans="2:8" x14ac:dyDescent="0.25">
      <c r="B227" s="151"/>
      <c r="C227" s="151"/>
      <c r="D227" s="7" t="s">
        <v>7</v>
      </c>
      <c r="E227" s="34"/>
      <c r="F227" s="34"/>
      <c r="G227" s="34"/>
      <c r="H227" s="34"/>
    </row>
    <row r="228" spans="2:8" x14ac:dyDescent="0.25">
      <c r="B228" s="151"/>
      <c r="C228" s="151"/>
      <c r="D228" s="7" t="s">
        <v>8</v>
      </c>
      <c r="E228" s="34"/>
      <c r="F228" s="34"/>
      <c r="G228" s="34"/>
      <c r="H228" s="34"/>
    </row>
    <row r="229" spans="2:8" x14ac:dyDescent="0.25">
      <c r="B229" s="151" t="s">
        <v>102</v>
      </c>
      <c r="C229" s="151"/>
      <c r="D229" s="7" t="s">
        <v>101</v>
      </c>
      <c r="E229" s="34"/>
      <c r="F229" s="34"/>
      <c r="G229" s="34"/>
      <c r="H229" s="34"/>
    </row>
    <row r="230" spans="2:8" x14ac:dyDescent="0.25">
      <c r="B230" s="151"/>
      <c r="C230" s="151"/>
      <c r="D230" s="7" t="s">
        <v>1</v>
      </c>
      <c r="E230" s="34"/>
      <c r="F230" s="34"/>
      <c r="G230" s="34"/>
      <c r="H230" s="34"/>
    </row>
    <row r="231" spans="2:8" x14ac:dyDescent="0.25">
      <c r="B231" s="151"/>
      <c r="C231" s="151"/>
      <c r="D231" s="7" t="s">
        <v>2</v>
      </c>
      <c r="E231" s="34"/>
      <c r="F231" s="34"/>
      <c r="G231" s="34"/>
      <c r="H231" s="34"/>
    </row>
    <row r="232" spans="2:8" x14ac:dyDescent="0.25">
      <c r="B232" s="151"/>
      <c r="C232" s="151"/>
      <c r="D232" s="7" t="s">
        <v>3</v>
      </c>
      <c r="E232" s="34"/>
      <c r="F232" s="34"/>
      <c r="G232" s="34"/>
      <c r="H232" s="34"/>
    </row>
    <row r="233" spans="2:8" x14ac:dyDescent="0.25">
      <c r="B233" s="151"/>
      <c r="C233" s="151"/>
      <c r="D233" s="7" t="s">
        <v>4</v>
      </c>
      <c r="E233" s="34"/>
      <c r="F233" s="34"/>
      <c r="G233" s="34"/>
      <c r="H233" s="34"/>
    </row>
    <row r="234" spans="2:8" x14ac:dyDescent="0.25">
      <c r="B234" s="151"/>
      <c r="C234" s="151"/>
      <c r="D234" s="7" t="s">
        <v>5</v>
      </c>
      <c r="E234" s="34"/>
      <c r="F234" s="34"/>
      <c r="G234" s="34"/>
      <c r="H234" s="34"/>
    </row>
    <row r="235" spans="2:8" x14ac:dyDescent="0.25">
      <c r="B235" s="151"/>
      <c r="C235" s="151"/>
      <c r="D235" s="7" t="s">
        <v>6</v>
      </c>
      <c r="E235" s="34"/>
      <c r="F235" s="34"/>
      <c r="G235" s="34"/>
      <c r="H235" s="34"/>
    </row>
    <row r="236" spans="2:8" x14ac:dyDescent="0.25">
      <c r="B236" s="151"/>
      <c r="C236" s="151"/>
      <c r="D236" s="7" t="s">
        <v>7</v>
      </c>
      <c r="E236" s="34"/>
      <c r="F236" s="34"/>
      <c r="G236" s="34"/>
      <c r="H236" s="34"/>
    </row>
    <row r="237" spans="2:8" x14ac:dyDescent="0.25">
      <c r="B237" s="151"/>
      <c r="C237" s="151"/>
      <c r="D237" s="7" t="s">
        <v>8</v>
      </c>
      <c r="E237" s="34"/>
      <c r="F237" s="34"/>
      <c r="G237" s="34"/>
      <c r="H237" s="34"/>
    </row>
    <row r="238" spans="2:8" x14ac:dyDescent="0.25">
      <c r="B238" s="154" t="s">
        <v>103</v>
      </c>
      <c r="C238" s="154"/>
      <c r="D238" s="8" t="s">
        <v>1</v>
      </c>
      <c r="E238" s="34"/>
      <c r="F238" s="34"/>
      <c r="G238" s="34"/>
      <c r="H238" s="34"/>
    </row>
    <row r="239" spans="2:8" x14ac:dyDescent="0.25">
      <c r="B239" s="154"/>
      <c r="C239" s="154"/>
      <c r="D239" s="8" t="s">
        <v>2</v>
      </c>
      <c r="E239" s="34"/>
      <c r="F239" s="34"/>
      <c r="G239" s="34"/>
      <c r="H239" s="34"/>
    </row>
    <row r="240" spans="2:8" x14ac:dyDescent="0.25">
      <c r="B240" s="154"/>
      <c r="C240" s="154"/>
      <c r="D240" s="8" t="s">
        <v>3</v>
      </c>
      <c r="E240" s="34"/>
      <c r="F240" s="34"/>
      <c r="G240" s="34"/>
      <c r="H240" s="34"/>
    </row>
    <row r="241" spans="2:8" x14ac:dyDescent="0.25">
      <c r="B241" s="154"/>
      <c r="C241" s="154"/>
      <c r="D241" s="8" t="s">
        <v>4</v>
      </c>
      <c r="E241" s="34"/>
      <c r="F241" s="34"/>
      <c r="G241" s="34"/>
      <c r="H241" s="34"/>
    </row>
    <row r="242" spans="2:8" x14ac:dyDescent="0.25">
      <c r="B242" s="154"/>
      <c r="C242" s="154"/>
      <c r="D242" s="8" t="s">
        <v>5</v>
      </c>
      <c r="E242" s="34"/>
      <c r="F242" s="34"/>
      <c r="G242" s="34"/>
      <c r="H242" s="34"/>
    </row>
    <row r="243" spans="2:8" x14ac:dyDescent="0.25">
      <c r="B243" s="154"/>
      <c r="C243" s="154"/>
      <c r="D243" s="8" t="s">
        <v>6</v>
      </c>
      <c r="E243" s="34"/>
      <c r="F243" s="34"/>
      <c r="G243" s="34"/>
      <c r="H243" s="34"/>
    </row>
    <row r="244" spans="2:8" x14ac:dyDescent="0.25">
      <c r="B244" s="154"/>
      <c r="C244" s="154"/>
      <c r="D244" s="8" t="s">
        <v>7</v>
      </c>
      <c r="E244" s="34"/>
      <c r="F244" s="34"/>
      <c r="G244" s="34"/>
      <c r="H244" s="34"/>
    </row>
    <row r="245" spans="2:8" x14ac:dyDescent="0.25">
      <c r="B245" s="154"/>
      <c r="C245" s="154"/>
      <c r="D245" s="8" t="s">
        <v>8</v>
      </c>
      <c r="E245" s="34"/>
      <c r="F245" s="34"/>
      <c r="G245" s="34"/>
      <c r="H245" s="34"/>
    </row>
    <row r="246" spans="2:8" x14ac:dyDescent="0.25">
      <c r="B246" s="154"/>
      <c r="C246" s="154"/>
      <c r="D246" s="8" t="s">
        <v>24</v>
      </c>
      <c r="E246" s="34"/>
      <c r="F246" s="34"/>
      <c r="G246" s="34"/>
      <c r="H246" s="34"/>
    </row>
    <row r="247" spans="2:8" x14ac:dyDescent="0.25">
      <c r="B247" s="154" t="s">
        <v>104</v>
      </c>
      <c r="C247" s="154"/>
      <c r="D247" s="8" t="s">
        <v>1</v>
      </c>
      <c r="E247" s="34"/>
      <c r="F247" s="34"/>
      <c r="G247" s="34"/>
      <c r="H247" s="34"/>
    </row>
    <row r="248" spans="2:8" x14ac:dyDescent="0.25">
      <c r="B248" s="154"/>
      <c r="C248" s="154"/>
      <c r="D248" s="8" t="s">
        <v>2</v>
      </c>
      <c r="E248" s="34"/>
      <c r="F248" s="34"/>
      <c r="G248" s="34"/>
      <c r="H248" s="34"/>
    </row>
    <row r="249" spans="2:8" x14ac:dyDescent="0.25">
      <c r="B249" s="154"/>
      <c r="C249" s="154"/>
      <c r="D249" s="8" t="s">
        <v>3</v>
      </c>
      <c r="E249" s="34"/>
      <c r="F249" s="34"/>
      <c r="G249" s="34"/>
      <c r="H249" s="34"/>
    </row>
    <row r="250" spans="2:8" x14ac:dyDescent="0.25">
      <c r="B250" s="154"/>
      <c r="C250" s="154"/>
      <c r="D250" s="8" t="s">
        <v>4</v>
      </c>
      <c r="E250" s="34"/>
      <c r="F250" s="34"/>
      <c r="G250" s="34"/>
      <c r="H250" s="34"/>
    </row>
    <row r="251" spans="2:8" x14ac:dyDescent="0.25">
      <c r="B251" s="154"/>
      <c r="C251" s="154"/>
      <c r="D251" s="8" t="s">
        <v>5</v>
      </c>
      <c r="E251" s="34"/>
      <c r="F251" s="34"/>
      <c r="G251" s="34"/>
      <c r="H251" s="34"/>
    </row>
    <row r="252" spans="2:8" x14ac:dyDescent="0.25">
      <c r="B252" s="154"/>
      <c r="C252" s="154"/>
      <c r="D252" s="8" t="s">
        <v>6</v>
      </c>
      <c r="E252" s="34"/>
      <c r="F252" s="34"/>
      <c r="G252" s="34"/>
      <c r="H252" s="34"/>
    </row>
    <row r="253" spans="2:8" x14ac:dyDescent="0.25">
      <c r="B253" s="154"/>
      <c r="C253" s="154"/>
      <c r="D253" s="8" t="s">
        <v>7</v>
      </c>
      <c r="E253" s="34"/>
      <c r="F253" s="34"/>
      <c r="G253" s="34"/>
      <c r="H253" s="34"/>
    </row>
    <row r="254" spans="2:8" x14ac:dyDescent="0.25">
      <c r="B254" s="154"/>
      <c r="C254" s="154"/>
      <c r="D254" s="8" t="s">
        <v>8</v>
      </c>
      <c r="E254" s="34"/>
      <c r="F254" s="34"/>
      <c r="G254" s="34"/>
      <c r="H254" s="34"/>
    </row>
    <row r="255" spans="2:8" x14ac:dyDescent="0.25">
      <c r="B255" s="154"/>
      <c r="C255" s="154"/>
      <c r="D255" s="8" t="s">
        <v>24</v>
      </c>
      <c r="E255" s="34"/>
      <c r="F255" s="34"/>
      <c r="G255" s="34"/>
      <c r="H255" s="34"/>
    </row>
    <row r="256" spans="2:8" x14ac:dyDescent="0.25">
      <c r="B256" s="154" t="s">
        <v>105</v>
      </c>
      <c r="C256" s="154"/>
      <c r="D256" s="8" t="s">
        <v>1</v>
      </c>
      <c r="E256" s="34"/>
      <c r="F256" s="34"/>
      <c r="G256" s="34"/>
      <c r="H256" s="34"/>
    </row>
    <row r="257" spans="2:8" x14ac:dyDescent="0.25">
      <c r="B257" s="154"/>
      <c r="C257" s="154"/>
      <c r="D257" s="8" t="s">
        <v>2</v>
      </c>
      <c r="E257" s="34"/>
      <c r="F257" s="34"/>
      <c r="G257" s="34"/>
      <c r="H257" s="34"/>
    </row>
    <row r="258" spans="2:8" x14ac:dyDescent="0.25">
      <c r="B258" s="154"/>
      <c r="C258" s="154"/>
      <c r="D258" s="8" t="s">
        <v>3</v>
      </c>
      <c r="E258" s="34"/>
      <c r="F258" s="34"/>
      <c r="G258" s="34"/>
      <c r="H258" s="34"/>
    </row>
    <row r="259" spans="2:8" x14ac:dyDescent="0.25">
      <c r="B259" s="154"/>
      <c r="C259" s="154"/>
      <c r="D259" s="8" t="s">
        <v>4</v>
      </c>
      <c r="E259" s="34"/>
      <c r="F259" s="34"/>
      <c r="G259" s="34"/>
      <c r="H259" s="34"/>
    </row>
    <row r="260" spans="2:8" x14ac:dyDescent="0.25">
      <c r="B260" s="154"/>
      <c r="C260" s="154"/>
      <c r="D260" s="8" t="s">
        <v>5</v>
      </c>
      <c r="E260" s="34"/>
      <c r="F260" s="34"/>
      <c r="G260" s="34"/>
      <c r="H260" s="34"/>
    </row>
    <row r="261" spans="2:8" x14ac:dyDescent="0.25">
      <c r="B261" s="154"/>
      <c r="C261" s="154"/>
      <c r="D261" s="8" t="s">
        <v>6</v>
      </c>
      <c r="E261" s="34"/>
      <c r="F261" s="34"/>
      <c r="G261" s="34"/>
      <c r="H261" s="34"/>
    </row>
    <row r="262" spans="2:8" x14ac:dyDescent="0.25">
      <c r="B262" s="154"/>
      <c r="C262" s="154"/>
      <c r="D262" s="8" t="s">
        <v>7</v>
      </c>
      <c r="E262" s="34"/>
      <c r="F262" s="34"/>
      <c r="G262" s="34"/>
      <c r="H262" s="34"/>
    </row>
    <row r="263" spans="2:8" x14ac:dyDescent="0.25">
      <c r="B263" s="154"/>
      <c r="C263" s="154"/>
      <c r="D263" s="8" t="s">
        <v>8</v>
      </c>
      <c r="E263" s="34"/>
      <c r="F263" s="34"/>
      <c r="G263" s="34"/>
      <c r="H263" s="34"/>
    </row>
    <row r="264" spans="2:8" ht="18.75" x14ac:dyDescent="0.25">
      <c r="B264" s="15" t="s">
        <v>106</v>
      </c>
      <c r="C264" s="15"/>
      <c r="D264" s="18"/>
      <c r="E264" s="34"/>
      <c r="F264" s="34"/>
      <c r="G264" s="34"/>
      <c r="H264" s="34"/>
    </row>
    <row r="265" spans="2:8" x14ac:dyDescent="0.25">
      <c r="B265" s="151" t="s">
        <v>107</v>
      </c>
      <c r="C265" s="151" t="s">
        <v>8</v>
      </c>
      <c r="D265" s="7" t="s">
        <v>98</v>
      </c>
      <c r="E265" s="34"/>
      <c r="F265" s="34"/>
      <c r="G265" s="34"/>
      <c r="H265" s="34"/>
    </row>
    <row r="266" spans="2:8" x14ac:dyDescent="0.25">
      <c r="B266" s="151"/>
      <c r="C266" s="151"/>
      <c r="D266" s="7" t="s">
        <v>99</v>
      </c>
      <c r="E266" s="34"/>
      <c r="F266" s="34"/>
      <c r="G266" s="34"/>
      <c r="H266" s="34"/>
    </row>
    <row r="267" spans="2:8" x14ac:dyDescent="0.25">
      <c r="B267" s="151"/>
      <c r="C267" s="151"/>
      <c r="D267" s="7" t="s">
        <v>108</v>
      </c>
      <c r="E267" s="34"/>
      <c r="F267" s="34"/>
      <c r="G267" s="34"/>
      <c r="H267" s="34"/>
    </row>
    <row r="268" spans="2:8" x14ac:dyDescent="0.25">
      <c r="B268" s="151"/>
      <c r="C268" s="151" t="s">
        <v>24</v>
      </c>
      <c r="D268" s="7" t="s">
        <v>98</v>
      </c>
      <c r="E268" s="34"/>
      <c r="F268" s="34"/>
      <c r="G268" s="34"/>
      <c r="H268" s="34"/>
    </row>
    <row r="269" spans="2:8" x14ac:dyDescent="0.25">
      <c r="B269" s="151"/>
      <c r="C269" s="151"/>
      <c r="D269" s="7" t="s">
        <v>99</v>
      </c>
      <c r="E269" s="34"/>
      <c r="F269" s="34"/>
      <c r="G269" s="34"/>
      <c r="H269" s="34"/>
    </row>
    <row r="270" spans="2:8" x14ac:dyDescent="0.25">
      <c r="B270" s="151"/>
      <c r="C270" s="151"/>
      <c r="D270" s="7" t="s">
        <v>108</v>
      </c>
      <c r="E270" s="34"/>
      <c r="F270" s="34"/>
      <c r="G270" s="34"/>
      <c r="H270" s="34"/>
    </row>
    <row r="271" spans="2:8" x14ac:dyDescent="0.25">
      <c r="B271" s="157" t="s">
        <v>109</v>
      </c>
      <c r="C271" s="157"/>
      <c r="D271" s="9" t="s">
        <v>110</v>
      </c>
      <c r="E271" s="34"/>
      <c r="F271" s="34"/>
      <c r="G271" s="34"/>
      <c r="H271" s="34"/>
    </row>
    <row r="272" spans="2:8" x14ac:dyDescent="0.25">
      <c r="B272" s="157"/>
      <c r="C272" s="157"/>
      <c r="D272" s="9" t="s">
        <v>111</v>
      </c>
      <c r="E272" s="34"/>
      <c r="F272" s="34"/>
      <c r="G272" s="34"/>
      <c r="H272" s="34"/>
    </row>
    <row r="273" spans="2:8" x14ac:dyDescent="0.25">
      <c r="B273" s="157"/>
      <c r="C273" s="157"/>
      <c r="D273" s="9" t="s">
        <v>112</v>
      </c>
      <c r="E273" s="34"/>
      <c r="F273" s="34"/>
      <c r="G273" s="34"/>
      <c r="H273" s="34"/>
    </row>
    <row r="274" spans="2:8" x14ac:dyDescent="0.25">
      <c r="B274" s="157"/>
      <c r="C274" s="157"/>
      <c r="D274" s="9" t="s">
        <v>113</v>
      </c>
      <c r="E274" s="34"/>
      <c r="F274" s="34"/>
      <c r="G274" s="34"/>
      <c r="H274" s="34"/>
    </row>
    <row r="275" spans="2:8" x14ac:dyDescent="0.25">
      <c r="B275" s="157"/>
      <c r="C275" s="157"/>
      <c r="D275" s="9" t="s">
        <v>114</v>
      </c>
      <c r="E275" s="34"/>
      <c r="F275" s="34"/>
      <c r="G275" s="34"/>
      <c r="H275" s="34"/>
    </row>
    <row r="276" spans="2:8" x14ac:dyDescent="0.25">
      <c r="B276" s="157"/>
      <c r="C276" s="157"/>
      <c r="D276" s="9" t="s">
        <v>115</v>
      </c>
      <c r="E276" s="34"/>
      <c r="F276" s="34"/>
      <c r="G276" s="34"/>
      <c r="H276" s="34"/>
    </row>
    <row r="277" spans="2:8" x14ac:dyDescent="0.25">
      <c r="B277" s="155" t="s">
        <v>116</v>
      </c>
      <c r="C277" s="155"/>
      <c r="D277" s="10" t="s">
        <v>110</v>
      </c>
      <c r="E277" s="34"/>
      <c r="F277" s="34"/>
      <c r="G277" s="34"/>
      <c r="H277" s="34"/>
    </row>
    <row r="278" spans="2:8" x14ac:dyDescent="0.25">
      <c r="B278" s="155"/>
      <c r="C278" s="155"/>
      <c r="D278" s="10" t="s">
        <v>111</v>
      </c>
      <c r="E278" s="34"/>
      <c r="F278" s="34"/>
      <c r="G278" s="34"/>
      <c r="H278" s="34"/>
    </row>
    <row r="279" spans="2:8" x14ac:dyDescent="0.25">
      <c r="B279" s="155"/>
      <c r="C279" s="155"/>
      <c r="D279" s="10" t="s">
        <v>112</v>
      </c>
      <c r="E279" s="34"/>
      <c r="F279" s="34"/>
      <c r="G279" s="34"/>
      <c r="H279" s="34"/>
    </row>
    <row r="280" spans="2:8" x14ac:dyDescent="0.25">
      <c r="B280" s="155" t="s">
        <v>117</v>
      </c>
      <c r="C280" s="155"/>
      <c r="D280" s="10" t="s">
        <v>118</v>
      </c>
      <c r="E280" s="34"/>
      <c r="F280" s="34"/>
      <c r="G280" s="34"/>
      <c r="H280" s="34"/>
    </row>
    <row r="281" spans="2:8" x14ac:dyDescent="0.25">
      <c r="B281" s="155"/>
      <c r="C281" s="155"/>
      <c r="D281" s="10" t="s">
        <v>111</v>
      </c>
      <c r="E281" s="34"/>
      <c r="F281" s="34"/>
      <c r="G281" s="34"/>
      <c r="H281" s="34"/>
    </row>
    <row r="282" spans="2:8" x14ac:dyDescent="0.25">
      <c r="B282" s="155"/>
      <c r="C282" s="155"/>
      <c r="D282" s="10" t="s">
        <v>112</v>
      </c>
      <c r="E282" s="34"/>
      <c r="F282" s="34"/>
      <c r="G282" s="34"/>
      <c r="H282" s="34"/>
    </row>
    <row r="283" spans="2:8" x14ac:dyDescent="0.25">
      <c r="B283" s="155"/>
      <c r="C283" s="155"/>
      <c r="D283" s="10" t="s">
        <v>114</v>
      </c>
      <c r="E283" s="34"/>
      <c r="F283" s="34"/>
      <c r="G283" s="34"/>
      <c r="H283" s="34"/>
    </row>
    <row r="284" spans="2:8" x14ac:dyDescent="0.25">
      <c r="B284" s="155"/>
      <c r="C284" s="155"/>
      <c r="D284" s="10" t="s">
        <v>115</v>
      </c>
      <c r="E284" s="34"/>
      <c r="F284" s="34"/>
      <c r="G284" s="34"/>
      <c r="H284" s="34"/>
    </row>
    <row r="285" spans="2:8" x14ac:dyDescent="0.25">
      <c r="B285" s="155" t="s">
        <v>119</v>
      </c>
      <c r="C285" s="155"/>
      <c r="D285" s="10" t="s">
        <v>8</v>
      </c>
      <c r="E285" s="34"/>
      <c r="F285" s="34"/>
      <c r="G285" s="34"/>
      <c r="H285" s="34"/>
    </row>
    <row r="286" spans="2:8" x14ac:dyDescent="0.25">
      <c r="B286" s="155" t="s">
        <v>120</v>
      </c>
      <c r="C286" s="155"/>
      <c r="D286" s="10" t="s">
        <v>121</v>
      </c>
      <c r="E286" s="34"/>
      <c r="F286" s="34"/>
      <c r="G286" s="34"/>
      <c r="H286" s="34"/>
    </row>
    <row r="287" spans="2:8" x14ac:dyDescent="0.25">
      <c r="B287" s="155"/>
      <c r="C287" s="155"/>
      <c r="D287" s="10" t="s">
        <v>122</v>
      </c>
      <c r="E287" s="34"/>
      <c r="F287" s="34"/>
      <c r="G287" s="34"/>
      <c r="H287" s="34"/>
    </row>
    <row r="288" spans="2:8" x14ac:dyDescent="0.25">
      <c r="B288" s="155"/>
      <c r="C288" s="155"/>
      <c r="D288" s="10" t="s">
        <v>123</v>
      </c>
      <c r="E288" s="34"/>
      <c r="F288" s="34"/>
      <c r="G288" s="34"/>
      <c r="H288" s="34"/>
    </row>
    <row r="289" spans="2:8" x14ac:dyDescent="0.25">
      <c r="B289" s="155"/>
      <c r="C289" s="155"/>
      <c r="D289" s="10" t="s">
        <v>8</v>
      </c>
      <c r="E289" s="34"/>
      <c r="F289" s="34"/>
      <c r="G289" s="34"/>
      <c r="H289" s="34"/>
    </row>
    <row r="290" spans="2:8" x14ac:dyDescent="0.25">
      <c r="B290" s="155"/>
      <c r="C290" s="155"/>
      <c r="D290" s="10" t="s">
        <v>24</v>
      </c>
      <c r="E290" s="34"/>
      <c r="F290" s="34"/>
      <c r="G290" s="34"/>
      <c r="H290" s="34"/>
    </row>
    <row r="291" spans="2:8" x14ac:dyDescent="0.25">
      <c r="B291" s="155" t="s">
        <v>124</v>
      </c>
      <c r="C291" s="155"/>
      <c r="D291" s="10" t="s">
        <v>125</v>
      </c>
      <c r="E291" s="34"/>
      <c r="F291" s="34"/>
      <c r="G291" s="34"/>
      <c r="H291" s="34"/>
    </row>
    <row r="292" spans="2:8" x14ac:dyDescent="0.25">
      <c r="B292" s="155"/>
      <c r="C292" s="155"/>
      <c r="D292" s="10" t="s">
        <v>24</v>
      </c>
      <c r="E292" s="34"/>
      <c r="F292" s="34"/>
      <c r="G292" s="34"/>
      <c r="H292" s="34"/>
    </row>
    <row r="293" spans="2:8" x14ac:dyDescent="0.25">
      <c r="B293" s="151" t="s">
        <v>126</v>
      </c>
      <c r="C293" s="151"/>
      <c r="D293" s="10" t="s">
        <v>125</v>
      </c>
      <c r="E293" s="34"/>
      <c r="F293" s="34"/>
      <c r="G293" s="34"/>
      <c r="H293" s="34"/>
    </row>
    <row r="294" spans="2:8" x14ac:dyDescent="0.25">
      <c r="B294" s="151"/>
      <c r="C294" s="151"/>
      <c r="D294" s="10" t="s">
        <v>24</v>
      </c>
      <c r="E294" s="34"/>
      <c r="F294" s="34"/>
      <c r="G294" s="34"/>
      <c r="H294" s="34"/>
    </row>
    <row r="295" spans="2:8" ht="30" x14ac:dyDescent="0.25">
      <c r="B295" s="151" t="s">
        <v>127</v>
      </c>
      <c r="C295" s="151"/>
      <c r="D295" s="11" t="s">
        <v>128</v>
      </c>
      <c r="E295" s="34"/>
      <c r="F295" s="34"/>
      <c r="G295" s="34"/>
      <c r="H295" s="34"/>
    </row>
    <row r="296" spans="2:8" x14ac:dyDescent="0.25">
      <c r="B296" s="151" t="s">
        <v>129</v>
      </c>
      <c r="C296" s="151"/>
      <c r="D296" s="9" t="s">
        <v>130</v>
      </c>
      <c r="E296" s="34"/>
      <c r="F296" s="34"/>
      <c r="G296" s="34"/>
      <c r="H296" s="34"/>
    </row>
    <row r="297" spans="2:8" x14ac:dyDescent="0.25">
      <c r="E297" s="36"/>
      <c r="F297" s="36"/>
      <c r="G297" s="36"/>
      <c r="H297" s="37"/>
    </row>
    <row r="298" spans="2:8" x14ac:dyDescent="0.25">
      <c r="E298" s="36"/>
      <c r="F298" s="36"/>
      <c r="G298" s="36"/>
      <c r="H298" s="37"/>
    </row>
    <row r="299" spans="2:8" x14ac:dyDescent="0.25">
      <c r="E299" s="36"/>
      <c r="F299" s="36"/>
      <c r="G299" s="36"/>
      <c r="H299" s="37"/>
    </row>
    <row r="300" spans="2:8" x14ac:dyDescent="0.25">
      <c r="E300" s="36"/>
      <c r="F300" s="36"/>
      <c r="G300" s="36"/>
      <c r="H300" s="37"/>
    </row>
    <row r="301" spans="2:8" x14ac:dyDescent="0.25">
      <c r="E301" s="36"/>
      <c r="F301" s="36"/>
      <c r="G301" s="36"/>
      <c r="H301" s="37"/>
    </row>
    <row r="302" spans="2:8" x14ac:dyDescent="0.25">
      <c r="E302" s="36"/>
      <c r="F302" s="36"/>
      <c r="G302" s="36"/>
      <c r="H302" s="37"/>
    </row>
    <row r="303" spans="2:8" x14ac:dyDescent="0.25">
      <c r="E303" s="36"/>
      <c r="F303" s="36"/>
      <c r="G303" s="36"/>
      <c r="H303" s="37"/>
    </row>
    <row r="304" spans="2:8" x14ac:dyDescent="0.25">
      <c r="E304" s="36"/>
      <c r="F304" s="36"/>
      <c r="G304" s="36"/>
      <c r="H304" s="37"/>
    </row>
    <row r="305" spans="5:8" x14ac:dyDescent="0.25">
      <c r="E305" s="36"/>
      <c r="F305" s="36"/>
      <c r="G305" s="36"/>
      <c r="H305" s="37"/>
    </row>
    <row r="306" spans="5:8" x14ac:dyDescent="0.25">
      <c r="E306" s="36"/>
      <c r="F306" s="36"/>
      <c r="G306" s="36"/>
      <c r="H306" s="37"/>
    </row>
    <row r="307" spans="5:8" x14ac:dyDescent="0.25">
      <c r="E307" s="36"/>
      <c r="F307" s="36"/>
      <c r="G307" s="36"/>
      <c r="H307" s="37"/>
    </row>
    <row r="308" spans="5:8" x14ac:dyDescent="0.25">
      <c r="E308" s="36"/>
      <c r="F308" s="36"/>
      <c r="G308" s="36"/>
      <c r="H308" s="37"/>
    </row>
    <row r="309" spans="5:8" x14ac:dyDescent="0.25">
      <c r="E309" s="36"/>
      <c r="F309" s="36"/>
      <c r="G309" s="36"/>
      <c r="H309" s="37"/>
    </row>
    <row r="310" spans="5:8" x14ac:dyDescent="0.25">
      <c r="E310" s="36"/>
      <c r="F310" s="36"/>
      <c r="G310" s="36"/>
      <c r="H310" s="37"/>
    </row>
    <row r="311" spans="5:8" x14ac:dyDescent="0.25">
      <c r="E311" s="36"/>
      <c r="F311" s="36"/>
      <c r="G311" s="36"/>
      <c r="H311" s="37"/>
    </row>
    <row r="312" spans="5:8" x14ac:dyDescent="0.25">
      <c r="E312" s="36"/>
      <c r="F312" s="36"/>
      <c r="G312" s="36"/>
      <c r="H312" s="37"/>
    </row>
    <row r="313" spans="5:8" x14ac:dyDescent="0.25">
      <c r="E313" s="36"/>
      <c r="F313" s="36"/>
      <c r="G313" s="36"/>
      <c r="H313" s="37"/>
    </row>
    <row r="314" spans="5:8" x14ac:dyDescent="0.25">
      <c r="E314" s="36"/>
      <c r="F314" s="36"/>
      <c r="G314" s="36"/>
      <c r="H314" s="37"/>
    </row>
    <row r="315" spans="5:8" x14ac:dyDescent="0.25">
      <c r="E315" s="36"/>
      <c r="F315" s="36"/>
      <c r="G315" s="36"/>
      <c r="H315" s="37"/>
    </row>
    <row r="316" spans="5:8" x14ac:dyDescent="0.25">
      <c r="E316" s="36"/>
      <c r="F316" s="36"/>
      <c r="G316" s="36"/>
      <c r="H316" s="37"/>
    </row>
    <row r="317" spans="5:8" x14ac:dyDescent="0.25">
      <c r="E317" s="36"/>
      <c r="F317" s="36"/>
      <c r="G317" s="36"/>
      <c r="H317" s="37"/>
    </row>
    <row r="318" spans="5:8" x14ac:dyDescent="0.25">
      <c r="E318" s="36"/>
      <c r="F318" s="36"/>
      <c r="G318" s="36"/>
      <c r="H318" s="37"/>
    </row>
    <row r="319" spans="5:8" x14ac:dyDescent="0.25">
      <c r="E319" s="36"/>
      <c r="F319" s="36"/>
      <c r="G319" s="36"/>
      <c r="H319" s="37"/>
    </row>
    <row r="320" spans="5:8" x14ac:dyDescent="0.25">
      <c r="E320" s="36"/>
      <c r="F320" s="36"/>
      <c r="G320" s="36"/>
      <c r="H320" s="37"/>
    </row>
    <row r="321" spans="5:8" x14ac:dyDescent="0.25">
      <c r="E321" s="36"/>
      <c r="F321" s="36"/>
      <c r="G321" s="36"/>
      <c r="H321" s="37"/>
    </row>
    <row r="322" spans="5:8" x14ac:dyDescent="0.25">
      <c r="E322" s="36"/>
      <c r="F322" s="36"/>
      <c r="G322" s="36"/>
      <c r="H322" s="37"/>
    </row>
    <row r="323" spans="5:8" x14ac:dyDescent="0.25">
      <c r="E323" s="36"/>
      <c r="F323" s="36"/>
      <c r="G323" s="36"/>
      <c r="H323" s="37"/>
    </row>
    <row r="324" spans="5:8" x14ac:dyDescent="0.25">
      <c r="E324" s="36"/>
      <c r="F324" s="36"/>
      <c r="G324" s="36"/>
      <c r="H324" s="37"/>
    </row>
    <row r="325" spans="5:8" x14ac:dyDescent="0.25">
      <c r="E325" s="36"/>
      <c r="F325" s="36"/>
      <c r="G325" s="36"/>
      <c r="H325" s="37"/>
    </row>
    <row r="326" spans="5:8" x14ac:dyDescent="0.25">
      <c r="E326" s="36"/>
      <c r="F326" s="36"/>
      <c r="G326" s="36"/>
      <c r="H326" s="37"/>
    </row>
    <row r="327" spans="5:8" x14ac:dyDescent="0.25">
      <c r="E327" s="36"/>
      <c r="F327" s="36"/>
      <c r="G327" s="36"/>
      <c r="H327" s="37"/>
    </row>
    <row r="328" spans="5:8" x14ac:dyDescent="0.25">
      <c r="E328" s="36"/>
      <c r="F328" s="36"/>
      <c r="G328" s="36"/>
      <c r="H328" s="37"/>
    </row>
    <row r="329" spans="5:8" x14ac:dyDescent="0.25">
      <c r="E329" s="36"/>
      <c r="F329" s="36"/>
      <c r="G329" s="36"/>
      <c r="H329" s="37"/>
    </row>
    <row r="330" spans="5:8" x14ac:dyDescent="0.25">
      <c r="E330" s="36"/>
      <c r="F330" s="36"/>
      <c r="G330" s="36"/>
      <c r="H330" s="37"/>
    </row>
    <row r="331" spans="5:8" x14ac:dyDescent="0.25">
      <c r="E331" s="36"/>
      <c r="F331" s="36"/>
      <c r="G331" s="36"/>
      <c r="H331" s="37"/>
    </row>
    <row r="332" spans="5:8" x14ac:dyDescent="0.25">
      <c r="E332" s="36"/>
      <c r="F332" s="36"/>
      <c r="G332" s="36"/>
      <c r="H332" s="37"/>
    </row>
    <row r="333" spans="5:8" x14ac:dyDescent="0.25">
      <c r="E333" s="36"/>
      <c r="F333" s="36"/>
      <c r="G333" s="36"/>
      <c r="H333" s="37"/>
    </row>
    <row r="334" spans="5:8" x14ac:dyDescent="0.25">
      <c r="E334" s="36"/>
      <c r="F334" s="36"/>
      <c r="G334" s="36"/>
      <c r="H334" s="37"/>
    </row>
    <row r="335" spans="5:8" x14ac:dyDescent="0.25">
      <c r="E335" s="36"/>
      <c r="F335" s="36"/>
      <c r="G335" s="36"/>
      <c r="H335" s="37"/>
    </row>
    <row r="336" spans="5:8" x14ac:dyDescent="0.25">
      <c r="E336" s="36"/>
      <c r="F336" s="36"/>
      <c r="G336" s="36"/>
      <c r="H336" s="37"/>
    </row>
    <row r="337" spans="5:8" x14ac:dyDescent="0.25">
      <c r="E337" s="36"/>
      <c r="F337" s="36"/>
      <c r="G337" s="36"/>
      <c r="H337" s="37"/>
    </row>
    <row r="338" spans="5:8" x14ac:dyDescent="0.25">
      <c r="E338" s="36"/>
      <c r="F338" s="36"/>
      <c r="G338" s="36"/>
      <c r="H338" s="37"/>
    </row>
    <row r="339" spans="5:8" x14ac:dyDescent="0.25">
      <c r="E339" s="36"/>
      <c r="F339" s="36"/>
      <c r="G339" s="36"/>
      <c r="H339" s="37"/>
    </row>
    <row r="340" spans="5:8" x14ac:dyDescent="0.25">
      <c r="E340" s="36"/>
      <c r="F340" s="36"/>
      <c r="G340" s="36"/>
      <c r="H340" s="37"/>
    </row>
    <row r="341" spans="5:8" x14ac:dyDescent="0.25">
      <c r="E341" s="36"/>
      <c r="F341" s="36"/>
      <c r="G341" s="36"/>
      <c r="H341" s="37"/>
    </row>
    <row r="342" spans="5:8" x14ac:dyDescent="0.25">
      <c r="E342" s="36"/>
      <c r="F342" s="36"/>
      <c r="G342" s="36"/>
      <c r="H342" s="37"/>
    </row>
    <row r="343" spans="5:8" x14ac:dyDescent="0.25">
      <c r="E343" s="36"/>
      <c r="F343" s="36"/>
      <c r="G343" s="36"/>
      <c r="H343" s="37"/>
    </row>
    <row r="344" spans="5:8" x14ac:dyDescent="0.25">
      <c r="E344" s="36"/>
      <c r="F344" s="36"/>
      <c r="G344" s="36"/>
      <c r="H344" s="37"/>
    </row>
    <row r="345" spans="5:8" x14ac:dyDescent="0.25">
      <c r="E345" s="36"/>
      <c r="F345" s="36"/>
      <c r="G345" s="36"/>
      <c r="H345" s="37"/>
    </row>
    <row r="346" spans="5:8" x14ac:dyDescent="0.25">
      <c r="E346" s="36"/>
      <c r="F346" s="36"/>
      <c r="G346" s="36"/>
      <c r="H346" s="37"/>
    </row>
    <row r="347" spans="5:8" x14ac:dyDescent="0.25">
      <c r="E347" s="36"/>
      <c r="F347" s="36"/>
      <c r="G347" s="36"/>
      <c r="H347" s="37"/>
    </row>
    <row r="348" spans="5:8" x14ac:dyDescent="0.25">
      <c r="E348" s="36"/>
      <c r="F348" s="36"/>
      <c r="G348" s="36"/>
      <c r="H348" s="37"/>
    </row>
    <row r="349" spans="5:8" x14ac:dyDescent="0.25">
      <c r="E349" s="36"/>
      <c r="F349" s="36"/>
      <c r="G349" s="36"/>
      <c r="H349" s="37"/>
    </row>
    <row r="350" spans="5:8" x14ac:dyDescent="0.25">
      <c r="E350" s="36"/>
      <c r="F350" s="36"/>
      <c r="G350" s="36"/>
      <c r="H350" s="37"/>
    </row>
    <row r="351" spans="5:8" x14ac:dyDescent="0.25">
      <c r="E351" s="36"/>
      <c r="F351" s="36"/>
      <c r="G351" s="36"/>
      <c r="H351" s="37"/>
    </row>
    <row r="352" spans="5:8" x14ac:dyDescent="0.25">
      <c r="E352" s="36"/>
      <c r="F352" s="36"/>
      <c r="G352" s="36"/>
      <c r="H352" s="37"/>
    </row>
    <row r="353" spans="5:8" x14ac:dyDescent="0.25">
      <c r="E353" s="36"/>
      <c r="F353" s="36"/>
      <c r="G353" s="36"/>
      <c r="H353" s="37"/>
    </row>
    <row r="354" spans="5:8" x14ac:dyDescent="0.25">
      <c r="E354" s="36"/>
      <c r="F354" s="36"/>
      <c r="G354" s="36"/>
      <c r="H354" s="37"/>
    </row>
    <row r="355" spans="5:8" x14ac:dyDescent="0.25">
      <c r="E355" s="36"/>
      <c r="F355" s="36"/>
      <c r="G355" s="36"/>
      <c r="H355" s="37"/>
    </row>
    <row r="356" spans="5:8" x14ac:dyDescent="0.25">
      <c r="E356" s="36"/>
      <c r="F356" s="36"/>
      <c r="G356" s="36"/>
      <c r="H356" s="37"/>
    </row>
    <row r="357" spans="5:8" x14ac:dyDescent="0.25">
      <c r="E357" s="36"/>
      <c r="F357" s="36"/>
      <c r="G357" s="36"/>
      <c r="H357" s="37"/>
    </row>
    <row r="358" spans="5:8" x14ac:dyDescent="0.25">
      <c r="E358" s="36"/>
      <c r="F358" s="36"/>
      <c r="G358" s="36"/>
      <c r="H358" s="37"/>
    </row>
    <row r="359" spans="5:8" x14ac:dyDescent="0.25">
      <c r="E359" s="36"/>
      <c r="F359" s="36"/>
      <c r="G359" s="36"/>
      <c r="H359" s="37"/>
    </row>
    <row r="360" spans="5:8" x14ac:dyDescent="0.25">
      <c r="E360" s="36"/>
      <c r="F360" s="36"/>
      <c r="G360" s="36"/>
      <c r="H360" s="37"/>
    </row>
    <row r="361" spans="5:8" x14ac:dyDescent="0.25">
      <c r="E361" s="36"/>
      <c r="F361" s="36"/>
      <c r="G361" s="36"/>
      <c r="H361" s="37"/>
    </row>
    <row r="362" spans="5:8" x14ac:dyDescent="0.25">
      <c r="E362" s="36"/>
      <c r="F362" s="36"/>
      <c r="G362" s="36"/>
      <c r="H362" s="37"/>
    </row>
    <row r="363" spans="5:8" x14ac:dyDescent="0.25">
      <c r="E363" s="36"/>
      <c r="F363" s="36"/>
      <c r="G363" s="36"/>
      <c r="H363" s="37"/>
    </row>
    <row r="364" spans="5:8" x14ac:dyDescent="0.25">
      <c r="E364" s="36"/>
      <c r="F364" s="36"/>
      <c r="G364" s="36"/>
      <c r="H364" s="37"/>
    </row>
    <row r="365" spans="5:8" x14ac:dyDescent="0.25">
      <c r="E365" s="36"/>
      <c r="F365" s="36"/>
      <c r="G365" s="36"/>
      <c r="H365" s="37"/>
    </row>
    <row r="366" spans="5:8" x14ac:dyDescent="0.25">
      <c r="E366" s="36"/>
      <c r="F366" s="36"/>
      <c r="G366" s="36"/>
      <c r="H366" s="37"/>
    </row>
    <row r="367" spans="5:8" x14ac:dyDescent="0.25">
      <c r="E367" s="36"/>
      <c r="F367" s="36"/>
      <c r="G367" s="36"/>
      <c r="H367" s="37"/>
    </row>
    <row r="368" spans="5:8" x14ac:dyDescent="0.25">
      <c r="E368" s="36"/>
      <c r="F368" s="36"/>
      <c r="G368" s="36"/>
      <c r="H368" s="37"/>
    </row>
    <row r="369" spans="5:8" x14ac:dyDescent="0.25">
      <c r="E369" s="36"/>
      <c r="F369" s="36"/>
      <c r="G369" s="36"/>
      <c r="H369" s="37"/>
    </row>
    <row r="370" spans="5:8" x14ac:dyDescent="0.25">
      <c r="E370" s="36"/>
      <c r="F370" s="36"/>
      <c r="G370" s="36"/>
      <c r="H370" s="37"/>
    </row>
    <row r="371" spans="5:8" x14ac:dyDescent="0.25">
      <c r="E371" s="36"/>
      <c r="F371" s="36"/>
      <c r="G371" s="36"/>
      <c r="H371" s="37"/>
    </row>
    <row r="372" spans="5:8" x14ac:dyDescent="0.25">
      <c r="E372" s="36"/>
      <c r="F372" s="36"/>
      <c r="G372" s="36"/>
      <c r="H372" s="37"/>
    </row>
    <row r="373" spans="5:8" x14ac:dyDescent="0.25">
      <c r="E373" s="36"/>
      <c r="F373" s="36"/>
      <c r="G373" s="36"/>
      <c r="H373" s="37"/>
    </row>
    <row r="374" spans="5:8" x14ac:dyDescent="0.25">
      <c r="E374" s="36"/>
      <c r="F374" s="36"/>
      <c r="G374" s="36"/>
      <c r="H374" s="37"/>
    </row>
    <row r="375" spans="5:8" x14ac:dyDescent="0.25">
      <c r="E375" s="36"/>
      <c r="F375" s="36"/>
      <c r="G375" s="36"/>
      <c r="H375" s="37"/>
    </row>
    <row r="376" spans="5:8" x14ac:dyDescent="0.25">
      <c r="E376" s="36"/>
      <c r="F376" s="36"/>
      <c r="G376" s="36"/>
      <c r="H376" s="37"/>
    </row>
    <row r="377" spans="5:8" x14ac:dyDescent="0.25">
      <c r="E377" s="36"/>
      <c r="F377" s="36"/>
      <c r="G377" s="36"/>
      <c r="H377" s="37"/>
    </row>
    <row r="378" spans="5:8" x14ac:dyDescent="0.25">
      <c r="E378" s="36"/>
      <c r="F378" s="36"/>
      <c r="G378" s="36"/>
      <c r="H378" s="37"/>
    </row>
    <row r="379" spans="5:8" x14ac:dyDescent="0.25">
      <c r="E379" s="36"/>
      <c r="F379" s="36"/>
      <c r="G379" s="36"/>
      <c r="H379" s="37"/>
    </row>
    <row r="380" spans="5:8" x14ac:dyDescent="0.25">
      <c r="E380" s="36"/>
      <c r="F380" s="36"/>
      <c r="G380" s="36"/>
      <c r="H380" s="37"/>
    </row>
    <row r="381" spans="5:8" x14ac:dyDescent="0.25">
      <c r="E381" s="36"/>
      <c r="F381" s="36"/>
      <c r="G381" s="36"/>
      <c r="H381" s="37"/>
    </row>
    <row r="382" spans="5:8" x14ac:dyDescent="0.25">
      <c r="E382" s="36"/>
      <c r="F382" s="36"/>
      <c r="G382" s="36"/>
      <c r="H382" s="37"/>
    </row>
    <row r="383" spans="5:8" x14ac:dyDescent="0.25">
      <c r="E383" s="36"/>
      <c r="F383" s="36"/>
      <c r="G383" s="36"/>
      <c r="H383" s="37"/>
    </row>
    <row r="384" spans="5:8" x14ac:dyDescent="0.25">
      <c r="E384" s="36"/>
      <c r="F384" s="36"/>
      <c r="G384" s="36"/>
      <c r="H384" s="37"/>
    </row>
    <row r="385" spans="5:8" x14ac:dyDescent="0.25">
      <c r="E385" s="36"/>
      <c r="F385" s="36"/>
      <c r="G385" s="36"/>
      <c r="H385" s="37"/>
    </row>
    <row r="386" spans="5:8" x14ac:dyDescent="0.25">
      <c r="E386" s="36"/>
      <c r="F386" s="36"/>
      <c r="G386" s="36"/>
      <c r="H386" s="37"/>
    </row>
    <row r="387" spans="5:8" x14ac:dyDescent="0.25">
      <c r="E387" s="36"/>
      <c r="F387" s="36"/>
      <c r="G387" s="36"/>
      <c r="H387" s="37"/>
    </row>
    <row r="388" spans="5:8" x14ac:dyDescent="0.25">
      <c r="E388" s="36"/>
      <c r="F388" s="36"/>
      <c r="G388" s="36"/>
      <c r="H388" s="37"/>
    </row>
    <row r="389" spans="5:8" x14ac:dyDescent="0.25">
      <c r="E389" s="36"/>
      <c r="F389" s="36"/>
      <c r="G389" s="36"/>
      <c r="H389" s="37"/>
    </row>
    <row r="390" spans="5:8" x14ac:dyDescent="0.25">
      <c r="E390" s="36"/>
      <c r="F390" s="36"/>
      <c r="G390" s="36"/>
      <c r="H390" s="37"/>
    </row>
    <row r="391" spans="5:8" x14ac:dyDescent="0.25">
      <c r="E391" s="36"/>
      <c r="F391" s="36"/>
      <c r="G391" s="36"/>
      <c r="H391" s="37"/>
    </row>
    <row r="392" spans="5:8" x14ac:dyDescent="0.25">
      <c r="E392" s="36"/>
      <c r="F392" s="36"/>
      <c r="G392" s="36"/>
      <c r="H392" s="37"/>
    </row>
    <row r="393" spans="5:8" x14ac:dyDescent="0.25">
      <c r="E393" s="36"/>
      <c r="F393" s="36"/>
      <c r="G393" s="36"/>
      <c r="H393" s="37"/>
    </row>
    <row r="394" spans="5:8" x14ac:dyDescent="0.25">
      <c r="E394" s="36"/>
      <c r="F394" s="36"/>
      <c r="G394" s="36"/>
      <c r="H394" s="37"/>
    </row>
    <row r="395" spans="5:8" x14ac:dyDescent="0.25">
      <c r="E395" s="36"/>
      <c r="F395" s="36"/>
      <c r="G395" s="36"/>
      <c r="H395" s="37"/>
    </row>
    <row r="396" spans="5:8" x14ac:dyDescent="0.25">
      <c r="E396" s="36"/>
      <c r="F396" s="36"/>
      <c r="G396" s="36"/>
      <c r="H396" s="37"/>
    </row>
    <row r="397" spans="5:8" x14ac:dyDescent="0.25">
      <c r="E397" s="36"/>
      <c r="F397" s="36"/>
      <c r="G397" s="36"/>
      <c r="H397" s="37"/>
    </row>
    <row r="398" spans="5:8" x14ac:dyDescent="0.25">
      <c r="E398" s="36"/>
      <c r="F398" s="36"/>
      <c r="G398" s="36"/>
      <c r="H398" s="37"/>
    </row>
    <row r="399" spans="5:8" x14ac:dyDescent="0.25">
      <c r="E399" s="36"/>
      <c r="F399" s="36"/>
      <c r="G399" s="36"/>
      <c r="H399" s="37"/>
    </row>
    <row r="400" spans="5:8" x14ac:dyDescent="0.25">
      <c r="E400" s="36"/>
      <c r="F400" s="36"/>
      <c r="G400" s="36"/>
      <c r="H400" s="37"/>
    </row>
    <row r="401" spans="5:8" x14ac:dyDescent="0.25">
      <c r="E401" s="36"/>
      <c r="F401" s="36"/>
      <c r="G401" s="36"/>
      <c r="H401" s="37"/>
    </row>
    <row r="402" spans="5:8" x14ac:dyDescent="0.25">
      <c r="E402" s="36"/>
      <c r="F402" s="36"/>
      <c r="G402" s="36"/>
      <c r="H402" s="37"/>
    </row>
    <row r="403" spans="5:8" x14ac:dyDescent="0.25">
      <c r="E403" s="36"/>
      <c r="F403" s="36"/>
      <c r="G403" s="36"/>
      <c r="H403" s="37"/>
    </row>
    <row r="404" spans="5:8" x14ac:dyDescent="0.25">
      <c r="E404" s="36"/>
      <c r="F404" s="36"/>
      <c r="G404" s="36"/>
      <c r="H404" s="37"/>
    </row>
    <row r="405" spans="5:8" x14ac:dyDescent="0.25">
      <c r="E405" s="36"/>
      <c r="F405" s="36"/>
      <c r="G405" s="36"/>
      <c r="H405" s="37"/>
    </row>
    <row r="406" spans="5:8" x14ac:dyDescent="0.25">
      <c r="E406" s="36"/>
      <c r="F406" s="36"/>
      <c r="G406" s="36"/>
      <c r="H406" s="37"/>
    </row>
    <row r="407" spans="5:8" x14ac:dyDescent="0.25">
      <c r="E407" s="36"/>
      <c r="F407" s="36"/>
      <c r="G407" s="36"/>
      <c r="H407" s="37"/>
    </row>
    <row r="408" spans="5:8" x14ac:dyDescent="0.25">
      <c r="E408" s="36"/>
      <c r="F408" s="36"/>
      <c r="G408" s="36"/>
      <c r="H408" s="37"/>
    </row>
    <row r="409" spans="5:8" x14ac:dyDescent="0.25">
      <c r="E409" s="36"/>
      <c r="F409" s="36"/>
      <c r="G409" s="36"/>
      <c r="H409" s="37"/>
    </row>
    <row r="410" spans="5:8" x14ac:dyDescent="0.25">
      <c r="E410" s="36"/>
      <c r="F410" s="36"/>
      <c r="G410" s="36"/>
      <c r="H410" s="37"/>
    </row>
  </sheetData>
  <mergeCells count="45">
    <mergeCell ref="J5:O5"/>
    <mergeCell ref="B293:C294"/>
    <mergeCell ref="B295:C295"/>
    <mergeCell ref="B296:C296"/>
    <mergeCell ref="B271:C276"/>
    <mergeCell ref="B277:C279"/>
    <mergeCell ref="B280:C284"/>
    <mergeCell ref="B285:C285"/>
    <mergeCell ref="B286:C290"/>
    <mergeCell ref="B291:C292"/>
    <mergeCell ref="B229:C237"/>
    <mergeCell ref="B238:C246"/>
    <mergeCell ref="B247:C255"/>
    <mergeCell ref="B256:C263"/>
    <mergeCell ref="B265:B270"/>
    <mergeCell ref="C265:C267"/>
    <mergeCell ref="C268:C270"/>
    <mergeCell ref="B220:C228"/>
    <mergeCell ref="B102:C110"/>
    <mergeCell ref="B111:C151"/>
    <mergeCell ref="B152:C160"/>
    <mergeCell ref="B161:C194"/>
    <mergeCell ref="B195:C201"/>
    <mergeCell ref="B202:B219"/>
    <mergeCell ref="C202:C203"/>
    <mergeCell ref="C204:C205"/>
    <mergeCell ref="C206:C207"/>
    <mergeCell ref="C208:C209"/>
    <mergeCell ref="C210:C211"/>
    <mergeCell ref="C212:C213"/>
    <mergeCell ref="C214:C215"/>
    <mergeCell ref="C216:C217"/>
    <mergeCell ref="C218:C219"/>
    <mergeCell ref="B101:C101"/>
    <mergeCell ref="B2:C2"/>
    <mergeCell ref="B3:C3"/>
    <mergeCell ref="B4:C4"/>
    <mergeCell ref="B5:G5"/>
    <mergeCell ref="B21:G21"/>
    <mergeCell ref="B33:G33"/>
    <mergeCell ref="B46:G46"/>
    <mergeCell ref="B70:G70"/>
    <mergeCell ref="B80:G80"/>
    <mergeCell ref="B100:D100"/>
    <mergeCell ref="B60:G60"/>
  </mergeCells>
  <printOptions horizontalCentered="1"/>
  <pageMargins left="0.19685039370078741" right="0.19685039370078741" top="0.39370078740157483" bottom="0.39370078740157483" header="0" footer="0"/>
  <pageSetup paperSize="9"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229"/>
  <sheetViews>
    <sheetView topLeftCell="L106" zoomScale="115" zoomScaleNormal="115" workbookViewId="0">
      <selection activeCell="T225" sqref="T225"/>
    </sheetView>
  </sheetViews>
  <sheetFormatPr defaultRowHeight="15" x14ac:dyDescent="0.25"/>
  <cols>
    <col min="3" max="3" width="11.28515625" bestFit="1" customWidth="1"/>
    <col min="4" max="4" width="14" customWidth="1"/>
    <col min="13" max="13" width="18" bestFit="1" customWidth="1"/>
    <col min="14" max="14" width="12.28515625" bestFit="1" customWidth="1"/>
    <col min="15" max="15" width="17.85546875" customWidth="1"/>
    <col min="16" max="16" width="18.42578125" customWidth="1"/>
    <col min="17" max="17" width="20.140625" customWidth="1"/>
    <col min="18" max="18" width="16.28515625" customWidth="1"/>
    <col min="19" max="19" width="24.5703125" customWidth="1"/>
  </cols>
  <sheetData>
    <row r="2" spans="2:18" ht="15.75" x14ac:dyDescent="0.25">
      <c r="B2" s="134" t="s">
        <v>17</v>
      </c>
      <c r="C2" s="134"/>
      <c r="D2" s="21" t="s">
        <v>135</v>
      </c>
      <c r="E2" s="5"/>
      <c r="F2" s="5"/>
      <c r="G2" s="48"/>
    </row>
    <row r="3" spans="2:18" ht="15.75" x14ac:dyDescent="0.25">
      <c r="B3" s="134" t="s">
        <v>19</v>
      </c>
      <c r="C3" s="134"/>
      <c r="D3" s="21" t="s">
        <v>199</v>
      </c>
      <c r="E3" s="5"/>
      <c r="F3" s="5"/>
      <c r="G3" s="48"/>
    </row>
    <row r="4" spans="2:18" ht="15.75" x14ac:dyDescent="0.25">
      <c r="B4" s="138" t="s">
        <v>18</v>
      </c>
      <c r="C4" s="138"/>
      <c r="D4" s="22" t="s">
        <v>198</v>
      </c>
      <c r="E4" s="19"/>
      <c r="F4" s="19"/>
      <c r="G4" s="49"/>
    </row>
    <row r="5" spans="2:18" ht="18.75" x14ac:dyDescent="0.25">
      <c r="B5" s="131" t="s">
        <v>10</v>
      </c>
      <c r="C5" s="132"/>
      <c r="D5" s="132"/>
      <c r="E5" s="132"/>
      <c r="F5" s="132"/>
      <c r="G5" s="133"/>
      <c r="M5" s="151" t="s">
        <v>243</v>
      </c>
      <c r="N5" s="151"/>
      <c r="O5" s="151"/>
      <c r="P5" s="151"/>
      <c r="Q5" s="151"/>
      <c r="R5" s="151"/>
    </row>
    <row r="6" spans="2:18" ht="60" x14ac:dyDescent="0.25">
      <c r="B6" s="33" t="s">
        <v>9</v>
      </c>
      <c r="C6" s="33" t="s">
        <v>0</v>
      </c>
      <c r="D6" s="33" t="s">
        <v>15</v>
      </c>
      <c r="E6" s="4" t="s">
        <v>20</v>
      </c>
      <c r="F6" s="4" t="s">
        <v>16</v>
      </c>
      <c r="G6" s="33" t="s">
        <v>11</v>
      </c>
      <c r="M6" s="53" t="s">
        <v>205</v>
      </c>
      <c r="N6" s="33" t="s">
        <v>204</v>
      </c>
      <c r="O6" s="33" t="s">
        <v>15</v>
      </c>
      <c r="P6" s="4" t="s">
        <v>20</v>
      </c>
      <c r="Q6" s="4" t="s">
        <v>16</v>
      </c>
      <c r="R6" s="33" t="s">
        <v>11</v>
      </c>
    </row>
    <row r="7" spans="2:18" x14ac:dyDescent="0.25">
      <c r="B7" s="2">
        <v>1</v>
      </c>
      <c r="C7" s="3">
        <v>44932</v>
      </c>
      <c r="D7" s="2">
        <v>4900</v>
      </c>
      <c r="E7" s="2"/>
      <c r="F7" s="2"/>
      <c r="G7" s="2">
        <v>4251</v>
      </c>
      <c r="M7" s="61" t="s">
        <v>10</v>
      </c>
      <c r="N7" s="61">
        <f>+[2]GEHRAULI!$I$446</f>
        <v>10844</v>
      </c>
      <c r="O7" s="61">
        <f>+D17</f>
        <v>10400</v>
      </c>
      <c r="P7" s="61">
        <f>+[2]GEHRAULI!$I$445</f>
        <v>10069</v>
      </c>
      <c r="Q7" s="61">
        <f>+O7-P7</f>
        <v>331</v>
      </c>
      <c r="R7" s="61"/>
    </row>
    <row r="8" spans="2:18" x14ac:dyDescent="0.25">
      <c r="B8" s="2">
        <v>2</v>
      </c>
      <c r="C8" s="3">
        <v>44942</v>
      </c>
      <c r="D8" s="2">
        <v>4200</v>
      </c>
      <c r="E8" s="2"/>
      <c r="F8" s="2"/>
      <c r="G8" s="2">
        <v>4252</v>
      </c>
      <c r="M8" s="61" t="s">
        <v>12</v>
      </c>
      <c r="N8" s="61">
        <f>+[2]GEHRAULI!$J$446</f>
        <v>202</v>
      </c>
      <c r="O8" s="61">
        <f>+D31</f>
        <v>0</v>
      </c>
      <c r="P8" s="61">
        <f>+[2]GEHRAULI!$J$445</f>
        <v>0</v>
      </c>
      <c r="Q8" s="61">
        <f t="shared" ref="Q8:Q13" si="0">+O8-P8</f>
        <v>0</v>
      </c>
      <c r="R8" s="61"/>
    </row>
    <row r="9" spans="2:18" x14ac:dyDescent="0.25">
      <c r="B9" s="2">
        <v>3</v>
      </c>
      <c r="C9" s="3">
        <v>44947</v>
      </c>
      <c r="D9" s="2">
        <v>1300</v>
      </c>
      <c r="E9" s="2"/>
      <c r="F9" s="2"/>
      <c r="G9" s="2">
        <v>4257</v>
      </c>
      <c r="M9" s="61" t="s">
        <v>13</v>
      </c>
      <c r="N9" s="61">
        <f>+[2]GEHRAULI!$K$446</f>
        <v>450</v>
      </c>
      <c r="O9" s="61">
        <f>+D44</f>
        <v>500</v>
      </c>
      <c r="P9" s="61">
        <f>+[2]GEHRAULI!$K$445</f>
        <v>440</v>
      </c>
      <c r="Q9" s="61">
        <f t="shared" si="0"/>
        <v>60</v>
      </c>
      <c r="R9" s="61"/>
    </row>
    <row r="10" spans="2:18" x14ac:dyDescent="0.25">
      <c r="B10" s="2"/>
      <c r="C10" s="3"/>
      <c r="D10" s="2"/>
      <c r="E10" s="2"/>
      <c r="F10" s="2"/>
      <c r="G10" s="2"/>
      <c r="M10" s="61" t="s">
        <v>14</v>
      </c>
      <c r="N10" s="61">
        <f>+[2]GEHRAULI!$L$446</f>
        <v>950</v>
      </c>
      <c r="O10" s="61">
        <f>+D56</f>
        <v>875</v>
      </c>
      <c r="P10" s="61">
        <f>+[2]GEHRAULI!$L$445</f>
        <v>843</v>
      </c>
      <c r="Q10" s="61">
        <f t="shared" si="0"/>
        <v>32</v>
      </c>
      <c r="R10" s="61"/>
    </row>
    <row r="11" spans="2:18" x14ac:dyDescent="0.25">
      <c r="B11" s="2"/>
      <c r="C11" s="3"/>
      <c r="D11" s="2"/>
      <c r="E11" s="2"/>
      <c r="F11" s="2"/>
      <c r="G11" s="2"/>
      <c r="M11" s="61" t="s">
        <v>141</v>
      </c>
      <c r="N11" s="61">
        <f>+[2]GEHRAULI!$M$446</f>
        <v>285</v>
      </c>
      <c r="O11" s="61">
        <f>+D66</f>
        <v>288</v>
      </c>
      <c r="P11" s="61">
        <f>+[2]GEHRAULI!$M$445</f>
        <v>288</v>
      </c>
      <c r="Q11" s="61">
        <f t="shared" si="0"/>
        <v>0</v>
      </c>
      <c r="R11" s="61"/>
    </row>
    <row r="12" spans="2:18" x14ac:dyDescent="0.25">
      <c r="B12" s="2"/>
      <c r="C12" s="3"/>
      <c r="D12" s="2"/>
      <c r="E12" s="2"/>
      <c r="F12" s="2"/>
      <c r="G12" s="2"/>
      <c r="M12" s="61" t="s">
        <v>138</v>
      </c>
      <c r="N12" s="61">
        <f>+[2]GEHRAULI!$N$446</f>
        <v>1370</v>
      </c>
      <c r="O12" s="61">
        <f>+D76</f>
        <v>1368</v>
      </c>
      <c r="P12" s="61">
        <f>+[2]GEHRAULI!$N$445</f>
        <v>1368</v>
      </c>
      <c r="Q12" s="61">
        <f t="shared" si="0"/>
        <v>0</v>
      </c>
      <c r="R12" s="61"/>
    </row>
    <row r="13" spans="2:18" x14ac:dyDescent="0.25">
      <c r="B13" s="2"/>
      <c r="C13" s="3"/>
      <c r="D13" s="2"/>
      <c r="E13" s="2"/>
      <c r="F13" s="2"/>
      <c r="G13" s="24"/>
      <c r="M13" s="61" t="s">
        <v>155</v>
      </c>
      <c r="N13" s="61">
        <f>+[2]GEHRAULI!$O$446</f>
        <v>195</v>
      </c>
      <c r="O13" s="61">
        <f>+D86</f>
        <v>192</v>
      </c>
      <c r="P13" s="61">
        <f>+[2]GEHRAULI!$O$445</f>
        <v>192</v>
      </c>
      <c r="Q13" s="61">
        <f t="shared" si="0"/>
        <v>0</v>
      </c>
      <c r="R13" s="61"/>
    </row>
    <row r="14" spans="2:18" x14ac:dyDescent="0.25">
      <c r="B14" s="2"/>
      <c r="C14" s="3"/>
      <c r="D14" s="2"/>
      <c r="E14" s="2"/>
      <c r="F14" s="2"/>
      <c r="G14" s="24"/>
    </row>
    <row r="15" spans="2:18" x14ac:dyDescent="0.25">
      <c r="B15" s="2"/>
      <c r="C15" s="3"/>
      <c r="D15" s="2"/>
      <c r="E15" s="2"/>
      <c r="F15" s="2"/>
      <c r="G15" s="24"/>
    </row>
    <row r="16" spans="2:18" x14ac:dyDescent="0.25">
      <c r="B16" s="2"/>
      <c r="C16" s="3"/>
      <c r="D16" s="2"/>
      <c r="E16" s="2"/>
      <c r="F16" s="2"/>
      <c r="G16" s="24"/>
    </row>
    <row r="17" spans="2:7" x14ac:dyDescent="0.25">
      <c r="B17" s="2"/>
      <c r="C17" s="3" t="s">
        <v>201</v>
      </c>
      <c r="D17" s="2">
        <f>SUM(D7:D16)</f>
        <v>10400</v>
      </c>
      <c r="E17" s="2"/>
      <c r="F17" s="2"/>
      <c r="G17" s="24"/>
    </row>
    <row r="18" spans="2:7" ht="18.75" x14ac:dyDescent="0.25">
      <c r="B18" s="131" t="s">
        <v>12</v>
      </c>
      <c r="C18" s="132"/>
      <c r="D18" s="132"/>
      <c r="E18" s="132"/>
      <c r="F18" s="132"/>
      <c r="G18" s="133"/>
    </row>
    <row r="19" spans="2:7" ht="60" x14ac:dyDescent="0.25">
      <c r="B19" s="33" t="s">
        <v>9</v>
      </c>
      <c r="C19" s="33" t="s">
        <v>0</v>
      </c>
      <c r="D19" s="33" t="s">
        <v>15</v>
      </c>
      <c r="E19" s="4" t="s">
        <v>20</v>
      </c>
      <c r="F19" s="4" t="s">
        <v>16</v>
      </c>
      <c r="G19" s="33" t="s">
        <v>11</v>
      </c>
    </row>
    <row r="20" spans="2:7" x14ac:dyDescent="0.25">
      <c r="B20" s="2">
        <v>1</v>
      </c>
      <c r="C20" s="3"/>
      <c r="D20" s="2"/>
      <c r="E20" s="2"/>
      <c r="F20" s="2"/>
      <c r="G20" s="2"/>
    </row>
    <row r="21" spans="2:7" x14ac:dyDescent="0.25">
      <c r="B21" s="2">
        <v>2</v>
      </c>
      <c r="C21" s="3"/>
      <c r="D21" s="2"/>
      <c r="E21" s="2"/>
      <c r="F21" s="2"/>
      <c r="G21" s="2"/>
    </row>
    <row r="22" spans="2:7" x14ac:dyDescent="0.25">
      <c r="B22" s="2">
        <v>3</v>
      </c>
      <c r="C22" s="3"/>
      <c r="D22" s="2"/>
      <c r="E22" s="2"/>
      <c r="F22" s="2"/>
      <c r="G22" s="2"/>
    </row>
    <row r="23" spans="2:7" x14ac:dyDescent="0.25">
      <c r="B23" s="2"/>
      <c r="C23" s="3"/>
      <c r="D23" s="2"/>
      <c r="E23" s="2"/>
      <c r="F23" s="2"/>
      <c r="G23" s="2"/>
    </row>
    <row r="24" spans="2:7" x14ac:dyDescent="0.25">
      <c r="B24" s="2"/>
      <c r="C24" s="3"/>
      <c r="D24" s="2"/>
      <c r="E24" s="2"/>
      <c r="F24" s="2"/>
      <c r="G24" s="2"/>
    </row>
    <row r="25" spans="2:7" x14ac:dyDescent="0.25">
      <c r="B25" s="2"/>
      <c r="C25" s="3"/>
      <c r="D25" s="2"/>
      <c r="E25" s="2"/>
      <c r="F25" s="2"/>
      <c r="G25" s="2"/>
    </row>
    <row r="26" spans="2:7" x14ac:dyDescent="0.25">
      <c r="B26" s="2"/>
      <c r="C26" s="3"/>
      <c r="D26" s="2"/>
      <c r="E26" s="2"/>
      <c r="F26" s="2"/>
      <c r="G26" s="2"/>
    </row>
    <row r="27" spans="2:7" x14ac:dyDescent="0.25">
      <c r="B27" s="2"/>
      <c r="C27" s="3"/>
      <c r="D27" s="2"/>
      <c r="E27" s="2"/>
      <c r="F27" s="2"/>
      <c r="G27" s="2"/>
    </row>
    <row r="28" spans="2:7" x14ac:dyDescent="0.25">
      <c r="B28" s="2"/>
      <c r="C28" s="3"/>
      <c r="D28" s="2"/>
      <c r="E28" s="2"/>
      <c r="F28" s="2"/>
      <c r="G28" s="2"/>
    </row>
    <row r="29" spans="2:7" x14ac:dyDescent="0.25">
      <c r="B29" s="2"/>
      <c r="C29" s="3"/>
      <c r="D29" s="2"/>
      <c r="E29" s="2"/>
      <c r="F29" s="2"/>
      <c r="G29" s="2"/>
    </row>
    <row r="30" spans="2:7" x14ac:dyDescent="0.25">
      <c r="B30" s="2"/>
      <c r="C30" s="3"/>
      <c r="D30" s="2"/>
      <c r="E30" s="2"/>
      <c r="F30" s="2"/>
      <c r="G30" s="24"/>
    </row>
    <row r="31" spans="2:7" x14ac:dyDescent="0.25">
      <c r="B31" s="2"/>
      <c r="C31" s="3" t="s">
        <v>201</v>
      </c>
      <c r="D31" s="2">
        <f>SUM(D21:D30)</f>
        <v>0</v>
      </c>
      <c r="E31" s="2"/>
      <c r="F31" s="2"/>
      <c r="G31" s="24"/>
    </row>
    <row r="32" spans="2:7" ht="18.75" x14ac:dyDescent="0.25">
      <c r="B32" s="131" t="s">
        <v>13</v>
      </c>
      <c r="C32" s="132"/>
      <c r="D32" s="132"/>
      <c r="E32" s="132"/>
      <c r="F32" s="132"/>
      <c r="G32" s="133"/>
    </row>
    <row r="33" spans="2:19" ht="60" x14ac:dyDescent="0.25">
      <c r="B33" s="33" t="s">
        <v>9</v>
      </c>
      <c r="C33" s="33" t="s">
        <v>0</v>
      </c>
      <c r="D33" s="33" t="s">
        <v>15</v>
      </c>
      <c r="E33" s="4" t="s">
        <v>20</v>
      </c>
      <c r="F33" s="4" t="s">
        <v>16</v>
      </c>
      <c r="G33" s="33" t="s">
        <v>11</v>
      </c>
      <c r="K33" s="166" t="s">
        <v>211</v>
      </c>
      <c r="L33" s="166"/>
      <c r="M33" s="166"/>
      <c r="N33" s="46"/>
      <c r="O33" s="53" t="s">
        <v>213</v>
      </c>
      <c r="P33" s="53" t="s">
        <v>214</v>
      </c>
      <c r="Q33" s="53" t="s">
        <v>215</v>
      </c>
      <c r="R33" s="53" t="s">
        <v>217</v>
      </c>
      <c r="S33" s="53" t="s">
        <v>216</v>
      </c>
    </row>
    <row r="34" spans="2:19" ht="15.75" x14ac:dyDescent="0.25">
      <c r="B34" s="26">
        <v>1</v>
      </c>
      <c r="C34" s="27">
        <v>44944</v>
      </c>
      <c r="D34" s="26">
        <v>300</v>
      </c>
      <c r="E34" s="26"/>
      <c r="F34" s="26"/>
      <c r="G34" s="2">
        <v>4253</v>
      </c>
      <c r="K34" s="153" t="s">
        <v>21</v>
      </c>
      <c r="L34" s="153"/>
      <c r="M34" s="68" t="s">
        <v>22</v>
      </c>
      <c r="N34" s="74" t="s">
        <v>212</v>
      </c>
      <c r="O34" s="46"/>
      <c r="P34" s="46"/>
      <c r="Q34" s="46"/>
      <c r="R34" s="46"/>
      <c r="S34" s="46"/>
    </row>
    <row r="35" spans="2:19" ht="59.25" customHeight="1" x14ac:dyDescent="0.25">
      <c r="B35" s="26">
        <v>2</v>
      </c>
      <c r="C35" s="27">
        <v>44947</v>
      </c>
      <c r="D35" s="26">
        <v>200</v>
      </c>
      <c r="E35" s="26"/>
      <c r="F35" s="26"/>
      <c r="G35" s="2">
        <v>4257</v>
      </c>
      <c r="K35" s="151" t="s">
        <v>23</v>
      </c>
      <c r="L35" s="151"/>
      <c r="M35" s="7" t="s">
        <v>1</v>
      </c>
      <c r="N35" s="72">
        <v>90</v>
      </c>
      <c r="O35" s="61">
        <f>10+30+20</f>
        <v>60</v>
      </c>
      <c r="P35" s="61">
        <v>60</v>
      </c>
      <c r="Q35" s="61">
        <f>+O35-P35</f>
        <v>0</v>
      </c>
      <c r="R35" s="75" t="s">
        <v>219</v>
      </c>
      <c r="S35" s="78" t="s">
        <v>298</v>
      </c>
    </row>
    <row r="36" spans="2:19" x14ac:dyDescent="0.25">
      <c r="B36" s="26">
        <v>3</v>
      </c>
      <c r="C36" s="3"/>
      <c r="D36" s="2"/>
      <c r="E36" s="2"/>
      <c r="F36" s="2"/>
      <c r="G36" s="2"/>
      <c r="K36" s="151"/>
      <c r="L36" s="151"/>
      <c r="M36" s="7" t="s">
        <v>2</v>
      </c>
      <c r="N36" s="72"/>
      <c r="O36" s="61"/>
      <c r="P36" s="46"/>
      <c r="Q36" s="46"/>
      <c r="R36" s="46"/>
      <c r="S36" s="46"/>
    </row>
    <row r="37" spans="2:19" x14ac:dyDescent="0.25">
      <c r="B37" s="2"/>
      <c r="C37" s="3"/>
      <c r="D37" s="2"/>
      <c r="E37" s="2"/>
      <c r="F37" s="2"/>
      <c r="G37" s="2"/>
      <c r="K37" s="151"/>
      <c r="L37" s="151"/>
      <c r="M37" s="7" t="s">
        <v>3</v>
      </c>
      <c r="N37" s="73">
        <v>2</v>
      </c>
      <c r="O37" s="61">
        <v>2</v>
      </c>
      <c r="P37" s="46"/>
      <c r="Q37" s="46"/>
      <c r="R37" s="13">
        <f>4254</f>
        <v>4254</v>
      </c>
      <c r="S37" s="46"/>
    </row>
    <row r="38" spans="2:19" x14ac:dyDescent="0.25">
      <c r="B38" s="2"/>
      <c r="C38" s="3"/>
      <c r="D38" s="2"/>
      <c r="E38" s="2"/>
      <c r="F38" s="2"/>
      <c r="G38" s="2"/>
      <c r="K38" s="151"/>
      <c r="L38" s="151"/>
      <c r="M38" s="7" t="s">
        <v>4</v>
      </c>
      <c r="N38" s="72">
        <v>2</v>
      </c>
      <c r="O38" s="61">
        <v>2</v>
      </c>
      <c r="P38" s="46">
        <v>2</v>
      </c>
      <c r="Q38" s="46">
        <f>+O38-P38</f>
        <v>0</v>
      </c>
      <c r="R38" s="13">
        <f>4254</f>
        <v>4254</v>
      </c>
      <c r="S38" s="13" t="s">
        <v>299</v>
      </c>
    </row>
    <row r="39" spans="2:19" x14ac:dyDescent="0.25">
      <c r="B39" s="26"/>
      <c r="C39" s="27"/>
      <c r="D39" s="26"/>
      <c r="E39" s="26"/>
      <c r="F39" s="26"/>
      <c r="G39" s="2"/>
      <c r="K39" s="151"/>
      <c r="L39" s="151"/>
      <c r="M39" s="7" t="s">
        <v>5</v>
      </c>
      <c r="N39" s="72"/>
      <c r="O39" s="61">
        <v>2</v>
      </c>
      <c r="P39" s="46">
        <v>1</v>
      </c>
      <c r="Q39" s="46">
        <f>+O39-P39</f>
        <v>1</v>
      </c>
      <c r="R39" s="13">
        <f>4254</f>
        <v>4254</v>
      </c>
      <c r="S39" s="13" t="s">
        <v>251</v>
      </c>
    </row>
    <row r="40" spans="2:19" x14ac:dyDescent="0.25">
      <c r="B40" s="26"/>
      <c r="C40" s="27"/>
      <c r="D40" s="25"/>
      <c r="E40" s="26"/>
      <c r="F40" s="26"/>
      <c r="G40" s="2"/>
      <c r="K40" s="151"/>
      <c r="L40" s="151"/>
      <c r="M40" s="7" t="s">
        <v>6</v>
      </c>
      <c r="N40" s="72">
        <v>2</v>
      </c>
      <c r="O40" s="46"/>
      <c r="P40" s="46"/>
      <c r="Q40" s="46"/>
      <c r="R40" s="46"/>
      <c r="S40" s="46"/>
    </row>
    <row r="41" spans="2:19" x14ac:dyDescent="0.25">
      <c r="B41" s="26"/>
      <c r="C41" s="27"/>
      <c r="D41" s="25"/>
      <c r="E41" s="26"/>
      <c r="F41" s="26"/>
      <c r="G41" s="2"/>
      <c r="K41" s="151"/>
      <c r="L41" s="151"/>
      <c r="M41" s="7" t="s">
        <v>7</v>
      </c>
      <c r="N41" s="72">
        <v>2</v>
      </c>
      <c r="O41" s="46"/>
      <c r="P41" s="46"/>
      <c r="Q41" s="46"/>
      <c r="R41" s="46"/>
      <c r="S41" s="46"/>
    </row>
    <row r="42" spans="2:19" x14ac:dyDescent="0.25">
      <c r="B42" s="26"/>
      <c r="C42" s="27"/>
      <c r="D42" s="25"/>
      <c r="E42" s="26"/>
      <c r="F42" s="26"/>
      <c r="G42" s="24"/>
      <c r="K42" s="151"/>
      <c r="L42" s="151"/>
      <c r="M42" s="7" t="s">
        <v>8</v>
      </c>
      <c r="N42" s="72"/>
      <c r="O42" s="46"/>
      <c r="P42" s="46"/>
      <c r="Q42" s="46"/>
      <c r="R42" s="46"/>
      <c r="S42" s="46"/>
    </row>
    <row r="43" spans="2:19" x14ac:dyDescent="0.25">
      <c r="B43" s="26"/>
      <c r="C43" s="27"/>
      <c r="D43" s="25"/>
      <c r="E43" s="26"/>
      <c r="F43" s="26"/>
      <c r="G43" s="24"/>
      <c r="K43" s="151"/>
      <c r="L43" s="151"/>
      <c r="M43" s="7" t="s">
        <v>24</v>
      </c>
      <c r="N43" s="72"/>
      <c r="O43" s="46"/>
      <c r="P43" s="46"/>
      <c r="Q43" s="46"/>
      <c r="R43" s="46"/>
      <c r="S43" s="46"/>
    </row>
    <row r="44" spans="2:19" x14ac:dyDescent="0.25">
      <c r="B44" s="26"/>
      <c r="C44" s="3" t="s">
        <v>201</v>
      </c>
      <c r="D44" s="2">
        <f>SUM(D34:D43)</f>
        <v>500</v>
      </c>
      <c r="E44" s="26"/>
      <c r="F44" s="26"/>
      <c r="G44" s="24"/>
      <c r="K44" s="179" t="s">
        <v>25</v>
      </c>
      <c r="L44" s="180"/>
      <c r="M44" s="7" t="s">
        <v>26</v>
      </c>
      <c r="N44" s="72"/>
      <c r="O44" s="46"/>
      <c r="P44" s="46"/>
      <c r="Q44" s="46"/>
      <c r="R44" s="46"/>
      <c r="S44" s="46"/>
    </row>
    <row r="45" spans="2:19" ht="18.75" x14ac:dyDescent="0.25">
      <c r="B45" s="131" t="s">
        <v>14</v>
      </c>
      <c r="C45" s="132"/>
      <c r="D45" s="132"/>
      <c r="E45" s="132"/>
      <c r="F45" s="132"/>
      <c r="G45" s="133"/>
      <c r="K45" s="181"/>
      <c r="L45" s="182"/>
      <c r="M45" s="7" t="s">
        <v>27</v>
      </c>
      <c r="N45" s="72"/>
      <c r="O45" s="46"/>
      <c r="P45" s="46"/>
      <c r="Q45" s="46"/>
      <c r="R45" s="46"/>
      <c r="S45" s="46"/>
    </row>
    <row r="46" spans="2:19" ht="60" x14ac:dyDescent="0.25">
      <c r="B46" s="33" t="s">
        <v>9</v>
      </c>
      <c r="C46" s="33" t="s">
        <v>0</v>
      </c>
      <c r="D46" s="33" t="s">
        <v>15</v>
      </c>
      <c r="E46" s="4" t="s">
        <v>20</v>
      </c>
      <c r="F46" s="4" t="s">
        <v>16</v>
      </c>
      <c r="G46" s="33" t="s">
        <v>11</v>
      </c>
      <c r="K46" s="181"/>
      <c r="L46" s="182"/>
      <c r="M46" s="7" t="s">
        <v>28</v>
      </c>
      <c r="N46" s="72"/>
      <c r="O46" s="46"/>
      <c r="P46" s="46"/>
      <c r="Q46" s="46"/>
      <c r="R46" s="46"/>
      <c r="S46" s="46"/>
    </row>
    <row r="47" spans="2:19" x14ac:dyDescent="0.25">
      <c r="B47" s="2">
        <v>1</v>
      </c>
      <c r="C47" s="3">
        <v>44944</v>
      </c>
      <c r="D47" s="2">
        <v>875</v>
      </c>
      <c r="E47" s="2"/>
      <c r="F47" s="2"/>
      <c r="G47" s="2">
        <v>4253</v>
      </c>
      <c r="K47" s="181"/>
      <c r="L47" s="182"/>
      <c r="M47" s="7" t="s">
        <v>29</v>
      </c>
      <c r="N47" s="73">
        <v>1</v>
      </c>
      <c r="O47" s="46"/>
      <c r="P47" s="46"/>
      <c r="Q47" s="46"/>
      <c r="R47" s="46"/>
      <c r="S47" s="46"/>
    </row>
    <row r="48" spans="2:19" x14ac:dyDescent="0.25">
      <c r="B48" s="2">
        <v>2</v>
      </c>
      <c r="C48" s="3"/>
      <c r="D48" s="2"/>
      <c r="E48" s="2"/>
      <c r="F48" s="2"/>
      <c r="G48" s="2"/>
      <c r="K48" s="181"/>
      <c r="L48" s="182"/>
      <c r="M48" s="7" t="s">
        <v>30</v>
      </c>
      <c r="N48" s="72"/>
      <c r="O48" s="46"/>
      <c r="P48" s="46"/>
      <c r="Q48" s="46"/>
      <c r="R48" s="46"/>
      <c r="S48" s="46"/>
    </row>
    <row r="49" spans="2:19" x14ac:dyDescent="0.25">
      <c r="B49" s="2">
        <v>3</v>
      </c>
      <c r="C49" s="3"/>
      <c r="D49" s="2"/>
      <c r="E49" s="2"/>
      <c r="F49" s="2"/>
      <c r="G49" s="2"/>
      <c r="K49" s="181"/>
      <c r="L49" s="182"/>
      <c r="M49" s="7" t="s">
        <v>31</v>
      </c>
      <c r="N49" s="72"/>
      <c r="O49" s="46"/>
      <c r="P49" s="46"/>
      <c r="Q49" s="46"/>
      <c r="R49" s="46"/>
      <c r="S49" s="46"/>
    </row>
    <row r="50" spans="2:19" x14ac:dyDescent="0.25">
      <c r="B50" s="2">
        <v>4</v>
      </c>
      <c r="C50" s="3"/>
      <c r="D50" s="2"/>
      <c r="E50" s="2"/>
      <c r="F50" s="2"/>
      <c r="G50" s="2"/>
      <c r="K50" s="181"/>
      <c r="L50" s="182"/>
      <c r="M50" s="7" t="s">
        <v>32</v>
      </c>
      <c r="N50" s="72"/>
      <c r="O50" s="46"/>
      <c r="P50" s="46"/>
      <c r="Q50" s="46"/>
      <c r="R50" s="46"/>
      <c r="S50" s="46"/>
    </row>
    <row r="51" spans="2:19" x14ac:dyDescent="0.25">
      <c r="B51" s="2">
        <v>5</v>
      </c>
      <c r="C51" s="3"/>
      <c r="D51" s="2"/>
      <c r="E51" s="2"/>
      <c r="F51" s="2"/>
      <c r="G51" s="2"/>
      <c r="K51" s="181"/>
      <c r="L51" s="182"/>
      <c r="M51" s="7" t="s">
        <v>33</v>
      </c>
      <c r="N51" s="72">
        <v>5</v>
      </c>
      <c r="O51" s="46"/>
      <c r="P51" s="46"/>
      <c r="Q51" s="46"/>
      <c r="R51" s="46"/>
      <c r="S51" s="46"/>
    </row>
    <row r="52" spans="2:19" x14ac:dyDescent="0.25">
      <c r="B52" s="2">
        <v>6</v>
      </c>
      <c r="C52" s="3"/>
      <c r="D52" s="2"/>
      <c r="E52" s="2"/>
      <c r="F52" s="2"/>
      <c r="G52" s="2"/>
      <c r="K52" s="181"/>
      <c r="L52" s="182"/>
      <c r="M52" s="7" t="s">
        <v>34</v>
      </c>
      <c r="N52" s="72">
        <v>7</v>
      </c>
      <c r="O52" s="46">
        <v>5</v>
      </c>
      <c r="P52" s="46"/>
      <c r="Q52" s="46"/>
      <c r="R52" s="13">
        <f>4254</f>
        <v>4254</v>
      </c>
      <c r="S52" s="46"/>
    </row>
    <row r="53" spans="2:19" x14ac:dyDescent="0.25">
      <c r="B53" s="2">
        <v>7</v>
      </c>
      <c r="C53" s="3"/>
      <c r="D53" s="2"/>
      <c r="E53" s="2"/>
      <c r="F53" s="2"/>
      <c r="G53" s="2"/>
      <c r="K53" s="181"/>
      <c r="L53" s="182"/>
      <c r="M53" s="7" t="s">
        <v>35</v>
      </c>
      <c r="N53" s="72"/>
      <c r="O53" s="46"/>
      <c r="P53" s="46"/>
      <c r="Q53" s="46"/>
      <c r="R53" s="13"/>
      <c r="S53" s="46"/>
    </row>
    <row r="54" spans="2:19" x14ac:dyDescent="0.25">
      <c r="B54" s="2">
        <f>+B53+1</f>
        <v>8</v>
      </c>
      <c r="C54" s="3"/>
      <c r="D54" s="2"/>
      <c r="E54" s="2"/>
      <c r="F54" s="2"/>
      <c r="G54" s="24"/>
      <c r="K54" s="181"/>
      <c r="L54" s="182"/>
      <c r="M54" s="7" t="s">
        <v>36</v>
      </c>
      <c r="N54" s="72">
        <v>6</v>
      </c>
      <c r="O54" s="46">
        <v>5</v>
      </c>
      <c r="P54" s="46"/>
      <c r="Q54" s="46"/>
      <c r="R54" s="13">
        <f>4254</f>
        <v>4254</v>
      </c>
      <c r="S54" s="46"/>
    </row>
    <row r="55" spans="2:19" x14ac:dyDescent="0.25">
      <c r="B55" s="2"/>
      <c r="C55" s="3"/>
      <c r="D55" s="2"/>
      <c r="E55" s="2"/>
      <c r="F55" s="2"/>
      <c r="G55" s="24"/>
      <c r="K55" s="181"/>
      <c r="L55" s="182"/>
      <c r="M55" s="7" t="s">
        <v>37</v>
      </c>
      <c r="N55" s="72"/>
      <c r="O55" s="46"/>
      <c r="P55" s="46"/>
      <c r="Q55" s="46"/>
      <c r="R55" s="13"/>
      <c r="S55" s="46"/>
    </row>
    <row r="56" spans="2:19" x14ac:dyDescent="0.25">
      <c r="B56" s="2"/>
      <c r="C56" s="3" t="s">
        <v>201</v>
      </c>
      <c r="D56" s="2">
        <f>SUM(D46:D55)</f>
        <v>875</v>
      </c>
      <c r="E56" s="2"/>
      <c r="F56" s="2"/>
      <c r="G56" s="24"/>
      <c r="K56" s="181"/>
      <c r="L56" s="182"/>
      <c r="M56" s="7" t="s">
        <v>38</v>
      </c>
      <c r="N56" s="72"/>
      <c r="O56" s="46"/>
      <c r="P56" s="46"/>
      <c r="Q56" s="46"/>
      <c r="R56" s="13"/>
      <c r="S56" s="46"/>
    </row>
    <row r="57" spans="2:19" ht="18.75" x14ac:dyDescent="0.25">
      <c r="B57" s="131" t="s">
        <v>141</v>
      </c>
      <c r="C57" s="132"/>
      <c r="D57" s="132"/>
      <c r="E57" s="132"/>
      <c r="F57" s="132"/>
      <c r="G57" s="133"/>
      <c r="K57" s="181"/>
      <c r="L57" s="182"/>
      <c r="M57" s="7" t="s">
        <v>39</v>
      </c>
      <c r="N57" s="72">
        <v>6</v>
      </c>
      <c r="O57" s="46">
        <v>5</v>
      </c>
      <c r="P57" s="46"/>
      <c r="Q57" s="46"/>
      <c r="R57" s="13">
        <f>4254</f>
        <v>4254</v>
      </c>
      <c r="S57" s="46"/>
    </row>
    <row r="58" spans="2:19" ht="60" x14ac:dyDescent="0.25">
      <c r="B58" s="33" t="s">
        <v>9</v>
      </c>
      <c r="C58" s="33" t="s">
        <v>0</v>
      </c>
      <c r="D58" s="33" t="s">
        <v>15</v>
      </c>
      <c r="E58" s="4" t="s">
        <v>20</v>
      </c>
      <c r="F58" s="4" t="s">
        <v>16</v>
      </c>
      <c r="G58" s="33" t="s">
        <v>11</v>
      </c>
      <c r="K58" s="181"/>
      <c r="L58" s="182"/>
      <c r="M58" s="7" t="s">
        <v>40</v>
      </c>
      <c r="N58" s="72"/>
      <c r="O58" s="46"/>
      <c r="P58" s="46"/>
      <c r="Q58" s="46"/>
      <c r="R58" s="13"/>
      <c r="S58" s="46"/>
    </row>
    <row r="59" spans="2:19" x14ac:dyDescent="0.25">
      <c r="B59" s="2">
        <v>1</v>
      </c>
      <c r="C59" s="3">
        <v>44958</v>
      </c>
      <c r="D59" s="2">
        <f>24*12</f>
        <v>288</v>
      </c>
      <c r="E59" s="2"/>
      <c r="F59" s="2"/>
      <c r="G59" s="2">
        <v>4256</v>
      </c>
      <c r="K59" s="181"/>
      <c r="L59" s="182"/>
      <c r="M59" s="7" t="s">
        <v>41</v>
      </c>
      <c r="N59" s="72"/>
      <c r="O59" s="46"/>
      <c r="P59" s="46"/>
      <c r="Q59" s="46"/>
      <c r="R59" s="13"/>
      <c r="S59" s="46"/>
    </row>
    <row r="60" spans="2:19" x14ac:dyDescent="0.25">
      <c r="B60" s="2"/>
      <c r="C60" s="3"/>
      <c r="D60" s="2"/>
      <c r="E60" s="2"/>
      <c r="F60" s="2"/>
      <c r="G60" s="2"/>
      <c r="K60" s="181"/>
      <c r="L60" s="182"/>
      <c r="M60" s="7" t="s">
        <v>42</v>
      </c>
      <c r="N60" s="72"/>
      <c r="O60" s="46"/>
      <c r="P60" s="46"/>
      <c r="Q60" s="46"/>
      <c r="R60" s="13"/>
      <c r="S60" s="46"/>
    </row>
    <row r="61" spans="2:19" x14ac:dyDescent="0.25">
      <c r="B61" s="2"/>
      <c r="C61" s="3"/>
      <c r="D61" s="2"/>
      <c r="E61" s="2"/>
      <c r="F61" s="2"/>
      <c r="G61" s="2"/>
      <c r="K61" s="181"/>
      <c r="L61" s="182"/>
      <c r="M61" s="7" t="s">
        <v>43</v>
      </c>
      <c r="N61" s="72">
        <v>5</v>
      </c>
      <c r="O61" s="46">
        <v>5</v>
      </c>
      <c r="P61" s="46"/>
      <c r="Q61" s="46"/>
      <c r="R61" s="13">
        <f>4254</f>
        <v>4254</v>
      </c>
      <c r="S61" s="46"/>
    </row>
    <row r="62" spans="2:19" x14ac:dyDescent="0.25">
      <c r="B62" s="2"/>
      <c r="C62" s="3"/>
      <c r="D62" s="2"/>
      <c r="E62" s="2"/>
      <c r="F62" s="2"/>
      <c r="G62" s="2"/>
      <c r="K62" s="181"/>
      <c r="L62" s="182"/>
      <c r="M62" s="7" t="s">
        <v>44</v>
      </c>
      <c r="N62" s="72"/>
      <c r="O62" s="46"/>
      <c r="P62" s="46"/>
      <c r="Q62" s="46"/>
      <c r="R62" s="13"/>
      <c r="S62" s="46"/>
    </row>
    <row r="63" spans="2:19" x14ac:dyDescent="0.25">
      <c r="B63" s="2"/>
      <c r="C63" s="3"/>
      <c r="D63" s="2"/>
      <c r="E63" s="2"/>
      <c r="F63" s="2"/>
      <c r="G63" s="2"/>
      <c r="K63" s="181"/>
      <c r="L63" s="182"/>
      <c r="M63" s="7" t="s">
        <v>45</v>
      </c>
      <c r="N63" s="72"/>
      <c r="O63" s="46"/>
      <c r="P63" s="46"/>
      <c r="Q63" s="46"/>
      <c r="R63" s="46"/>
      <c r="S63" s="46"/>
    </row>
    <row r="64" spans="2:19" x14ac:dyDescent="0.25">
      <c r="B64" s="2"/>
      <c r="C64" s="3"/>
      <c r="D64" s="2"/>
      <c r="E64" s="2"/>
      <c r="F64" s="2"/>
      <c r="G64" s="2"/>
      <c r="K64" s="181"/>
      <c r="L64" s="182"/>
      <c r="M64" s="7" t="s">
        <v>46</v>
      </c>
      <c r="N64" s="72"/>
      <c r="O64" s="46"/>
      <c r="P64" s="46"/>
      <c r="Q64" s="46"/>
      <c r="R64" s="46"/>
      <c r="S64" s="46"/>
    </row>
    <row r="65" spans="2:19" x14ac:dyDescent="0.25">
      <c r="B65" s="2"/>
      <c r="C65" s="3"/>
      <c r="D65" s="2"/>
      <c r="E65" s="2"/>
      <c r="F65" s="2"/>
      <c r="G65" s="2"/>
      <c r="K65" s="181"/>
      <c r="L65" s="182"/>
      <c r="M65" s="7" t="s">
        <v>47</v>
      </c>
      <c r="N65" s="72">
        <v>3</v>
      </c>
      <c r="O65" s="46">
        <v>2</v>
      </c>
      <c r="P65" s="46"/>
      <c r="Q65" s="46"/>
      <c r="R65" s="61">
        <f>4254</f>
        <v>4254</v>
      </c>
      <c r="S65" s="46"/>
    </row>
    <row r="66" spans="2:19" x14ac:dyDescent="0.25">
      <c r="B66" s="2"/>
      <c r="C66" s="3" t="s">
        <v>201</v>
      </c>
      <c r="D66" s="2">
        <f>+SUM(D59:D65)</f>
        <v>288</v>
      </c>
      <c r="E66" s="2"/>
      <c r="F66" s="2"/>
      <c r="G66" s="2"/>
      <c r="K66" s="181"/>
      <c r="L66" s="182"/>
      <c r="M66" s="7" t="s">
        <v>48</v>
      </c>
      <c r="N66" s="72">
        <v>6</v>
      </c>
      <c r="O66" s="46">
        <v>5</v>
      </c>
      <c r="P66" s="46"/>
      <c r="Q66" s="46"/>
      <c r="R66" s="61">
        <f>4254</f>
        <v>4254</v>
      </c>
      <c r="S66" s="46"/>
    </row>
    <row r="67" spans="2:19" ht="18.75" x14ac:dyDescent="0.25">
      <c r="B67" s="131" t="s">
        <v>138</v>
      </c>
      <c r="C67" s="132"/>
      <c r="D67" s="132"/>
      <c r="E67" s="132"/>
      <c r="F67" s="132"/>
      <c r="G67" s="133"/>
      <c r="K67" s="181"/>
      <c r="L67" s="182"/>
      <c r="M67" s="7" t="s">
        <v>49</v>
      </c>
      <c r="N67" s="72"/>
      <c r="O67" s="46"/>
      <c r="P67" s="46"/>
      <c r="Q67" s="46"/>
      <c r="R67" s="46"/>
      <c r="S67" s="46"/>
    </row>
    <row r="68" spans="2:19" ht="60" x14ac:dyDescent="0.25">
      <c r="B68" s="33" t="s">
        <v>9</v>
      </c>
      <c r="C68" s="33" t="s">
        <v>0</v>
      </c>
      <c r="D68" s="33" t="s">
        <v>15</v>
      </c>
      <c r="E68" s="4" t="s">
        <v>20</v>
      </c>
      <c r="F68" s="4" t="s">
        <v>16</v>
      </c>
      <c r="G68" s="33" t="s">
        <v>11</v>
      </c>
      <c r="K68" s="181"/>
      <c r="L68" s="182"/>
      <c r="M68" s="7" t="s">
        <v>50</v>
      </c>
      <c r="N68" s="72"/>
      <c r="O68" s="46"/>
      <c r="P68" s="46"/>
      <c r="Q68" s="46"/>
      <c r="R68" s="46"/>
      <c r="S68" s="46"/>
    </row>
    <row r="69" spans="2:19" x14ac:dyDescent="0.25">
      <c r="B69" s="2">
        <v>1</v>
      </c>
      <c r="C69" s="3">
        <v>44958</v>
      </c>
      <c r="D69" s="2">
        <f>114*12</f>
        <v>1368</v>
      </c>
      <c r="E69" s="2"/>
      <c r="F69" s="2"/>
      <c r="G69" s="2">
        <v>4256</v>
      </c>
      <c r="K69" s="181"/>
      <c r="L69" s="182"/>
      <c r="M69" s="7" t="s">
        <v>51</v>
      </c>
      <c r="N69" s="72"/>
      <c r="O69" s="46"/>
      <c r="P69" s="46"/>
      <c r="Q69" s="46"/>
      <c r="R69" s="46"/>
      <c r="S69" s="46"/>
    </row>
    <row r="70" spans="2:19" x14ac:dyDescent="0.25">
      <c r="B70" s="2"/>
      <c r="C70" s="3"/>
      <c r="D70" s="2"/>
      <c r="E70" s="2"/>
      <c r="F70" s="2"/>
      <c r="G70" s="2"/>
      <c r="K70" s="181"/>
      <c r="L70" s="182"/>
      <c r="M70" s="7" t="s">
        <v>52</v>
      </c>
      <c r="N70" s="72"/>
      <c r="O70" s="46"/>
      <c r="P70" s="46"/>
      <c r="Q70" s="46"/>
      <c r="R70" s="46"/>
      <c r="S70" s="46"/>
    </row>
    <row r="71" spans="2:19" x14ac:dyDescent="0.25">
      <c r="B71" s="2"/>
      <c r="C71" s="3"/>
      <c r="D71" s="2"/>
      <c r="E71" s="2"/>
      <c r="F71" s="2"/>
      <c r="G71" s="2"/>
      <c r="K71" s="181"/>
      <c r="L71" s="182"/>
      <c r="M71" s="7" t="s">
        <v>53</v>
      </c>
      <c r="N71" s="72"/>
      <c r="O71" s="46"/>
      <c r="P71" s="46"/>
      <c r="Q71" s="46"/>
      <c r="R71" s="46"/>
      <c r="S71" s="46"/>
    </row>
    <row r="72" spans="2:19" x14ac:dyDescent="0.25">
      <c r="B72" s="2"/>
      <c r="C72" s="3"/>
      <c r="D72" s="2"/>
      <c r="E72" s="2"/>
      <c r="F72" s="2"/>
      <c r="G72" s="2"/>
      <c r="K72" s="181"/>
      <c r="L72" s="182"/>
      <c r="M72" s="7" t="s">
        <v>54</v>
      </c>
      <c r="N72" s="72"/>
      <c r="O72" s="46"/>
      <c r="P72" s="46"/>
      <c r="Q72" s="46"/>
      <c r="R72" s="46"/>
      <c r="S72" s="46"/>
    </row>
    <row r="73" spans="2:19" x14ac:dyDescent="0.25">
      <c r="B73" s="2"/>
      <c r="C73" s="3"/>
      <c r="D73" s="2"/>
      <c r="E73" s="2"/>
      <c r="F73" s="2"/>
      <c r="G73" s="2"/>
      <c r="K73" s="181"/>
      <c r="L73" s="182"/>
      <c r="M73" s="7" t="s">
        <v>55</v>
      </c>
      <c r="N73" s="72"/>
      <c r="O73" s="46"/>
      <c r="P73" s="46"/>
      <c r="Q73" s="46"/>
      <c r="R73" s="46"/>
      <c r="S73" s="46"/>
    </row>
    <row r="74" spans="2:19" x14ac:dyDescent="0.25">
      <c r="B74" s="2"/>
      <c r="C74" s="3"/>
      <c r="D74" s="2"/>
      <c r="E74" s="2"/>
      <c r="F74" s="2"/>
      <c r="G74" s="2"/>
      <c r="K74" s="181"/>
      <c r="L74" s="182"/>
      <c r="M74" s="7" t="s">
        <v>56</v>
      </c>
      <c r="N74" s="72"/>
      <c r="O74" s="46"/>
      <c r="P74" s="46"/>
      <c r="Q74" s="46"/>
      <c r="R74" s="46"/>
      <c r="S74" s="46"/>
    </row>
    <row r="75" spans="2:19" x14ac:dyDescent="0.25">
      <c r="B75" s="2"/>
      <c r="C75" s="3"/>
      <c r="D75" s="2"/>
      <c r="E75" s="2"/>
      <c r="F75" s="2"/>
      <c r="G75" s="2"/>
      <c r="K75" s="181"/>
      <c r="L75" s="182"/>
      <c r="M75" s="7" t="s">
        <v>57</v>
      </c>
      <c r="N75" s="72"/>
      <c r="O75" s="46"/>
      <c r="P75" s="46"/>
      <c r="Q75" s="46"/>
      <c r="R75" s="46"/>
      <c r="S75" s="46"/>
    </row>
    <row r="76" spans="2:19" x14ac:dyDescent="0.25">
      <c r="B76" s="2"/>
      <c r="C76" s="3" t="s">
        <v>201</v>
      </c>
      <c r="D76" s="2">
        <f>SUM(D69:D75)</f>
        <v>1368</v>
      </c>
      <c r="E76" s="2"/>
      <c r="F76" s="2"/>
      <c r="G76" s="2"/>
      <c r="K76" s="181"/>
      <c r="L76" s="182"/>
      <c r="M76" s="7" t="s">
        <v>58</v>
      </c>
      <c r="N76" s="72"/>
      <c r="O76" s="46"/>
      <c r="P76" s="46"/>
      <c r="Q76" s="46"/>
      <c r="R76" s="46"/>
      <c r="S76" s="46"/>
    </row>
    <row r="77" spans="2:19" ht="18.75" x14ac:dyDescent="0.25">
      <c r="B77" s="131" t="s">
        <v>155</v>
      </c>
      <c r="C77" s="132"/>
      <c r="D77" s="132"/>
      <c r="E77" s="132"/>
      <c r="F77" s="132"/>
      <c r="G77" s="133"/>
      <c r="K77" s="181"/>
      <c r="L77" s="182"/>
      <c r="M77" s="7" t="s">
        <v>59</v>
      </c>
      <c r="N77" s="72"/>
      <c r="O77" s="46"/>
      <c r="P77" s="46"/>
      <c r="Q77" s="46"/>
      <c r="R77" s="46"/>
      <c r="S77" s="46"/>
    </row>
    <row r="78" spans="2:19" ht="60" x14ac:dyDescent="0.25">
      <c r="B78" s="33" t="s">
        <v>9</v>
      </c>
      <c r="C78" s="33" t="s">
        <v>0</v>
      </c>
      <c r="D78" s="33" t="s">
        <v>15</v>
      </c>
      <c r="E78" s="4" t="s">
        <v>20</v>
      </c>
      <c r="F78" s="4" t="s">
        <v>16</v>
      </c>
      <c r="G78" s="33" t="s">
        <v>11</v>
      </c>
      <c r="K78" s="181"/>
      <c r="L78" s="182"/>
      <c r="M78" s="7" t="s">
        <v>60</v>
      </c>
      <c r="N78" s="72"/>
      <c r="O78" s="46"/>
      <c r="P78" s="46"/>
      <c r="Q78" s="46"/>
      <c r="R78" s="46"/>
      <c r="S78" s="46"/>
    </row>
    <row r="79" spans="2:19" x14ac:dyDescent="0.25">
      <c r="B79" s="2">
        <v>1</v>
      </c>
      <c r="C79" s="3">
        <v>44958</v>
      </c>
      <c r="D79" s="2">
        <v>192</v>
      </c>
      <c r="E79" s="2"/>
      <c r="F79" s="2"/>
      <c r="G79" s="2">
        <v>4256</v>
      </c>
      <c r="K79" s="181"/>
      <c r="L79" s="182"/>
      <c r="M79" s="7" t="s">
        <v>61</v>
      </c>
      <c r="N79" s="72"/>
      <c r="O79" s="46"/>
      <c r="P79" s="46"/>
      <c r="Q79" s="46"/>
      <c r="R79" s="46"/>
      <c r="S79" s="46"/>
    </row>
    <row r="80" spans="2:19" x14ac:dyDescent="0.25">
      <c r="B80" s="2"/>
      <c r="C80" s="3"/>
      <c r="D80" s="2"/>
      <c r="E80" s="2"/>
      <c r="F80" s="2"/>
      <c r="G80" s="2"/>
      <c r="K80" s="181"/>
      <c r="L80" s="182"/>
      <c r="M80" s="7" t="s">
        <v>62</v>
      </c>
      <c r="N80" s="72"/>
      <c r="O80" s="46"/>
      <c r="P80" s="46"/>
      <c r="Q80" s="46"/>
      <c r="R80" s="46"/>
      <c r="S80" s="46"/>
    </row>
    <row r="81" spans="2:19" x14ac:dyDescent="0.25">
      <c r="B81" s="2"/>
      <c r="C81" s="3"/>
      <c r="D81" s="2"/>
      <c r="E81" s="2"/>
      <c r="F81" s="2"/>
      <c r="G81" s="2"/>
      <c r="K81" s="181"/>
      <c r="L81" s="182"/>
      <c r="M81" s="7" t="s">
        <v>63</v>
      </c>
      <c r="N81" s="72"/>
      <c r="O81" s="46"/>
      <c r="P81" s="46"/>
      <c r="Q81" s="46"/>
      <c r="R81" s="46"/>
      <c r="S81" s="46"/>
    </row>
    <row r="82" spans="2:19" x14ac:dyDescent="0.25">
      <c r="B82" s="2"/>
      <c r="C82" s="3"/>
      <c r="D82" s="2"/>
      <c r="E82" s="2"/>
      <c r="F82" s="2"/>
      <c r="G82" s="2"/>
      <c r="K82" s="181"/>
      <c r="L82" s="182"/>
      <c r="M82" s="7" t="s">
        <v>64</v>
      </c>
      <c r="N82" s="72"/>
      <c r="O82" s="46"/>
      <c r="P82" s="46"/>
      <c r="Q82" s="46"/>
      <c r="R82" s="46"/>
      <c r="S82" s="46"/>
    </row>
    <row r="83" spans="2:19" x14ac:dyDescent="0.25">
      <c r="B83" s="2"/>
      <c r="C83" s="3"/>
      <c r="D83" s="2"/>
      <c r="E83" s="2"/>
      <c r="F83" s="2"/>
      <c r="G83" s="2"/>
      <c r="K83" s="181"/>
      <c r="L83" s="182"/>
      <c r="M83" s="7" t="s">
        <v>65</v>
      </c>
      <c r="N83" s="72"/>
      <c r="O83" s="46"/>
      <c r="P83" s="46"/>
      <c r="Q83" s="46"/>
      <c r="R83" s="46"/>
      <c r="S83" s="46"/>
    </row>
    <row r="84" spans="2:19" x14ac:dyDescent="0.25">
      <c r="B84" s="2"/>
      <c r="C84" s="3"/>
      <c r="D84" s="2"/>
      <c r="E84" s="2"/>
      <c r="F84" s="2"/>
      <c r="G84" s="2"/>
      <c r="K84" s="183"/>
      <c r="L84" s="184"/>
      <c r="M84" s="7" t="s">
        <v>66</v>
      </c>
      <c r="N84" s="72"/>
      <c r="O84" s="46"/>
      <c r="P84" s="46"/>
      <c r="Q84" s="46"/>
      <c r="R84" s="46"/>
      <c r="S84" s="46"/>
    </row>
    <row r="85" spans="2:19" x14ac:dyDescent="0.25">
      <c r="B85" s="2"/>
      <c r="C85" s="3"/>
      <c r="D85" s="2"/>
      <c r="E85" s="2"/>
      <c r="F85" s="2"/>
      <c r="G85" s="2"/>
      <c r="K85" s="151" t="s">
        <v>67</v>
      </c>
      <c r="L85" s="151"/>
      <c r="M85" s="7" t="s">
        <v>1</v>
      </c>
      <c r="N85" s="72">
        <v>7</v>
      </c>
      <c r="O85" s="46"/>
      <c r="P85" s="46"/>
      <c r="Q85" s="46"/>
      <c r="R85" s="46"/>
      <c r="S85" s="46"/>
    </row>
    <row r="86" spans="2:19" x14ac:dyDescent="0.25">
      <c r="B86" s="2"/>
      <c r="C86" s="3" t="s">
        <v>201</v>
      </c>
      <c r="D86" s="2">
        <f>+SUM(D79:D85)</f>
        <v>192</v>
      </c>
      <c r="E86" s="2"/>
      <c r="F86" s="2"/>
      <c r="G86" s="2"/>
      <c r="K86" s="151"/>
      <c r="L86" s="151"/>
      <c r="M86" s="7" t="s">
        <v>2</v>
      </c>
      <c r="N86" s="72"/>
      <c r="O86" s="46"/>
      <c r="P86" s="46"/>
      <c r="Q86" s="46"/>
      <c r="R86" s="46"/>
      <c r="S86" s="46"/>
    </row>
    <row r="87" spans="2:19" ht="18.75" x14ac:dyDescent="0.25">
      <c r="B87" s="170"/>
      <c r="C87" s="170"/>
      <c r="D87" s="170"/>
      <c r="E87" s="170"/>
      <c r="F87" s="170"/>
      <c r="G87" s="170"/>
      <c r="K87" s="151"/>
      <c r="L87" s="151"/>
      <c r="M87" s="7" t="s">
        <v>3</v>
      </c>
      <c r="N87" s="72">
        <v>3</v>
      </c>
      <c r="O87" s="46"/>
      <c r="P87" s="46"/>
      <c r="Q87" s="46"/>
      <c r="R87" s="46"/>
      <c r="S87" s="46"/>
    </row>
    <row r="88" spans="2:19" x14ac:dyDescent="0.25">
      <c r="B88" s="50"/>
      <c r="C88" s="50"/>
      <c r="D88" s="50"/>
      <c r="E88" s="67"/>
      <c r="F88" s="67"/>
      <c r="G88" s="50"/>
      <c r="K88" s="151"/>
      <c r="L88" s="151"/>
      <c r="M88" s="7" t="s">
        <v>4</v>
      </c>
      <c r="N88" s="72"/>
      <c r="O88" s="46"/>
      <c r="P88" s="46"/>
      <c r="Q88" s="46"/>
      <c r="R88" s="46"/>
      <c r="S88" s="46"/>
    </row>
    <row r="89" spans="2:19" x14ac:dyDescent="0.25">
      <c r="B89" s="41"/>
      <c r="C89" s="42"/>
      <c r="D89" s="41"/>
      <c r="E89" s="41"/>
      <c r="F89" s="41"/>
      <c r="G89" s="41"/>
      <c r="K89" s="151"/>
      <c r="L89" s="151"/>
      <c r="M89" s="7" t="s">
        <v>5</v>
      </c>
      <c r="N89" s="72"/>
      <c r="O89" s="46"/>
      <c r="P89" s="46"/>
      <c r="Q89" s="46"/>
      <c r="R89" s="46"/>
      <c r="S89" s="46"/>
    </row>
    <row r="90" spans="2:19" x14ac:dyDescent="0.25">
      <c r="B90" s="41"/>
      <c r="C90" s="42"/>
      <c r="D90" s="41"/>
      <c r="E90" s="41"/>
      <c r="F90" s="41"/>
      <c r="G90" s="41"/>
      <c r="K90" s="151"/>
      <c r="L90" s="151"/>
      <c r="M90" s="7" t="s">
        <v>6</v>
      </c>
      <c r="N90" s="72">
        <v>3</v>
      </c>
      <c r="O90" s="46"/>
      <c r="P90" s="46"/>
      <c r="Q90" s="46"/>
      <c r="R90" s="46"/>
      <c r="S90" s="46"/>
    </row>
    <row r="91" spans="2:19" x14ac:dyDescent="0.25">
      <c r="B91" s="41"/>
      <c r="C91" s="42"/>
      <c r="D91" s="41"/>
      <c r="E91" s="41"/>
      <c r="F91" s="41"/>
      <c r="G91" s="41"/>
      <c r="K91" s="151"/>
      <c r="L91" s="151"/>
      <c r="M91" s="7" t="s">
        <v>7</v>
      </c>
      <c r="N91" s="72"/>
      <c r="O91" s="46"/>
      <c r="P91" s="46"/>
      <c r="Q91" s="46"/>
      <c r="R91" s="46"/>
      <c r="S91" s="46"/>
    </row>
    <row r="92" spans="2:19" x14ac:dyDescent="0.25">
      <c r="B92" s="41"/>
      <c r="C92" s="42"/>
      <c r="D92" s="41"/>
      <c r="E92" s="41"/>
      <c r="F92" s="41"/>
      <c r="G92" s="41"/>
      <c r="K92" s="151"/>
      <c r="L92" s="151"/>
      <c r="M92" s="7" t="s">
        <v>8</v>
      </c>
      <c r="N92" s="72"/>
      <c r="O92" s="46"/>
      <c r="P92" s="46"/>
      <c r="Q92" s="46"/>
      <c r="R92" s="46"/>
      <c r="S92" s="46"/>
    </row>
    <row r="93" spans="2:19" x14ac:dyDescent="0.25">
      <c r="B93" s="41"/>
      <c r="C93" s="42"/>
      <c r="D93" s="41"/>
      <c r="E93" s="41"/>
      <c r="F93" s="41"/>
      <c r="G93" s="41"/>
      <c r="K93" s="151"/>
      <c r="L93" s="151"/>
      <c r="M93" s="7" t="s">
        <v>24</v>
      </c>
      <c r="N93" s="72"/>
      <c r="O93" s="46"/>
      <c r="P93" s="46"/>
      <c r="Q93" s="46"/>
      <c r="R93" s="46"/>
      <c r="S93" s="46"/>
    </row>
    <row r="94" spans="2:19" x14ac:dyDescent="0.25">
      <c r="B94" s="41"/>
      <c r="C94" s="42"/>
      <c r="D94" s="41"/>
      <c r="E94" s="41"/>
      <c r="F94" s="41"/>
      <c r="G94" s="41"/>
      <c r="K94" s="151" t="s">
        <v>68</v>
      </c>
      <c r="L94" s="151"/>
      <c r="M94" s="7" t="s">
        <v>69</v>
      </c>
      <c r="N94" s="72">
        <v>3</v>
      </c>
      <c r="O94" s="13">
        <v>3</v>
      </c>
      <c r="P94" s="46"/>
      <c r="Q94" s="46"/>
      <c r="R94" s="61">
        <f>4254</f>
        <v>4254</v>
      </c>
      <c r="S94" s="46"/>
    </row>
    <row r="95" spans="2:19" x14ac:dyDescent="0.25">
      <c r="B95" s="41"/>
      <c r="C95" s="42"/>
      <c r="D95" s="41"/>
      <c r="E95" s="41"/>
      <c r="F95" s="41"/>
      <c r="G95" s="41"/>
      <c r="K95" s="151"/>
      <c r="L95" s="151"/>
      <c r="M95" s="7" t="s">
        <v>70</v>
      </c>
      <c r="N95" s="72">
        <v>3</v>
      </c>
      <c r="O95" s="13">
        <v>3</v>
      </c>
      <c r="P95" s="46">
        <v>1</v>
      </c>
      <c r="Q95" s="46">
        <f>+O95-P95</f>
        <v>2</v>
      </c>
      <c r="R95" s="61">
        <f>4254</f>
        <v>4254</v>
      </c>
      <c r="S95" s="13" t="s">
        <v>301</v>
      </c>
    </row>
    <row r="96" spans="2:19" x14ac:dyDescent="0.25">
      <c r="B96" s="41"/>
      <c r="C96" s="42"/>
      <c r="D96" s="41"/>
      <c r="E96" s="41"/>
      <c r="F96" s="41"/>
      <c r="G96" s="41"/>
      <c r="K96" s="151"/>
      <c r="L96" s="151"/>
      <c r="M96" s="7" t="s">
        <v>71</v>
      </c>
      <c r="N96" s="72"/>
      <c r="O96" s="13"/>
      <c r="P96" s="46"/>
      <c r="Q96" s="46">
        <f t="shared" ref="Q96:Q97" si="1">+O96-P96</f>
        <v>0</v>
      </c>
      <c r="R96" s="61"/>
      <c r="S96" s="13"/>
    </row>
    <row r="97" spans="11:19" x14ac:dyDescent="0.25">
      <c r="K97" s="151"/>
      <c r="L97" s="151"/>
      <c r="M97" s="7" t="s">
        <v>72</v>
      </c>
      <c r="N97" s="72">
        <v>3</v>
      </c>
      <c r="O97" s="13">
        <v>3</v>
      </c>
      <c r="P97" s="46">
        <v>3</v>
      </c>
      <c r="Q97" s="46">
        <f t="shared" si="1"/>
        <v>0</v>
      </c>
      <c r="R97" s="61">
        <f>4254</f>
        <v>4254</v>
      </c>
      <c r="S97" s="13" t="s">
        <v>302</v>
      </c>
    </row>
    <row r="98" spans="11:19" x14ac:dyDescent="0.25">
      <c r="K98" s="151"/>
      <c r="L98" s="151"/>
      <c r="M98" s="7" t="s">
        <v>73</v>
      </c>
      <c r="N98" s="72">
        <v>3</v>
      </c>
      <c r="O98" s="13">
        <v>3</v>
      </c>
      <c r="P98" s="46"/>
      <c r="Q98" s="46"/>
      <c r="R98" s="61">
        <f>4254</f>
        <v>4254</v>
      </c>
      <c r="S98" s="46"/>
    </row>
    <row r="99" spans="11:19" x14ac:dyDescent="0.25">
      <c r="K99" s="151"/>
      <c r="L99" s="151"/>
      <c r="M99" s="7" t="s">
        <v>74</v>
      </c>
      <c r="N99" s="72">
        <v>5</v>
      </c>
      <c r="O99" s="13">
        <v>3</v>
      </c>
      <c r="P99" s="46"/>
      <c r="Q99" s="46"/>
      <c r="R99" s="61">
        <f>4254</f>
        <v>4254</v>
      </c>
      <c r="S99" s="46"/>
    </row>
    <row r="100" spans="11:19" x14ac:dyDescent="0.25">
      <c r="K100" s="151"/>
      <c r="L100" s="151"/>
      <c r="M100" s="7" t="s">
        <v>75</v>
      </c>
      <c r="N100" s="72"/>
      <c r="O100" s="13"/>
      <c r="P100" s="46"/>
      <c r="Q100" s="46"/>
      <c r="R100" s="61"/>
      <c r="S100" s="46"/>
    </row>
    <row r="101" spans="11:19" x14ac:dyDescent="0.25">
      <c r="K101" s="151"/>
      <c r="L101" s="151"/>
      <c r="M101" s="7" t="s">
        <v>76</v>
      </c>
      <c r="N101" s="72"/>
      <c r="O101" s="13"/>
      <c r="P101" s="46"/>
      <c r="Q101" s="46"/>
      <c r="R101" s="61"/>
      <c r="S101" s="46"/>
    </row>
    <row r="102" spans="11:19" x14ac:dyDescent="0.25">
      <c r="K102" s="151"/>
      <c r="L102" s="151"/>
      <c r="M102" s="7" t="s">
        <v>77</v>
      </c>
      <c r="N102" s="72"/>
      <c r="O102" s="13"/>
      <c r="P102" s="46"/>
      <c r="Q102" s="46"/>
      <c r="R102" s="61"/>
      <c r="S102" s="46"/>
    </row>
    <row r="103" spans="11:19" x14ac:dyDescent="0.25">
      <c r="K103" s="151"/>
      <c r="L103" s="151"/>
      <c r="M103" s="7" t="s">
        <v>78</v>
      </c>
      <c r="N103" s="72">
        <v>5</v>
      </c>
      <c r="O103" s="13">
        <v>3</v>
      </c>
      <c r="P103" s="46"/>
      <c r="Q103" s="46"/>
      <c r="R103" s="61">
        <f>4254</f>
        <v>4254</v>
      </c>
      <c r="S103" s="46"/>
    </row>
    <row r="104" spans="11:19" x14ac:dyDescent="0.25">
      <c r="K104" s="151"/>
      <c r="L104" s="151"/>
      <c r="M104" s="7" t="s">
        <v>43</v>
      </c>
      <c r="N104" s="72">
        <v>3</v>
      </c>
      <c r="O104" s="13">
        <v>3</v>
      </c>
      <c r="P104" s="46"/>
      <c r="Q104" s="46"/>
      <c r="R104" s="61">
        <f>4254</f>
        <v>4254</v>
      </c>
      <c r="S104" s="46"/>
    </row>
    <row r="105" spans="11:19" x14ac:dyDescent="0.25">
      <c r="K105" s="151"/>
      <c r="L105" s="151"/>
      <c r="M105" s="7" t="s">
        <v>44</v>
      </c>
      <c r="N105" s="72"/>
      <c r="O105" s="46"/>
      <c r="P105" s="46"/>
      <c r="Q105" s="46"/>
      <c r="R105" s="46"/>
      <c r="S105" s="46"/>
    </row>
    <row r="106" spans="11:19" x14ac:dyDescent="0.25">
      <c r="K106" s="151"/>
      <c r="L106" s="151"/>
      <c r="M106" s="7" t="s">
        <v>45</v>
      </c>
      <c r="N106" s="72"/>
      <c r="O106" s="46"/>
      <c r="P106" s="46"/>
      <c r="Q106" s="46"/>
      <c r="R106" s="46"/>
      <c r="S106" s="46"/>
    </row>
    <row r="107" spans="11:19" x14ac:dyDescent="0.25">
      <c r="K107" s="151"/>
      <c r="L107" s="151"/>
      <c r="M107" s="7" t="s">
        <v>46</v>
      </c>
      <c r="N107" s="72"/>
      <c r="O107" s="46"/>
      <c r="P107" s="46"/>
      <c r="Q107" s="46"/>
      <c r="R107" s="46"/>
      <c r="S107" s="46"/>
    </row>
    <row r="108" spans="11:19" x14ac:dyDescent="0.25">
      <c r="K108" s="151"/>
      <c r="L108" s="151"/>
      <c r="M108" s="7" t="s">
        <v>79</v>
      </c>
      <c r="N108" s="72">
        <v>3</v>
      </c>
      <c r="O108" s="46"/>
      <c r="P108" s="46"/>
      <c r="Q108" s="46"/>
      <c r="R108" s="46"/>
      <c r="S108" s="46"/>
    </row>
    <row r="109" spans="11:19" x14ac:dyDescent="0.25">
      <c r="K109" s="151"/>
      <c r="L109" s="151"/>
      <c r="M109" s="7" t="s">
        <v>48</v>
      </c>
      <c r="N109" s="72"/>
      <c r="O109" s="46"/>
      <c r="P109" s="46"/>
      <c r="Q109" s="46"/>
      <c r="R109" s="46"/>
      <c r="S109" s="46"/>
    </row>
    <row r="110" spans="11:19" x14ac:dyDescent="0.25">
      <c r="K110" s="151"/>
      <c r="L110" s="151"/>
      <c r="M110" s="7" t="s">
        <v>49</v>
      </c>
      <c r="N110" s="72"/>
      <c r="O110" s="46"/>
      <c r="P110" s="46"/>
      <c r="Q110" s="46"/>
      <c r="R110" s="46"/>
      <c r="S110" s="46"/>
    </row>
    <row r="111" spans="11:19" x14ac:dyDescent="0.25">
      <c r="K111" s="151"/>
      <c r="L111" s="151"/>
      <c r="M111" s="7" t="s">
        <v>50</v>
      </c>
      <c r="N111" s="72"/>
      <c r="O111" s="46"/>
      <c r="P111" s="46"/>
      <c r="Q111" s="46"/>
      <c r="R111" s="46"/>
      <c r="S111" s="46"/>
    </row>
    <row r="112" spans="11:19" x14ac:dyDescent="0.25">
      <c r="K112" s="151"/>
      <c r="L112" s="151"/>
      <c r="M112" s="7" t="s">
        <v>80</v>
      </c>
      <c r="N112" s="72"/>
      <c r="O112" s="46"/>
      <c r="P112" s="46"/>
      <c r="Q112" s="46"/>
      <c r="R112" s="46"/>
      <c r="S112" s="46"/>
    </row>
    <row r="113" spans="11:19" x14ac:dyDescent="0.25">
      <c r="K113" s="151"/>
      <c r="L113" s="151"/>
      <c r="M113" s="7" t="s">
        <v>81</v>
      </c>
      <c r="N113" s="72"/>
      <c r="O113" s="46"/>
      <c r="P113" s="46"/>
      <c r="Q113" s="46"/>
      <c r="R113" s="46"/>
      <c r="S113" s="46"/>
    </row>
    <row r="114" spans="11:19" x14ac:dyDescent="0.25">
      <c r="K114" s="151"/>
      <c r="L114" s="151"/>
      <c r="M114" s="7" t="s">
        <v>82</v>
      </c>
      <c r="N114" s="72"/>
      <c r="O114" s="46"/>
      <c r="P114" s="46"/>
      <c r="Q114" s="46"/>
      <c r="R114" s="46"/>
      <c r="S114" s="46"/>
    </row>
    <row r="115" spans="11:19" x14ac:dyDescent="0.25">
      <c r="K115" s="151"/>
      <c r="L115" s="151"/>
      <c r="M115" s="7" t="s">
        <v>83</v>
      </c>
      <c r="N115" s="72"/>
      <c r="O115" s="46"/>
      <c r="P115" s="46"/>
      <c r="Q115" s="46"/>
      <c r="R115" s="46"/>
      <c r="S115" s="46"/>
    </row>
    <row r="116" spans="11:19" x14ac:dyDescent="0.25">
      <c r="K116" s="151"/>
      <c r="L116" s="151"/>
      <c r="M116" s="7" t="s">
        <v>84</v>
      </c>
      <c r="N116" s="72"/>
      <c r="O116" s="46"/>
      <c r="P116" s="46"/>
      <c r="Q116" s="46"/>
      <c r="R116" s="46"/>
      <c r="S116" s="46"/>
    </row>
    <row r="117" spans="11:19" x14ac:dyDescent="0.25">
      <c r="K117" s="151"/>
      <c r="L117" s="151"/>
      <c r="M117" s="7" t="s">
        <v>85</v>
      </c>
      <c r="N117" s="72"/>
      <c r="O117" s="46"/>
      <c r="P117" s="46"/>
      <c r="Q117" s="46"/>
      <c r="R117" s="46"/>
      <c r="S117" s="46"/>
    </row>
    <row r="118" spans="11:19" x14ac:dyDescent="0.25">
      <c r="K118" s="151"/>
      <c r="L118" s="151"/>
      <c r="M118" s="7" t="s">
        <v>86</v>
      </c>
      <c r="N118" s="72"/>
      <c r="O118" s="46"/>
      <c r="P118" s="46"/>
      <c r="Q118" s="46"/>
      <c r="R118" s="46"/>
      <c r="S118" s="46"/>
    </row>
    <row r="119" spans="11:19" x14ac:dyDescent="0.25">
      <c r="K119" s="151"/>
      <c r="L119" s="151"/>
      <c r="M119" s="7" t="s">
        <v>87</v>
      </c>
      <c r="N119" s="72"/>
      <c r="O119" s="46"/>
      <c r="P119" s="46"/>
      <c r="Q119" s="46"/>
      <c r="R119" s="46"/>
      <c r="S119" s="46"/>
    </row>
    <row r="120" spans="11:19" x14ac:dyDescent="0.25">
      <c r="K120" s="151"/>
      <c r="L120" s="151"/>
      <c r="M120" s="7" t="s">
        <v>88</v>
      </c>
      <c r="N120" s="72"/>
      <c r="O120" s="46"/>
      <c r="P120" s="46"/>
      <c r="Q120" s="46"/>
      <c r="R120" s="46"/>
      <c r="S120" s="46"/>
    </row>
    <row r="121" spans="11:19" x14ac:dyDescent="0.25">
      <c r="K121" s="151"/>
      <c r="L121" s="151"/>
      <c r="M121" s="7" t="s">
        <v>89</v>
      </c>
      <c r="N121" s="72"/>
      <c r="O121" s="46"/>
      <c r="P121" s="46"/>
      <c r="Q121" s="46"/>
      <c r="R121" s="46"/>
      <c r="S121" s="46"/>
    </row>
    <row r="122" spans="11:19" x14ac:dyDescent="0.25">
      <c r="K122" s="151"/>
      <c r="L122" s="151"/>
      <c r="M122" s="7" t="s">
        <v>90</v>
      </c>
      <c r="N122" s="72"/>
      <c r="O122" s="46"/>
      <c r="P122" s="46"/>
      <c r="Q122" s="46"/>
      <c r="R122" s="46"/>
      <c r="S122" s="46"/>
    </row>
    <row r="123" spans="11:19" x14ac:dyDescent="0.25">
      <c r="K123" s="151"/>
      <c r="L123" s="151"/>
      <c r="M123" s="7" t="s">
        <v>91</v>
      </c>
      <c r="N123" s="72"/>
      <c r="O123" s="46"/>
      <c r="P123" s="46"/>
      <c r="Q123" s="46"/>
      <c r="R123" s="46"/>
      <c r="S123" s="46"/>
    </row>
    <row r="124" spans="11:19" x14ac:dyDescent="0.25">
      <c r="K124" s="151"/>
      <c r="L124" s="151"/>
      <c r="M124" s="7" t="s">
        <v>92</v>
      </c>
      <c r="N124" s="72"/>
      <c r="O124" s="46"/>
      <c r="P124" s="46"/>
      <c r="Q124" s="46"/>
      <c r="R124" s="46"/>
      <c r="S124" s="46"/>
    </row>
    <row r="125" spans="11:19" x14ac:dyDescent="0.25">
      <c r="K125" s="151"/>
      <c r="L125" s="151"/>
      <c r="M125" s="7" t="s">
        <v>93</v>
      </c>
      <c r="N125" s="72"/>
      <c r="O125" s="46"/>
      <c r="P125" s="46"/>
      <c r="Q125" s="46"/>
      <c r="R125" s="46"/>
      <c r="S125" s="46"/>
    </row>
    <row r="126" spans="11:19" x14ac:dyDescent="0.25">
      <c r="K126" s="151"/>
      <c r="L126" s="151"/>
      <c r="M126" s="7" t="s">
        <v>94</v>
      </c>
      <c r="N126" s="72"/>
      <c r="O126" s="46"/>
      <c r="P126" s="46"/>
      <c r="Q126" s="46"/>
      <c r="R126" s="46"/>
      <c r="S126" s="46"/>
    </row>
    <row r="127" spans="11:19" x14ac:dyDescent="0.25">
      <c r="K127" s="151"/>
      <c r="L127" s="151"/>
      <c r="M127" s="7" t="s">
        <v>95</v>
      </c>
      <c r="N127" s="72"/>
      <c r="O127" s="46"/>
      <c r="P127" s="46"/>
      <c r="Q127" s="46"/>
      <c r="R127" s="46"/>
      <c r="S127" s="46"/>
    </row>
    <row r="128" spans="11:19" ht="75" x14ac:dyDescent="0.25">
      <c r="K128" s="179" t="s">
        <v>96</v>
      </c>
      <c r="L128" s="180"/>
      <c r="M128" s="7" t="s">
        <v>1</v>
      </c>
      <c r="N128" s="72">
        <f>65</f>
        <v>65</v>
      </c>
      <c r="O128" s="61">
        <f>10+20+10</f>
        <v>40</v>
      </c>
      <c r="P128" s="61">
        <v>30</v>
      </c>
      <c r="Q128" s="61">
        <f>+O128-P128</f>
        <v>10</v>
      </c>
      <c r="R128" s="86">
        <v>4252</v>
      </c>
      <c r="S128" s="78" t="s">
        <v>300</v>
      </c>
    </row>
    <row r="129" spans="11:19" x14ac:dyDescent="0.25">
      <c r="K129" s="181"/>
      <c r="L129" s="182"/>
      <c r="M129" s="7" t="s">
        <v>2</v>
      </c>
      <c r="N129" s="72"/>
      <c r="O129" s="46"/>
      <c r="P129" s="46"/>
      <c r="Q129" s="46"/>
      <c r="R129" s="76"/>
      <c r="S129" s="46"/>
    </row>
    <row r="130" spans="11:19" x14ac:dyDescent="0.25">
      <c r="K130" s="181"/>
      <c r="L130" s="182"/>
      <c r="M130" s="7" t="s">
        <v>3</v>
      </c>
      <c r="N130" s="72"/>
      <c r="O130" s="46"/>
      <c r="P130" s="46"/>
      <c r="Q130" s="46"/>
      <c r="R130" s="46"/>
      <c r="S130" s="46"/>
    </row>
    <row r="131" spans="11:19" x14ac:dyDescent="0.25">
      <c r="K131" s="181"/>
      <c r="L131" s="182"/>
      <c r="M131" s="7" t="s">
        <v>4</v>
      </c>
      <c r="N131" s="72"/>
      <c r="O131" s="46"/>
      <c r="P131" s="46"/>
      <c r="Q131" s="46"/>
      <c r="R131" s="46"/>
      <c r="S131" s="46"/>
    </row>
    <row r="132" spans="11:19" x14ac:dyDescent="0.25">
      <c r="K132" s="181"/>
      <c r="L132" s="182"/>
      <c r="M132" s="7" t="s">
        <v>5</v>
      </c>
      <c r="N132" s="72"/>
      <c r="O132" s="46"/>
      <c r="P132" s="46"/>
      <c r="Q132" s="46"/>
      <c r="R132" s="46"/>
      <c r="S132" s="46"/>
    </row>
    <row r="133" spans="11:19" x14ac:dyDescent="0.25">
      <c r="K133" s="181"/>
      <c r="L133" s="182"/>
      <c r="M133" s="7" t="s">
        <v>6</v>
      </c>
      <c r="N133" s="72"/>
      <c r="O133" s="46"/>
      <c r="P133" s="46"/>
      <c r="Q133" s="46"/>
      <c r="R133" s="46" t="s">
        <v>296</v>
      </c>
      <c r="S133" s="46"/>
    </row>
    <row r="134" spans="11:19" x14ac:dyDescent="0.25">
      <c r="K134" s="183"/>
      <c r="L134" s="184"/>
      <c r="M134" s="7" t="s">
        <v>7</v>
      </c>
      <c r="N134" s="72"/>
      <c r="O134" s="46"/>
      <c r="P134" s="46"/>
      <c r="Q134" s="46"/>
      <c r="R134" s="46"/>
      <c r="S134" s="46"/>
    </row>
    <row r="135" spans="11:19" x14ac:dyDescent="0.25">
      <c r="K135" s="151" t="s">
        <v>97</v>
      </c>
      <c r="L135" s="151" t="s">
        <v>1</v>
      </c>
      <c r="M135" s="7" t="s">
        <v>98</v>
      </c>
      <c r="N135" s="72">
        <v>5</v>
      </c>
      <c r="O135" s="46"/>
      <c r="P135" s="46"/>
      <c r="Q135" s="46"/>
      <c r="R135" s="46"/>
      <c r="S135" s="46"/>
    </row>
    <row r="136" spans="11:19" x14ac:dyDescent="0.25">
      <c r="K136" s="151"/>
      <c r="L136" s="151"/>
      <c r="M136" s="7" t="s">
        <v>99</v>
      </c>
      <c r="N136" s="72"/>
      <c r="O136" s="46"/>
      <c r="P136" s="46"/>
      <c r="Q136" s="46"/>
      <c r="R136" s="46"/>
      <c r="S136" s="46"/>
    </row>
    <row r="137" spans="11:19" x14ac:dyDescent="0.25">
      <c r="K137" s="151"/>
      <c r="L137" s="151" t="s">
        <v>2</v>
      </c>
      <c r="M137" s="7" t="s">
        <v>98</v>
      </c>
      <c r="N137" s="72"/>
      <c r="O137" s="46"/>
      <c r="P137" s="46"/>
      <c r="Q137" s="46"/>
      <c r="R137" s="46"/>
      <c r="S137" s="46"/>
    </row>
    <row r="138" spans="11:19" x14ac:dyDescent="0.25">
      <c r="K138" s="151"/>
      <c r="L138" s="151"/>
      <c r="M138" s="7" t="s">
        <v>99</v>
      </c>
      <c r="N138" s="72"/>
      <c r="O138" s="46"/>
      <c r="P138" s="46"/>
      <c r="Q138" s="46"/>
      <c r="R138" s="46"/>
      <c r="S138" s="46"/>
    </row>
    <row r="139" spans="11:19" x14ac:dyDescent="0.25">
      <c r="K139" s="151"/>
      <c r="L139" s="151" t="s">
        <v>3</v>
      </c>
      <c r="M139" s="7" t="s">
        <v>98</v>
      </c>
      <c r="N139" s="73">
        <v>3</v>
      </c>
      <c r="O139" s="46"/>
      <c r="P139" s="46"/>
      <c r="Q139" s="46"/>
      <c r="R139" s="46"/>
      <c r="S139" s="46"/>
    </row>
    <row r="140" spans="11:19" x14ac:dyDescent="0.25">
      <c r="K140" s="151"/>
      <c r="L140" s="151"/>
      <c r="M140" s="7" t="s">
        <v>99</v>
      </c>
      <c r="N140" s="72"/>
      <c r="O140" s="46"/>
      <c r="P140" s="46"/>
      <c r="Q140" s="46"/>
      <c r="R140" s="46"/>
      <c r="S140" s="46"/>
    </row>
    <row r="141" spans="11:19" x14ac:dyDescent="0.25">
      <c r="K141" s="151"/>
      <c r="L141" s="151" t="s">
        <v>4</v>
      </c>
      <c r="M141" s="7" t="s">
        <v>98</v>
      </c>
      <c r="N141" s="72">
        <v>5</v>
      </c>
      <c r="O141" s="46"/>
      <c r="P141" s="46"/>
      <c r="Q141" s="46"/>
      <c r="R141" s="46"/>
      <c r="S141" s="46"/>
    </row>
    <row r="142" spans="11:19" x14ac:dyDescent="0.25">
      <c r="K142" s="151"/>
      <c r="L142" s="151"/>
      <c r="M142" s="7" t="s">
        <v>99</v>
      </c>
      <c r="N142" s="72">
        <v>6</v>
      </c>
      <c r="O142" s="46"/>
      <c r="P142" s="46"/>
      <c r="Q142" s="46"/>
      <c r="R142" s="46"/>
      <c r="S142" s="46"/>
    </row>
    <row r="143" spans="11:19" x14ac:dyDescent="0.25">
      <c r="K143" s="151"/>
      <c r="L143" s="151" t="s">
        <v>5</v>
      </c>
      <c r="M143" s="7" t="s">
        <v>98</v>
      </c>
      <c r="N143" s="72"/>
      <c r="O143" s="46"/>
      <c r="P143" s="46"/>
      <c r="Q143" s="46"/>
      <c r="R143" s="46"/>
      <c r="S143" s="46"/>
    </row>
    <row r="144" spans="11:19" x14ac:dyDescent="0.25">
      <c r="K144" s="151"/>
      <c r="L144" s="151"/>
      <c r="M144" s="7" t="s">
        <v>99</v>
      </c>
      <c r="N144" s="72"/>
      <c r="O144" s="46"/>
      <c r="P144" s="46"/>
      <c r="Q144" s="46"/>
      <c r="R144" s="46"/>
      <c r="S144" s="46"/>
    </row>
    <row r="145" spans="11:19" x14ac:dyDescent="0.25">
      <c r="K145" s="151"/>
      <c r="L145" s="151" t="s">
        <v>6</v>
      </c>
      <c r="M145" s="7" t="s">
        <v>98</v>
      </c>
      <c r="N145" s="72">
        <v>3</v>
      </c>
      <c r="O145" s="46"/>
      <c r="P145" s="46"/>
      <c r="Q145" s="46"/>
      <c r="R145" s="46"/>
      <c r="S145" s="46"/>
    </row>
    <row r="146" spans="11:19" x14ac:dyDescent="0.25">
      <c r="K146" s="151"/>
      <c r="L146" s="151"/>
      <c r="M146" s="7" t="s">
        <v>99</v>
      </c>
      <c r="N146" s="72">
        <v>10</v>
      </c>
      <c r="O146" s="46"/>
      <c r="P146" s="46"/>
      <c r="Q146" s="46"/>
      <c r="R146" s="46"/>
      <c r="S146" s="46"/>
    </row>
    <row r="147" spans="11:19" x14ac:dyDescent="0.25">
      <c r="K147" s="151"/>
      <c r="L147" s="151" t="s">
        <v>7</v>
      </c>
      <c r="M147" s="7" t="s">
        <v>98</v>
      </c>
      <c r="N147" s="72"/>
      <c r="O147" s="46"/>
      <c r="P147" s="46"/>
      <c r="Q147" s="46"/>
      <c r="R147" s="46"/>
      <c r="S147" s="46"/>
    </row>
    <row r="148" spans="11:19" x14ac:dyDescent="0.25">
      <c r="K148" s="151"/>
      <c r="L148" s="151"/>
      <c r="M148" s="7" t="s">
        <v>99</v>
      </c>
      <c r="N148" s="72"/>
      <c r="O148" s="46"/>
      <c r="P148" s="46"/>
      <c r="Q148" s="46"/>
      <c r="R148" s="46"/>
      <c r="S148" s="46"/>
    </row>
    <row r="149" spans="11:19" x14ac:dyDescent="0.25">
      <c r="K149" s="151"/>
      <c r="L149" s="151" t="s">
        <v>8</v>
      </c>
      <c r="M149" s="7" t="s">
        <v>98</v>
      </c>
      <c r="N149" s="72"/>
      <c r="O149" s="46"/>
      <c r="P149" s="46"/>
      <c r="Q149" s="46"/>
      <c r="R149" s="46"/>
      <c r="S149" s="46"/>
    </row>
    <row r="150" spans="11:19" x14ac:dyDescent="0.25">
      <c r="K150" s="151"/>
      <c r="L150" s="151"/>
      <c r="M150" s="7" t="s">
        <v>99</v>
      </c>
      <c r="N150" s="72"/>
      <c r="O150" s="46"/>
      <c r="P150" s="46"/>
      <c r="Q150" s="46"/>
      <c r="R150" s="46"/>
      <c r="S150" s="46"/>
    </row>
    <row r="151" spans="11:19" x14ac:dyDescent="0.25">
      <c r="K151" s="151"/>
      <c r="L151" s="151" t="s">
        <v>24</v>
      </c>
      <c r="M151" s="7" t="s">
        <v>98</v>
      </c>
      <c r="N151" s="72"/>
      <c r="O151" s="46"/>
      <c r="P151" s="46"/>
      <c r="Q151" s="46"/>
      <c r="R151" s="46"/>
      <c r="S151" s="46"/>
    </row>
    <row r="152" spans="11:19" x14ac:dyDescent="0.25">
      <c r="K152" s="151"/>
      <c r="L152" s="151"/>
      <c r="M152" s="7" t="s">
        <v>99</v>
      </c>
      <c r="N152" s="72"/>
      <c r="O152" s="46"/>
      <c r="P152" s="46"/>
      <c r="Q152" s="46"/>
      <c r="R152" s="46"/>
      <c r="S152" s="46"/>
    </row>
    <row r="153" spans="11:19" x14ac:dyDescent="0.25">
      <c r="K153" s="179" t="s">
        <v>100</v>
      </c>
      <c r="L153" s="180"/>
      <c r="M153" s="7" t="s">
        <v>101</v>
      </c>
      <c r="N153" s="72">
        <v>1</v>
      </c>
      <c r="O153" s="46"/>
      <c r="P153" s="46"/>
      <c r="Q153" s="46"/>
      <c r="R153" s="46"/>
      <c r="S153" s="46"/>
    </row>
    <row r="154" spans="11:19" x14ac:dyDescent="0.25">
      <c r="K154" s="181"/>
      <c r="L154" s="182"/>
      <c r="M154" s="7" t="s">
        <v>1</v>
      </c>
      <c r="N154" s="72"/>
      <c r="O154" s="46"/>
      <c r="P154" s="46"/>
      <c r="Q154" s="46"/>
      <c r="R154" s="46"/>
      <c r="S154" s="46"/>
    </row>
    <row r="155" spans="11:19" x14ac:dyDescent="0.25">
      <c r="K155" s="181"/>
      <c r="L155" s="182"/>
      <c r="M155" s="7" t="s">
        <v>2</v>
      </c>
      <c r="N155" s="72"/>
      <c r="O155" s="46"/>
      <c r="P155" s="46"/>
      <c r="Q155" s="46"/>
      <c r="R155" s="46"/>
      <c r="S155" s="46"/>
    </row>
    <row r="156" spans="11:19" x14ac:dyDescent="0.25">
      <c r="K156" s="181"/>
      <c r="L156" s="182"/>
      <c r="M156" s="7" t="s">
        <v>3</v>
      </c>
      <c r="N156" s="72">
        <v>2</v>
      </c>
      <c r="O156" s="46"/>
      <c r="P156" s="46"/>
      <c r="Q156" s="46"/>
      <c r="R156" s="46"/>
      <c r="S156" s="46"/>
    </row>
    <row r="157" spans="11:19" x14ac:dyDescent="0.25">
      <c r="K157" s="181"/>
      <c r="L157" s="182"/>
      <c r="M157" s="7" t="s">
        <v>4</v>
      </c>
      <c r="N157" s="72">
        <v>2</v>
      </c>
      <c r="O157" s="46"/>
      <c r="P157" s="46"/>
      <c r="Q157" s="46"/>
      <c r="R157" s="46"/>
      <c r="S157" s="46"/>
    </row>
    <row r="158" spans="11:19" x14ac:dyDescent="0.25">
      <c r="K158" s="181"/>
      <c r="L158" s="182"/>
      <c r="M158" s="7" t="s">
        <v>5</v>
      </c>
      <c r="N158" s="72">
        <v>2</v>
      </c>
      <c r="O158" s="46"/>
      <c r="P158" s="46"/>
      <c r="Q158" s="46"/>
      <c r="R158" s="46"/>
      <c r="S158" s="46"/>
    </row>
    <row r="159" spans="11:19" x14ac:dyDescent="0.25">
      <c r="K159" s="181"/>
      <c r="L159" s="182"/>
      <c r="M159" s="7" t="s">
        <v>6</v>
      </c>
      <c r="N159" s="72">
        <v>2</v>
      </c>
      <c r="O159" s="46"/>
      <c r="P159" s="46"/>
      <c r="Q159" s="46"/>
      <c r="R159" s="46"/>
      <c r="S159" s="46"/>
    </row>
    <row r="160" spans="11:19" x14ac:dyDescent="0.25">
      <c r="K160" s="181"/>
      <c r="L160" s="182"/>
      <c r="M160" s="7" t="s">
        <v>7</v>
      </c>
      <c r="N160" s="72">
        <v>2</v>
      </c>
      <c r="O160" s="46"/>
      <c r="P160" s="46"/>
      <c r="Q160" s="46"/>
      <c r="R160" s="46"/>
      <c r="S160" s="46"/>
    </row>
    <row r="161" spans="11:19" x14ac:dyDescent="0.25">
      <c r="K161" s="183"/>
      <c r="L161" s="184"/>
      <c r="M161" s="7" t="s">
        <v>8</v>
      </c>
      <c r="N161" s="72"/>
      <c r="O161" s="46"/>
      <c r="P161" s="46"/>
      <c r="Q161" s="46"/>
      <c r="R161" s="46"/>
      <c r="S161" s="46"/>
    </row>
    <row r="162" spans="11:19" x14ac:dyDescent="0.25">
      <c r="K162" s="179" t="s">
        <v>102</v>
      </c>
      <c r="L162" s="180"/>
      <c r="M162" s="7" t="s">
        <v>101</v>
      </c>
      <c r="N162" s="72">
        <v>1</v>
      </c>
      <c r="O162" s="46"/>
      <c r="P162" s="46"/>
      <c r="Q162" s="46"/>
      <c r="R162" s="46"/>
      <c r="S162" s="46"/>
    </row>
    <row r="163" spans="11:19" x14ac:dyDescent="0.25">
      <c r="K163" s="181"/>
      <c r="L163" s="182"/>
      <c r="M163" s="7" t="s">
        <v>1</v>
      </c>
      <c r="N163" s="72"/>
      <c r="O163" s="46"/>
      <c r="P163" s="46"/>
      <c r="Q163" s="46"/>
      <c r="R163" s="46"/>
      <c r="S163" s="46"/>
    </row>
    <row r="164" spans="11:19" x14ac:dyDescent="0.25">
      <c r="K164" s="181"/>
      <c r="L164" s="182"/>
      <c r="M164" s="7" t="s">
        <v>2</v>
      </c>
      <c r="N164" s="72"/>
      <c r="O164" s="46"/>
      <c r="P164" s="46"/>
      <c r="Q164" s="46"/>
      <c r="R164" s="46"/>
      <c r="S164" s="46"/>
    </row>
    <row r="165" spans="11:19" x14ac:dyDescent="0.25">
      <c r="K165" s="181"/>
      <c r="L165" s="182"/>
      <c r="M165" s="7" t="s">
        <v>3</v>
      </c>
      <c r="N165" s="72">
        <v>2</v>
      </c>
    </row>
    <row r="166" spans="11:19" x14ac:dyDescent="0.25">
      <c r="K166" s="181"/>
      <c r="L166" s="182"/>
      <c r="M166" s="7" t="s">
        <v>4</v>
      </c>
      <c r="N166" s="72">
        <v>2</v>
      </c>
    </row>
    <row r="167" spans="11:19" x14ac:dyDescent="0.25">
      <c r="K167" s="181"/>
      <c r="L167" s="182"/>
      <c r="M167" s="7" t="s">
        <v>5</v>
      </c>
      <c r="N167" s="72">
        <v>2</v>
      </c>
    </row>
    <row r="168" spans="11:19" x14ac:dyDescent="0.25">
      <c r="K168" s="181"/>
      <c r="L168" s="182"/>
      <c r="M168" s="7" t="s">
        <v>6</v>
      </c>
      <c r="N168" s="72">
        <v>2</v>
      </c>
    </row>
    <row r="169" spans="11:19" x14ac:dyDescent="0.25">
      <c r="K169" s="181"/>
      <c r="L169" s="182"/>
      <c r="M169" s="7" t="s">
        <v>7</v>
      </c>
      <c r="N169" s="72">
        <v>2</v>
      </c>
    </row>
    <row r="170" spans="11:19" x14ac:dyDescent="0.25">
      <c r="K170" s="183"/>
      <c r="L170" s="184"/>
      <c r="M170" s="7" t="s">
        <v>8</v>
      </c>
      <c r="N170" s="72"/>
    </row>
    <row r="171" spans="11:19" x14ac:dyDescent="0.25">
      <c r="K171" s="154" t="s">
        <v>103</v>
      </c>
      <c r="L171" s="154"/>
      <c r="M171" s="8" t="s">
        <v>1</v>
      </c>
      <c r="N171" s="72"/>
    </row>
    <row r="172" spans="11:19" x14ac:dyDescent="0.25">
      <c r="K172" s="154"/>
      <c r="L172" s="154"/>
      <c r="M172" s="8" t="s">
        <v>2</v>
      </c>
      <c r="N172" s="72"/>
    </row>
    <row r="173" spans="11:19" x14ac:dyDescent="0.25">
      <c r="K173" s="154"/>
      <c r="L173" s="154"/>
      <c r="M173" s="8" t="s">
        <v>3</v>
      </c>
      <c r="N173" s="72"/>
    </row>
    <row r="174" spans="11:19" x14ac:dyDescent="0.25">
      <c r="K174" s="154"/>
      <c r="L174" s="154"/>
      <c r="M174" s="8" t="s">
        <v>4</v>
      </c>
      <c r="N174" s="72">
        <v>1</v>
      </c>
    </row>
    <row r="175" spans="11:19" x14ac:dyDescent="0.25">
      <c r="K175" s="154"/>
      <c r="L175" s="154"/>
      <c r="M175" s="8" t="s">
        <v>5</v>
      </c>
      <c r="N175" s="72"/>
    </row>
    <row r="176" spans="11:19" x14ac:dyDescent="0.25">
      <c r="K176" s="154"/>
      <c r="L176" s="154"/>
      <c r="M176" s="8" t="s">
        <v>6</v>
      </c>
      <c r="N176" s="72"/>
    </row>
    <row r="177" spans="11:14" x14ac:dyDescent="0.25">
      <c r="K177" s="154"/>
      <c r="L177" s="154"/>
      <c r="M177" s="8" t="s">
        <v>7</v>
      </c>
      <c r="N177" s="72"/>
    </row>
    <row r="178" spans="11:14" x14ac:dyDescent="0.25">
      <c r="K178" s="154"/>
      <c r="L178" s="154"/>
      <c r="M178" s="8" t="s">
        <v>8</v>
      </c>
      <c r="N178" s="72"/>
    </row>
    <row r="179" spans="11:14" x14ac:dyDescent="0.25">
      <c r="K179" s="154"/>
      <c r="L179" s="154"/>
      <c r="M179" s="8" t="s">
        <v>24</v>
      </c>
      <c r="N179" s="72"/>
    </row>
    <row r="180" spans="11:14" x14ac:dyDescent="0.25">
      <c r="K180" s="154" t="s">
        <v>104</v>
      </c>
      <c r="L180" s="154"/>
      <c r="M180" s="8" t="s">
        <v>1</v>
      </c>
      <c r="N180" s="72"/>
    </row>
    <row r="181" spans="11:14" x14ac:dyDescent="0.25">
      <c r="K181" s="154"/>
      <c r="L181" s="154"/>
      <c r="M181" s="8" t="s">
        <v>2</v>
      </c>
      <c r="N181" s="72"/>
    </row>
    <row r="182" spans="11:14" x14ac:dyDescent="0.25">
      <c r="K182" s="154"/>
      <c r="L182" s="154"/>
      <c r="M182" s="8" t="s">
        <v>3</v>
      </c>
      <c r="N182" s="72"/>
    </row>
    <row r="183" spans="11:14" x14ac:dyDescent="0.25">
      <c r="K183" s="154"/>
      <c r="L183" s="154"/>
      <c r="M183" s="8" t="s">
        <v>4</v>
      </c>
      <c r="N183" s="72">
        <v>1</v>
      </c>
    </row>
    <row r="184" spans="11:14" x14ac:dyDescent="0.25">
      <c r="K184" s="154"/>
      <c r="L184" s="154"/>
      <c r="M184" s="8" t="s">
        <v>5</v>
      </c>
      <c r="N184" s="72">
        <v>1</v>
      </c>
    </row>
    <row r="185" spans="11:14" x14ac:dyDescent="0.25">
      <c r="K185" s="154"/>
      <c r="L185" s="154"/>
      <c r="M185" s="8" t="s">
        <v>6</v>
      </c>
      <c r="N185" s="72">
        <v>1</v>
      </c>
    </row>
    <row r="186" spans="11:14" x14ac:dyDescent="0.25">
      <c r="K186" s="154"/>
      <c r="L186" s="154"/>
      <c r="M186" s="8" t="s">
        <v>7</v>
      </c>
      <c r="N186" s="72">
        <v>1</v>
      </c>
    </row>
    <row r="187" spans="11:14" x14ac:dyDescent="0.25">
      <c r="K187" s="154"/>
      <c r="L187" s="154"/>
      <c r="M187" s="8" t="s">
        <v>8</v>
      </c>
      <c r="N187" s="72"/>
    </row>
    <row r="188" spans="11:14" x14ac:dyDescent="0.25">
      <c r="K188" s="154"/>
      <c r="L188" s="154"/>
      <c r="M188" s="8" t="s">
        <v>24</v>
      </c>
      <c r="N188" s="72"/>
    </row>
    <row r="189" spans="11:14" x14ac:dyDescent="0.25">
      <c r="K189" s="154" t="s">
        <v>105</v>
      </c>
      <c r="L189" s="154"/>
      <c r="M189" s="8" t="s">
        <v>1</v>
      </c>
      <c r="N189" s="72"/>
    </row>
    <row r="190" spans="11:14" x14ac:dyDescent="0.25">
      <c r="K190" s="154"/>
      <c r="L190" s="154"/>
      <c r="M190" s="8" t="s">
        <v>2</v>
      </c>
      <c r="N190" s="72"/>
    </row>
    <row r="191" spans="11:14" x14ac:dyDescent="0.25">
      <c r="K191" s="154"/>
      <c r="L191" s="154"/>
      <c r="M191" s="8" t="s">
        <v>3</v>
      </c>
      <c r="N191" s="72">
        <v>1</v>
      </c>
    </row>
    <row r="192" spans="11:14" x14ac:dyDescent="0.25">
      <c r="K192" s="154"/>
      <c r="L192" s="154"/>
      <c r="M192" s="8" t="s">
        <v>4</v>
      </c>
      <c r="N192" s="72"/>
    </row>
    <row r="193" spans="11:14" x14ac:dyDescent="0.25">
      <c r="K193" s="154"/>
      <c r="L193" s="154"/>
      <c r="M193" s="8" t="s">
        <v>5</v>
      </c>
      <c r="N193" s="72"/>
    </row>
    <row r="194" spans="11:14" x14ac:dyDescent="0.25">
      <c r="K194" s="154"/>
      <c r="L194" s="154"/>
      <c r="M194" s="8" t="s">
        <v>6</v>
      </c>
      <c r="N194" s="72"/>
    </row>
    <row r="195" spans="11:14" x14ac:dyDescent="0.25">
      <c r="K195" s="154"/>
      <c r="L195" s="154"/>
      <c r="M195" s="8" t="s">
        <v>7</v>
      </c>
      <c r="N195" s="72"/>
    </row>
    <row r="196" spans="11:14" x14ac:dyDescent="0.25">
      <c r="K196" s="154"/>
      <c r="L196" s="154"/>
      <c r="M196" s="8" t="s">
        <v>8</v>
      </c>
      <c r="N196" s="72"/>
    </row>
    <row r="197" spans="11:14" ht="18.75" x14ac:dyDescent="0.25">
      <c r="K197" s="69" t="s">
        <v>106</v>
      </c>
      <c r="L197" s="70"/>
      <c r="M197" s="71"/>
    </row>
    <row r="198" spans="11:14" x14ac:dyDescent="0.25">
      <c r="K198" s="151" t="s">
        <v>107</v>
      </c>
      <c r="L198" s="151" t="s">
        <v>8</v>
      </c>
      <c r="M198" s="7" t="s">
        <v>98</v>
      </c>
    </row>
    <row r="199" spans="11:14" x14ac:dyDescent="0.25">
      <c r="K199" s="151"/>
      <c r="L199" s="151"/>
      <c r="M199" s="7" t="s">
        <v>99</v>
      </c>
    </row>
    <row r="200" spans="11:14" x14ac:dyDescent="0.25">
      <c r="K200" s="151"/>
      <c r="L200" s="151"/>
      <c r="M200" s="7" t="s">
        <v>108</v>
      </c>
    </row>
    <row r="201" spans="11:14" x14ac:dyDescent="0.25">
      <c r="K201" s="151"/>
      <c r="L201" s="151" t="s">
        <v>24</v>
      </c>
      <c r="M201" s="7" t="s">
        <v>98</v>
      </c>
    </row>
    <row r="202" spans="11:14" x14ac:dyDescent="0.25">
      <c r="K202" s="151"/>
      <c r="L202" s="151"/>
      <c r="M202" s="7" t="s">
        <v>99</v>
      </c>
    </row>
    <row r="203" spans="11:14" x14ac:dyDescent="0.25">
      <c r="K203" s="151"/>
      <c r="L203" s="151"/>
      <c r="M203" s="7" t="s">
        <v>108</v>
      </c>
    </row>
    <row r="204" spans="11:14" x14ac:dyDescent="0.25">
      <c r="K204" s="157" t="s">
        <v>109</v>
      </c>
      <c r="L204" s="157"/>
      <c r="M204" s="9" t="s">
        <v>110</v>
      </c>
    </row>
    <row r="205" spans="11:14" x14ac:dyDescent="0.25">
      <c r="K205" s="157"/>
      <c r="L205" s="157"/>
      <c r="M205" s="9" t="s">
        <v>111</v>
      </c>
    </row>
    <row r="206" spans="11:14" x14ac:dyDescent="0.25">
      <c r="K206" s="157"/>
      <c r="L206" s="157"/>
      <c r="M206" s="9" t="s">
        <v>112</v>
      </c>
    </row>
    <row r="207" spans="11:14" x14ac:dyDescent="0.25">
      <c r="K207" s="157"/>
      <c r="L207" s="157"/>
      <c r="M207" s="9" t="s">
        <v>113</v>
      </c>
    </row>
    <row r="208" spans="11:14" x14ac:dyDescent="0.25">
      <c r="K208" s="157"/>
      <c r="L208" s="157"/>
      <c r="M208" s="9" t="s">
        <v>114</v>
      </c>
    </row>
    <row r="209" spans="11:13" x14ac:dyDescent="0.25">
      <c r="K209" s="157"/>
      <c r="L209" s="157"/>
      <c r="M209" s="9" t="s">
        <v>115</v>
      </c>
    </row>
    <row r="210" spans="11:13" x14ac:dyDescent="0.25">
      <c r="K210" s="173" t="s">
        <v>116</v>
      </c>
      <c r="L210" s="174"/>
      <c r="M210" s="10" t="s">
        <v>110</v>
      </c>
    </row>
    <row r="211" spans="11:13" x14ac:dyDescent="0.25">
      <c r="K211" s="173"/>
      <c r="L211" s="174"/>
      <c r="M211" s="10" t="s">
        <v>111</v>
      </c>
    </row>
    <row r="212" spans="11:13" x14ac:dyDescent="0.25">
      <c r="K212" s="173"/>
      <c r="L212" s="174"/>
      <c r="M212" s="10" t="s">
        <v>112</v>
      </c>
    </row>
    <row r="213" spans="11:13" x14ac:dyDescent="0.25">
      <c r="K213" s="171" t="s">
        <v>117</v>
      </c>
      <c r="L213" s="172"/>
      <c r="M213" s="10" t="s">
        <v>118</v>
      </c>
    </row>
    <row r="214" spans="11:13" x14ac:dyDescent="0.25">
      <c r="K214" s="173"/>
      <c r="L214" s="174"/>
      <c r="M214" s="10" t="s">
        <v>111</v>
      </c>
    </row>
    <row r="215" spans="11:13" x14ac:dyDescent="0.25">
      <c r="K215" s="173"/>
      <c r="L215" s="174"/>
      <c r="M215" s="10" t="s">
        <v>112</v>
      </c>
    </row>
    <row r="216" spans="11:13" x14ac:dyDescent="0.25">
      <c r="K216" s="173"/>
      <c r="L216" s="174"/>
      <c r="M216" s="10" t="s">
        <v>114</v>
      </c>
    </row>
    <row r="217" spans="11:13" x14ac:dyDescent="0.25">
      <c r="K217" s="175"/>
      <c r="L217" s="176"/>
      <c r="M217" s="10" t="s">
        <v>115</v>
      </c>
    </row>
    <row r="218" spans="11:13" x14ac:dyDescent="0.25">
      <c r="K218" s="177" t="s">
        <v>119</v>
      </c>
      <c r="L218" s="178"/>
      <c r="M218" s="10" t="s">
        <v>8</v>
      </c>
    </row>
    <row r="219" spans="11:13" x14ac:dyDescent="0.25">
      <c r="K219" s="173" t="s">
        <v>120</v>
      </c>
      <c r="L219" s="174"/>
      <c r="M219" s="10" t="s">
        <v>121</v>
      </c>
    </row>
    <row r="220" spans="11:13" x14ac:dyDescent="0.25">
      <c r="K220" s="173"/>
      <c r="L220" s="174"/>
      <c r="M220" s="10" t="s">
        <v>122</v>
      </c>
    </row>
    <row r="221" spans="11:13" x14ac:dyDescent="0.25">
      <c r="K221" s="173"/>
      <c r="L221" s="174"/>
      <c r="M221" s="10" t="s">
        <v>123</v>
      </c>
    </row>
    <row r="222" spans="11:13" x14ac:dyDescent="0.25">
      <c r="K222" s="173"/>
      <c r="L222" s="174"/>
      <c r="M222" s="10" t="s">
        <v>8</v>
      </c>
    </row>
    <row r="223" spans="11:13" x14ac:dyDescent="0.25">
      <c r="K223" s="175"/>
      <c r="L223" s="176"/>
      <c r="M223" s="10" t="s">
        <v>24</v>
      </c>
    </row>
    <row r="224" spans="11:13" x14ac:dyDescent="0.25">
      <c r="K224" s="155" t="s">
        <v>124</v>
      </c>
      <c r="L224" s="155"/>
      <c r="M224" s="10" t="s">
        <v>125</v>
      </c>
    </row>
    <row r="225" spans="11:13" x14ac:dyDescent="0.25">
      <c r="K225" s="155"/>
      <c r="L225" s="155"/>
      <c r="M225" s="10" t="s">
        <v>24</v>
      </c>
    </row>
    <row r="226" spans="11:13" x14ac:dyDescent="0.25">
      <c r="K226" s="151" t="s">
        <v>126</v>
      </c>
      <c r="L226" s="151"/>
      <c r="M226" s="10" t="s">
        <v>125</v>
      </c>
    </row>
    <row r="227" spans="11:13" x14ac:dyDescent="0.25">
      <c r="K227" s="151"/>
      <c r="L227" s="151"/>
      <c r="M227" s="10" t="s">
        <v>24</v>
      </c>
    </row>
    <row r="228" spans="11:13" ht="30" x14ac:dyDescent="0.25">
      <c r="K228" s="151" t="s">
        <v>127</v>
      </c>
      <c r="L228" s="151"/>
      <c r="M228" s="11" t="s">
        <v>128</v>
      </c>
    </row>
    <row r="229" spans="11:13" x14ac:dyDescent="0.25">
      <c r="K229" s="151" t="s">
        <v>129</v>
      </c>
      <c r="L229" s="151"/>
      <c r="M229" s="9" t="s">
        <v>130</v>
      </c>
    </row>
  </sheetData>
  <mergeCells count="46">
    <mergeCell ref="M5:R5"/>
    <mergeCell ref="B45:G45"/>
    <mergeCell ref="B57:G57"/>
    <mergeCell ref="B67:G67"/>
    <mergeCell ref="B77:G77"/>
    <mergeCell ref="K33:M33"/>
    <mergeCell ref="K34:L34"/>
    <mergeCell ref="K35:L43"/>
    <mergeCell ref="K44:L84"/>
    <mergeCell ref="B87:G87"/>
    <mergeCell ref="B32:G32"/>
    <mergeCell ref="B2:C2"/>
    <mergeCell ref="B3:C3"/>
    <mergeCell ref="B4:C4"/>
    <mergeCell ref="B5:G5"/>
    <mergeCell ref="B18:G18"/>
    <mergeCell ref="K85:L93"/>
    <mergeCell ref="K94:L127"/>
    <mergeCell ref="K128:L134"/>
    <mergeCell ref="K135:K152"/>
    <mergeCell ref="L135:L136"/>
    <mergeCell ref="L137:L138"/>
    <mergeCell ref="L139:L140"/>
    <mergeCell ref="L141:L142"/>
    <mergeCell ref="L143:L144"/>
    <mergeCell ref="L145:L146"/>
    <mergeCell ref="L147:L148"/>
    <mergeCell ref="L149:L150"/>
    <mergeCell ref="L151:L152"/>
    <mergeCell ref="K153:L161"/>
    <mergeCell ref="K162:L170"/>
    <mergeCell ref="K171:L179"/>
    <mergeCell ref="K180:L188"/>
    <mergeCell ref="K189:L196"/>
    <mergeCell ref="K198:K203"/>
    <mergeCell ref="L198:L200"/>
    <mergeCell ref="L201:L203"/>
    <mergeCell ref="K204:L209"/>
    <mergeCell ref="K210:L212"/>
    <mergeCell ref="K228:L228"/>
    <mergeCell ref="K229:L229"/>
    <mergeCell ref="K213:L217"/>
    <mergeCell ref="K218:L218"/>
    <mergeCell ref="K219:L223"/>
    <mergeCell ref="K224:L225"/>
    <mergeCell ref="K226:L22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6</vt:i4>
      </vt:variant>
    </vt:vector>
  </HeadingPairs>
  <TitlesOfParts>
    <vt:vector size="32" baseType="lpstr">
      <vt:lpstr>madhura rani ganj ags</vt:lpstr>
      <vt:lpstr>malaak pipe issue</vt:lpstr>
      <vt:lpstr>Sakra</vt:lpstr>
      <vt:lpstr>Hardoi</vt:lpstr>
      <vt:lpstr>Atarsand- PR</vt:lpstr>
      <vt:lpstr>Atarsand- AK E</vt:lpstr>
      <vt:lpstr>Atarsand- AGS P ltd</vt:lpstr>
      <vt:lpstr>Atarsand- Kyathi </vt:lpstr>
      <vt:lpstr>GEHARAULI</vt:lpstr>
      <vt:lpstr>MANGRAURA</vt:lpstr>
      <vt:lpstr>seshpur adharganj</vt:lpstr>
      <vt:lpstr>SARAY JAMMUVARI AJADI </vt:lpstr>
      <vt:lpstr>SARAY JAMMUVARI KAYATHI</vt:lpstr>
      <vt:lpstr>PUREBHIKHA AND RAIGARH</vt:lpstr>
      <vt:lpstr>padampur</vt:lpstr>
      <vt:lpstr>SURYAGARH JAGANNATH</vt:lpstr>
      <vt:lpstr>LAULI POKTHAKAM</vt:lpstr>
      <vt:lpstr>BARASARAI</vt:lpstr>
      <vt:lpstr>MANDHA BHOJI</vt:lpstr>
      <vt:lpstr>shivapur khurd</vt:lpstr>
      <vt:lpstr>dehri digar</vt:lpstr>
      <vt:lpstr>daraouli(rohit)</vt:lpstr>
      <vt:lpstr>daraouli(rudra)</vt:lpstr>
      <vt:lpstr>kansapatti</vt:lpstr>
      <vt:lpstr>BARHAPUR</vt:lpstr>
      <vt:lpstr>DARCHUT</vt:lpstr>
      <vt:lpstr>'Atarsand- AGS P ltd'!Print_Area</vt:lpstr>
      <vt:lpstr>'Atarsand- AK E'!Print_Area</vt:lpstr>
      <vt:lpstr>'Atarsand- Kyathi '!Print_Area</vt:lpstr>
      <vt:lpstr>'Atarsand- PR'!Print_Area</vt:lpstr>
      <vt:lpstr>Hardoi!Print_Area</vt:lpstr>
      <vt:lpstr>'madhura rani ganj ags'!Print_Area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2024-10-26T09:44:44Z</dcterms:modified>
</cp:coreProperties>
</file>