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akra 2" sheetId="3" r:id="rId1"/>
    <sheet name="Sakra" sheetId="2" r:id="rId2"/>
    <sheet name="Sheet1" sheetId="1" r:id="rId3"/>
  </sheets>
  <externalReferences>
    <externalReference r:id="rId4"/>
  </externalReferences>
  <definedNames>
    <definedName name="_xlnm.Print_Area" localSheetId="1">[1]Sheet2!$B$4:$G$149</definedName>
  </definedNames>
  <calcPr calcId="152511"/>
</workbook>
</file>

<file path=xl/calcChain.xml><?xml version="1.0" encoding="utf-8"?>
<calcChain xmlns="http://schemas.openxmlformats.org/spreadsheetml/2006/main">
  <c r="G174" i="3" l="1"/>
  <c r="C174" i="3"/>
  <c r="D174" i="3"/>
  <c r="E174" i="3"/>
  <c r="F174" i="3"/>
  <c r="B174" i="3"/>
  <c r="I137" i="3"/>
  <c r="I138" i="3" s="1"/>
  <c r="I139" i="3" s="1"/>
  <c r="I140" i="3" s="1"/>
  <c r="I141" i="3" s="1"/>
  <c r="I142" i="3" s="1"/>
  <c r="I143" i="3" s="1"/>
  <c r="I144" i="3" s="1"/>
  <c r="I145" i="3" s="1"/>
  <c r="I146" i="3" s="1"/>
  <c r="I147" i="3" s="1"/>
  <c r="I148" i="3" s="1"/>
  <c r="I149" i="3" s="1"/>
  <c r="I150" i="3" s="1"/>
  <c r="I151" i="3" s="1"/>
  <c r="I152" i="3" s="1"/>
  <c r="I153" i="3" s="1"/>
  <c r="I154" i="3" s="1"/>
  <c r="I155" i="3" s="1"/>
  <c r="I156" i="3" s="1"/>
  <c r="I157" i="3" s="1"/>
  <c r="I158" i="3" s="1"/>
  <c r="I159" i="3" s="1"/>
  <c r="I160" i="3" s="1"/>
  <c r="I161" i="3" s="1"/>
  <c r="I162" i="3" s="1"/>
  <c r="I163" i="3" s="1"/>
  <c r="I164" i="3" s="1"/>
  <c r="I165" i="3" s="1"/>
  <c r="I166" i="3" s="1"/>
  <c r="I167" i="3" s="1"/>
  <c r="I168" i="3" s="1"/>
  <c r="I169" i="3" s="1"/>
  <c r="I170" i="3" s="1"/>
  <c r="I171" i="3" s="1"/>
  <c r="B137" i="3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Q180" i="3"/>
  <c r="P180" i="3"/>
  <c r="U146" i="3"/>
  <c r="U147" i="3" s="1"/>
  <c r="U148" i="3" s="1"/>
  <c r="U149" i="3" s="1"/>
  <c r="U150" i="3" s="1"/>
  <c r="U151" i="3" s="1"/>
  <c r="U152" i="3" s="1"/>
  <c r="U153" i="3" s="1"/>
  <c r="U154" i="3" s="1"/>
  <c r="U155" i="3" s="1"/>
  <c r="U156" i="3" s="1"/>
  <c r="U157" i="3" s="1"/>
  <c r="U158" i="3" s="1"/>
  <c r="U159" i="3" s="1"/>
  <c r="U160" i="3" s="1"/>
  <c r="U161" i="3" s="1"/>
  <c r="U162" i="3" s="1"/>
  <c r="U163" i="3" s="1"/>
  <c r="U164" i="3" s="1"/>
  <c r="U165" i="3" s="1"/>
  <c r="U166" i="3" s="1"/>
  <c r="U167" i="3" s="1"/>
  <c r="U168" i="3" s="1"/>
  <c r="U169" i="3" s="1"/>
  <c r="U170" i="3" s="1"/>
  <c r="U171" i="3" s="1"/>
  <c r="U172" i="3" s="1"/>
  <c r="U173" i="3" s="1"/>
  <c r="U174" i="3" s="1"/>
  <c r="U175" i="3" s="1"/>
  <c r="U176" i="3" s="1"/>
  <c r="U177" i="3" s="1"/>
  <c r="U178" i="3" s="1"/>
  <c r="U145" i="3"/>
  <c r="N145" i="3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J136" i="3"/>
  <c r="J135" i="3"/>
  <c r="J134" i="3"/>
  <c r="J133" i="3"/>
  <c r="J132" i="3"/>
  <c r="J131" i="3"/>
  <c r="J130" i="3"/>
  <c r="J129" i="3"/>
  <c r="H129" i="3"/>
  <c r="J128" i="3"/>
  <c r="J127" i="3"/>
  <c r="J126" i="3"/>
  <c r="H126" i="3"/>
  <c r="J125" i="3"/>
  <c r="J124" i="3"/>
  <c r="H124" i="3"/>
  <c r="P123" i="3"/>
  <c r="J123" i="3"/>
  <c r="J122" i="3"/>
  <c r="J121" i="3"/>
  <c r="J120" i="3"/>
  <c r="J119" i="3"/>
  <c r="H119" i="3"/>
  <c r="J118" i="3"/>
  <c r="J117" i="3"/>
  <c r="J116" i="3"/>
  <c r="J115" i="3"/>
  <c r="J114" i="3"/>
  <c r="J113" i="3"/>
  <c r="J112" i="3"/>
  <c r="J111" i="3"/>
  <c r="H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H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H85" i="3"/>
  <c r="J84" i="3"/>
  <c r="J83" i="3"/>
  <c r="J82" i="3"/>
  <c r="J81" i="3"/>
  <c r="J80" i="3"/>
  <c r="H80" i="3"/>
  <c r="J79" i="3"/>
  <c r="J78" i="3"/>
  <c r="J77" i="3"/>
  <c r="J76" i="3"/>
  <c r="J75" i="3"/>
  <c r="H75" i="3"/>
  <c r="J74" i="3"/>
  <c r="J73" i="3"/>
  <c r="J72" i="3"/>
  <c r="H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H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H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H14" i="3"/>
  <c r="J13" i="3"/>
  <c r="J12" i="3"/>
  <c r="J11" i="3"/>
  <c r="J10" i="3"/>
  <c r="J9" i="3"/>
  <c r="J8" i="3"/>
  <c r="J7" i="3"/>
  <c r="J6" i="3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J5" i="3"/>
  <c r="I5" i="3"/>
  <c r="E158" i="2" l="1"/>
  <c r="G158" i="2" s="1"/>
  <c r="G152" i="2"/>
  <c r="E152" i="2"/>
  <c r="G141" i="2"/>
  <c r="F140" i="2"/>
  <c r="E140" i="2"/>
  <c r="G140" i="2" s="1"/>
  <c r="G126" i="2"/>
  <c r="G123" i="2"/>
  <c r="G120" i="2"/>
  <c r="G118" i="2"/>
  <c r="G117" i="2"/>
  <c r="G114" i="2"/>
  <c r="E111" i="2"/>
  <c r="G111" i="2" s="1"/>
  <c r="E110" i="2"/>
  <c r="G110" i="2" s="1"/>
  <c r="G109" i="2"/>
  <c r="F109" i="2"/>
  <c r="G108" i="2"/>
  <c r="E108" i="2"/>
  <c r="F107" i="2"/>
  <c r="G107" i="2" s="1"/>
  <c r="E107" i="2"/>
  <c r="F106" i="2"/>
  <c r="G106" i="2" s="1"/>
  <c r="E106" i="2"/>
  <c r="G76" i="2"/>
  <c r="E76" i="2"/>
  <c r="E75" i="2"/>
  <c r="G75" i="2" s="1"/>
  <c r="F74" i="2"/>
  <c r="E74" i="2"/>
  <c r="G74" i="2" s="1"/>
  <c r="F73" i="2"/>
  <c r="E73" i="2"/>
  <c r="G73" i="2" s="1"/>
  <c r="E68" i="2"/>
  <c r="G68" i="2" s="1"/>
  <c r="F66" i="2"/>
  <c r="E66" i="2"/>
  <c r="G66" i="2" s="1"/>
  <c r="F65" i="2"/>
  <c r="G65" i="2" s="1"/>
  <c r="E65" i="2"/>
  <c r="F64" i="2"/>
  <c r="G64" i="2" s="1"/>
  <c r="E64" i="2"/>
  <c r="G63" i="2"/>
  <c r="G53" i="2"/>
  <c r="F50" i="2"/>
  <c r="G50" i="2" s="1"/>
  <c r="E50" i="2"/>
  <c r="F49" i="2"/>
  <c r="G49" i="2" s="1"/>
  <c r="E49" i="2"/>
  <c r="F48" i="2"/>
  <c r="G48" i="2" s="1"/>
  <c r="E48" i="2"/>
  <c r="G47" i="2"/>
  <c r="F47" i="2"/>
  <c r="E47" i="2"/>
  <c r="H39" i="2"/>
  <c r="H33" i="2"/>
  <c r="H29" i="2"/>
  <c r="H24" i="2"/>
  <c r="H18" i="2"/>
  <c r="H11" i="2"/>
</calcChain>
</file>

<file path=xl/sharedStrings.xml><?xml version="1.0" encoding="utf-8"?>
<sst xmlns="http://schemas.openxmlformats.org/spreadsheetml/2006/main" count="892" uniqueCount="316">
  <si>
    <t>Block</t>
  </si>
  <si>
    <t>Mangraura</t>
  </si>
  <si>
    <t>GP</t>
  </si>
  <si>
    <t>Sakra</t>
  </si>
  <si>
    <t>Agency Name/    Work Order No</t>
  </si>
  <si>
    <t>Harika Infra</t>
  </si>
  <si>
    <t>63MM</t>
  </si>
  <si>
    <t>Sl.No</t>
  </si>
  <si>
    <t>Date</t>
  </si>
  <si>
    <t>Issue (M)</t>
  </si>
  <si>
    <t>Laid (M)</t>
  </si>
  <si>
    <t>Balance Against Issue (M)</t>
  </si>
  <si>
    <t>indent</t>
  </si>
  <si>
    <t>TOTAL</t>
  </si>
  <si>
    <t>75MM</t>
  </si>
  <si>
    <t>90MM</t>
  </si>
  <si>
    <t>110MM</t>
  </si>
  <si>
    <t>125MM</t>
  </si>
  <si>
    <t>140MM</t>
  </si>
  <si>
    <t>160MM</t>
  </si>
  <si>
    <t>Specials</t>
  </si>
  <si>
    <t>Specification</t>
  </si>
  <si>
    <t>Issue</t>
  </si>
  <si>
    <t>Laid</t>
  </si>
  <si>
    <t>Balance Against Issue</t>
  </si>
  <si>
    <t>Remarks</t>
  </si>
  <si>
    <t>INDENT</t>
  </si>
  <si>
    <t>Equal TEE</t>
  </si>
  <si>
    <t>63mm</t>
  </si>
  <si>
    <t>J-42,J-116,J-54,J-72,J-1</t>
  </si>
  <si>
    <t>803, 814</t>
  </si>
  <si>
    <t>75mm</t>
  </si>
  <si>
    <t>J-163,J-110,J-140</t>
  </si>
  <si>
    <t>90mm</t>
  </si>
  <si>
    <t>J-27,J-3</t>
  </si>
  <si>
    <t>814, 827</t>
  </si>
  <si>
    <t>110mm</t>
  </si>
  <si>
    <r>
      <t>J-130,J-129,J-83,J101,J-66,J-23,J-1,</t>
    </r>
    <r>
      <rPr>
        <sz val="11"/>
        <color rgb="FFFF0000"/>
        <rFont val="Calibri"/>
        <family val="2"/>
        <scheme val="minor"/>
      </rPr>
      <t>J-62</t>
    </r>
  </si>
  <si>
    <t>808, 816</t>
  </si>
  <si>
    <t>125mm</t>
  </si>
  <si>
    <t>140mm</t>
  </si>
  <si>
    <t>160mm</t>
  </si>
  <si>
    <t>200mm</t>
  </si>
  <si>
    <t>250mm</t>
  </si>
  <si>
    <t>Branch TEE</t>
  </si>
  <si>
    <t>63mm X 50mm</t>
  </si>
  <si>
    <t>75mm X 50mm</t>
  </si>
  <si>
    <t>90 mm X 50 mm</t>
  </si>
  <si>
    <t>110mm X 50mm</t>
  </si>
  <si>
    <t>125mm X 50mm</t>
  </si>
  <si>
    <t>140mm X 50mm</t>
  </si>
  <si>
    <t>160mm X 50mm</t>
  </si>
  <si>
    <t>75 mm X 63 mm</t>
  </si>
  <si>
    <t>J-117</t>
  </si>
  <si>
    <t>90 mm X 63 mm</t>
  </si>
  <si>
    <t>J-7, J-13, J-32,J-2,J-49</t>
  </si>
  <si>
    <t>803, 814,827,860</t>
  </si>
  <si>
    <t>90 mm X 75 mm</t>
  </si>
  <si>
    <t>J-140,J-46,J-9,J-65</t>
  </si>
  <si>
    <t>110mm X 63 mm</t>
  </si>
  <si>
    <r>
      <t>J-79,J-35,J-152,</t>
    </r>
    <r>
      <rPr>
        <sz val="11"/>
        <color rgb="FFFF0000"/>
        <rFont val="Calibri"/>
        <family val="2"/>
        <scheme val="minor"/>
      </rPr>
      <t>J-62</t>
    </r>
  </si>
  <si>
    <t>808, 860</t>
  </si>
  <si>
    <t>110mm X 75 mm</t>
  </si>
  <si>
    <t>110mm X 90 mm</t>
  </si>
  <si>
    <t>J-68</t>
  </si>
  <si>
    <t>810, 860, 868,869</t>
  </si>
  <si>
    <t>125mm X 63 mm</t>
  </si>
  <si>
    <t>125mm X75 mm</t>
  </si>
  <si>
    <t>125mm X90 mm</t>
  </si>
  <si>
    <t>125mm X 110mm</t>
  </si>
  <si>
    <t>140mm X 63 mm</t>
  </si>
  <si>
    <t>J-38,J-NEW</t>
  </si>
  <si>
    <t>816, 822, 860</t>
  </si>
  <si>
    <t>140mm X 75 mm</t>
  </si>
  <si>
    <t>J-67,J-77,J-47</t>
  </si>
  <si>
    <t>816, 822</t>
  </si>
  <si>
    <t>140mm X 90 mm</t>
  </si>
  <si>
    <t>816, 817</t>
  </si>
  <si>
    <t>140mm X 110mm</t>
  </si>
  <si>
    <t>J-17</t>
  </si>
  <si>
    <t>814, 816,822</t>
  </si>
  <si>
    <t>140mm X 125 mm</t>
  </si>
  <si>
    <t>160mm X 63 mm</t>
  </si>
  <si>
    <t>160mm X 75 mm</t>
  </si>
  <si>
    <t>160mm X 90 mm</t>
  </si>
  <si>
    <t>160mm X 110 mm</t>
  </si>
  <si>
    <t>160mm X 125 mm</t>
  </si>
  <si>
    <t>160mm X 140 mm</t>
  </si>
  <si>
    <t>200mm X 63 mm</t>
  </si>
  <si>
    <t>200mm X 75 mm</t>
  </si>
  <si>
    <t>200mm X 90 mm</t>
  </si>
  <si>
    <t>200mm X 110 mm</t>
  </si>
  <si>
    <t>200mm X 125 mm</t>
  </si>
  <si>
    <t>200mm X 140 mm</t>
  </si>
  <si>
    <t>200mm X 160 mm</t>
  </si>
  <si>
    <t>250mm X 63 mm</t>
  </si>
  <si>
    <t>250mm X 75 mm</t>
  </si>
  <si>
    <t>250mm X 90 mm</t>
  </si>
  <si>
    <t>250mm X 110 mm</t>
  </si>
  <si>
    <t>250mm X 140 mm</t>
  </si>
  <si>
    <t>250mm X 160 mm</t>
  </si>
  <si>
    <t>4-Way TEE</t>
  </si>
  <si>
    <t>Reducer</t>
  </si>
  <si>
    <t>75mm X 63 mm</t>
  </si>
  <si>
    <t>J-12,J-163,J-117,J-110</t>
  </si>
  <si>
    <t>803, 814,860,869</t>
  </si>
  <si>
    <t>90mm X 63 mm</t>
  </si>
  <si>
    <t>J-7,J-27,J-3,J-72</t>
  </si>
  <si>
    <t>803, 808, 809,814,827,868</t>
  </si>
  <si>
    <t>90mm X 75 mm</t>
  </si>
  <si>
    <t>J-3</t>
  </si>
  <si>
    <t>827, 836</t>
  </si>
  <si>
    <t>110 mm X 63 mm</t>
  </si>
  <si>
    <t>J-83,J-101,J-66,J-23,J-1</t>
  </si>
  <si>
    <t>110 mm X 75 mm</t>
  </si>
  <si>
    <t>J-130</t>
  </si>
  <si>
    <t>817, 860</t>
  </si>
  <si>
    <t>110 mm X 90 mm</t>
  </si>
  <si>
    <t>J-129</t>
  </si>
  <si>
    <t>808, 817</t>
  </si>
  <si>
    <t>125 mm X 63 mm</t>
  </si>
  <si>
    <t>125 mm X 75 mm</t>
  </si>
  <si>
    <t>125 mm X 90 mm</t>
  </si>
  <si>
    <t>J-20</t>
  </si>
  <si>
    <t>125 mm X 110 mm</t>
  </si>
  <si>
    <t>140mm X 125mm</t>
  </si>
  <si>
    <t>J-167</t>
  </si>
  <si>
    <t>160mm X 110mm</t>
  </si>
  <si>
    <t>160mm X 125mm</t>
  </si>
  <si>
    <t>160mm X 140mm</t>
  </si>
  <si>
    <t>200mm X 63mm</t>
  </si>
  <si>
    <t>200mm X 75mm</t>
  </si>
  <si>
    <t>200mm X 90mm</t>
  </si>
  <si>
    <t>200mm X 110mm</t>
  </si>
  <si>
    <t>200mm X 125mm</t>
  </si>
  <si>
    <t>200mm X 140mm</t>
  </si>
  <si>
    <t>200mm X 160mm</t>
  </si>
  <si>
    <t>250mm X 63mm</t>
  </si>
  <si>
    <t>250mm X 75mm</t>
  </si>
  <si>
    <t>250mm X 110mm</t>
  </si>
  <si>
    <t>250mm X 140mm</t>
  </si>
  <si>
    <t>250mm X 160mm</t>
  </si>
  <si>
    <t>250mm X 200mm</t>
  </si>
  <si>
    <t>End Caps</t>
  </si>
  <si>
    <t>J-199,J-155</t>
  </si>
  <si>
    <t>817 ,835,853,869</t>
  </si>
  <si>
    <t xml:space="preserve"> </t>
  </si>
  <si>
    <t>Bends</t>
  </si>
  <si>
    <t>90 Deg</t>
  </si>
  <si>
    <t>45 Deg</t>
  </si>
  <si>
    <t>811, 835</t>
  </si>
  <si>
    <t>827, 868</t>
  </si>
  <si>
    <t>Stubbends</t>
  </si>
  <si>
    <t>50mm</t>
  </si>
  <si>
    <t>MS Flanges</t>
  </si>
  <si>
    <t>Air Valves</t>
  </si>
  <si>
    <t>Sluice Valves</t>
  </si>
  <si>
    <t>Scour Valves</t>
  </si>
  <si>
    <t>DI Specials</t>
  </si>
  <si>
    <t>DI Bends</t>
  </si>
  <si>
    <t>22 Deg</t>
  </si>
  <si>
    <t>DI Branch TEE</t>
  </si>
  <si>
    <t>200mmx80mm</t>
  </si>
  <si>
    <t>200mmx100mm</t>
  </si>
  <si>
    <t>200mmx150mm</t>
  </si>
  <si>
    <t>250mmx80mm</t>
  </si>
  <si>
    <t>250mmx150mm</t>
  </si>
  <si>
    <t>250mmx200mm</t>
  </si>
  <si>
    <t>DI Reducer Both Socket</t>
  </si>
  <si>
    <t>DI Reducer Double Flanged</t>
  </si>
  <si>
    <t>150mmx100mm</t>
  </si>
  <si>
    <t>DI Flange Socket</t>
  </si>
  <si>
    <t>DI Tail Piece 0.3m length</t>
  </si>
  <si>
    <t>80mm</t>
  </si>
  <si>
    <t>100mm</t>
  </si>
  <si>
    <t>150mm</t>
  </si>
  <si>
    <t>DI Equal TEE All Side Socket</t>
  </si>
  <si>
    <t xml:space="preserve">200mm </t>
  </si>
  <si>
    <t>DI 4 Way</t>
  </si>
  <si>
    <t>Nuts &amp; Bolts</t>
  </si>
  <si>
    <t xml:space="preserve">Length:140mm, Dia:16mm </t>
  </si>
  <si>
    <t>Packing Sheet</t>
  </si>
  <si>
    <t>3mm Thick</t>
  </si>
  <si>
    <t xml:space="preserve">SAKRA(JMR) BLOCK-MANGRAURA </t>
  </si>
  <si>
    <t>Start Node</t>
  </si>
  <si>
    <t>End Node</t>
  </si>
  <si>
    <t>Type of Road</t>
  </si>
  <si>
    <t>WIDTH OF DISMATLING</t>
  </si>
  <si>
    <t>Dia of pipe(MM)</t>
  </si>
  <si>
    <t>Pipe Length (M)</t>
  </si>
  <si>
    <t>CUMMULATIVE</t>
  </si>
  <si>
    <t>Depth(M)</t>
  </si>
  <si>
    <t>REMARK</t>
  </si>
  <si>
    <t>J6</t>
  </si>
  <si>
    <t>J59</t>
  </si>
  <si>
    <t>KACHA</t>
  </si>
  <si>
    <t>J172</t>
  </si>
  <si>
    <t>B.T road</t>
  </si>
  <si>
    <t>J7</t>
  </si>
  <si>
    <t>J114</t>
  </si>
  <si>
    <t>bt road</t>
  </si>
  <si>
    <t>J32</t>
  </si>
  <si>
    <t>J111</t>
  </si>
  <si>
    <t>ccroad</t>
  </si>
  <si>
    <t>J13</t>
  </si>
  <si>
    <t>J78</t>
  </si>
  <si>
    <t>brick road</t>
  </si>
  <si>
    <t>J171</t>
  </si>
  <si>
    <t>J12</t>
  </si>
  <si>
    <t>J42</t>
  </si>
  <si>
    <t>J178</t>
  </si>
  <si>
    <t>J132</t>
  </si>
  <si>
    <t>J49</t>
  </si>
  <si>
    <t>J125</t>
  </si>
  <si>
    <t>J19</t>
  </si>
  <si>
    <t>J182</t>
  </si>
  <si>
    <t>J146</t>
  </si>
  <si>
    <t>J74</t>
  </si>
  <si>
    <t>J150</t>
  </si>
  <si>
    <t>J82</t>
  </si>
  <si>
    <t>J162</t>
  </si>
  <si>
    <t>J66</t>
  </si>
  <si>
    <t>J168</t>
  </si>
  <si>
    <t>J101</t>
  </si>
  <si>
    <t>J203</t>
  </si>
  <si>
    <t>J96</t>
  </si>
  <si>
    <t>J123</t>
  </si>
  <si>
    <t>J109</t>
  </si>
  <si>
    <t>J170</t>
  </si>
  <si>
    <t>J1</t>
  </si>
  <si>
    <t>J76</t>
  </si>
  <si>
    <t>J116</t>
  </si>
  <si>
    <t>J10</t>
  </si>
  <si>
    <t>J23</t>
  </si>
  <si>
    <t>J37</t>
  </si>
  <si>
    <t>J83</t>
  </si>
  <si>
    <t>J71</t>
  </si>
  <si>
    <t>J94</t>
  </si>
  <si>
    <t>J11</t>
  </si>
  <si>
    <t>J22,J72</t>
  </si>
  <si>
    <t>I.L road</t>
  </si>
  <si>
    <t>J72</t>
  </si>
  <si>
    <t>J199</t>
  </si>
  <si>
    <t>J57</t>
  </si>
  <si>
    <t>J138</t>
  </si>
  <si>
    <t>J3</t>
  </si>
  <si>
    <t>J39</t>
  </si>
  <si>
    <t>J93</t>
  </si>
  <si>
    <t>J186</t>
  </si>
  <si>
    <t>J52</t>
  </si>
  <si>
    <t>J193</t>
  </si>
  <si>
    <t>J60</t>
  </si>
  <si>
    <t>J26</t>
  </si>
  <si>
    <t>J63</t>
  </si>
  <si>
    <t>J174</t>
  </si>
  <si>
    <t>J58</t>
  </si>
  <si>
    <t>J180</t>
  </si>
  <si>
    <t>J5</t>
  </si>
  <si>
    <t>J8</t>
  </si>
  <si>
    <t>J98</t>
  </si>
  <si>
    <t>J201</t>
  </si>
  <si>
    <t>J163</t>
  </si>
  <si>
    <t>J187</t>
  </si>
  <si>
    <t>J17</t>
  </si>
  <si>
    <t>J159</t>
  </si>
  <si>
    <t>J159A</t>
  </si>
  <si>
    <t>J104</t>
  </si>
  <si>
    <t>J56</t>
  </si>
  <si>
    <t>J220</t>
  </si>
  <si>
    <t>J139,J191</t>
  </si>
  <si>
    <t>J9</t>
  </si>
  <si>
    <t>J46</t>
  </si>
  <si>
    <t>J2</t>
  </si>
  <si>
    <t>J129</t>
  </si>
  <si>
    <t>J14</t>
  </si>
  <si>
    <t>J44</t>
  </si>
  <si>
    <t>J130</t>
  </si>
  <si>
    <t>J29</t>
  </si>
  <si>
    <t>J33</t>
  </si>
  <si>
    <t>J89</t>
  </si>
  <si>
    <t>J16,J152</t>
  </si>
  <si>
    <t>J77</t>
  </si>
  <si>
    <t>J165</t>
  </si>
  <si>
    <t>J47</t>
  </si>
  <si>
    <t>J45</t>
  </si>
  <si>
    <t>J127</t>
  </si>
  <si>
    <t>J75</t>
  </si>
  <si>
    <t>J175</t>
  </si>
  <si>
    <t>J102</t>
  </si>
  <si>
    <t>J100</t>
  </si>
  <si>
    <t>J157,J117</t>
  </si>
  <si>
    <t>J97,J107,J140</t>
  </si>
  <si>
    <t>J61</t>
  </si>
  <si>
    <t>J68</t>
  </si>
  <si>
    <t>J79</t>
  </si>
  <si>
    <t>J28</t>
  </si>
  <si>
    <t>J4</t>
  </si>
  <si>
    <t>J81</t>
  </si>
  <si>
    <t>J48</t>
  </si>
  <si>
    <t>MEDHAJ CONSULTANCY (THIRD PARTY INS.)</t>
  </si>
  <si>
    <t>UTTAR PRADESH JAL NIGAM(RURAL)-CLIENT.</t>
  </si>
  <si>
    <t xml:space="preserve">DESIGNATION </t>
  </si>
  <si>
    <t>NAME</t>
  </si>
  <si>
    <t>SIGN.with date</t>
  </si>
  <si>
    <t>DI/HDPE</t>
  </si>
  <si>
    <t>cummulative</t>
  </si>
  <si>
    <t>J69/A</t>
  </si>
  <si>
    <t>J51</t>
  </si>
  <si>
    <t>J31</t>
  </si>
  <si>
    <t>J106</t>
  </si>
  <si>
    <t>J74A</t>
  </si>
  <si>
    <t>J85</t>
  </si>
  <si>
    <t>J227</t>
  </si>
  <si>
    <t>J228</t>
  </si>
  <si>
    <t>J188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</si>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</sst>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4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/>
    <xf numFmtId="14" fontId="8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0" fillId="0" borderId="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%20M%20P%20PROJECTS\OneDrive\Desktop\New%20Microsoft%20Office%20Excel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4">
          <cell r="B4" t="str">
            <v>Block</v>
          </cell>
          <cell r="D4" t="str">
            <v>Mangraura</v>
          </cell>
        </row>
        <row r="5">
          <cell r="B5" t="str">
            <v>GP</v>
          </cell>
          <cell r="D5" t="str">
            <v>Sakra</v>
          </cell>
        </row>
        <row r="6">
          <cell r="B6" t="str">
            <v>Agency Name/    Work Order No</v>
          </cell>
          <cell r="D6" t="str">
            <v>Harika Infra</v>
          </cell>
        </row>
        <row r="7">
          <cell r="B7" t="str">
            <v>63MM</v>
          </cell>
        </row>
        <row r="8">
          <cell r="B8" t="str">
            <v>Sl.No</v>
          </cell>
          <cell r="C8" t="str">
            <v>Date</v>
          </cell>
          <cell r="D8" t="str">
            <v>Issue (M)</v>
          </cell>
          <cell r="E8" t="str">
            <v>Laid (M)</v>
          </cell>
          <cell r="F8" t="str">
            <v>Balance Against Issue (M)</v>
          </cell>
          <cell r="G8" t="str">
            <v>Remarks</v>
          </cell>
        </row>
        <row r="9">
          <cell r="B9">
            <v>1</v>
          </cell>
          <cell r="C9">
            <v>44841</v>
          </cell>
          <cell r="D9">
            <v>7800</v>
          </cell>
          <cell r="F9">
            <v>7800</v>
          </cell>
          <cell r="G9">
            <v>801</v>
          </cell>
        </row>
        <row r="10">
          <cell r="B10">
            <v>2</v>
          </cell>
          <cell r="C10">
            <v>44843</v>
          </cell>
          <cell r="E10">
            <v>185</v>
          </cell>
          <cell r="F10">
            <v>7615</v>
          </cell>
        </row>
        <row r="11">
          <cell r="B11">
            <v>3</v>
          </cell>
          <cell r="C11">
            <v>44845</v>
          </cell>
          <cell r="E11">
            <v>60</v>
          </cell>
          <cell r="F11">
            <v>7555</v>
          </cell>
        </row>
        <row r="12">
          <cell r="B12">
            <v>4</v>
          </cell>
          <cell r="C12">
            <v>44849</v>
          </cell>
          <cell r="E12">
            <v>210</v>
          </cell>
          <cell r="F12">
            <v>7345</v>
          </cell>
        </row>
        <row r="13">
          <cell r="B13">
            <v>5</v>
          </cell>
          <cell r="C13">
            <v>44850</v>
          </cell>
          <cell r="E13">
            <v>280</v>
          </cell>
          <cell r="F13">
            <v>7065</v>
          </cell>
        </row>
        <row r="14">
          <cell r="B14">
            <v>6</v>
          </cell>
          <cell r="C14">
            <v>44851</v>
          </cell>
          <cell r="E14">
            <v>190</v>
          </cell>
          <cell r="F14">
            <v>6875</v>
          </cell>
        </row>
        <row r="15">
          <cell r="B15">
            <v>7</v>
          </cell>
          <cell r="C15">
            <v>44855</v>
          </cell>
          <cell r="E15">
            <v>90</v>
          </cell>
          <cell r="F15">
            <v>6785</v>
          </cell>
        </row>
        <row r="16">
          <cell r="B16">
            <v>8</v>
          </cell>
          <cell r="C16">
            <v>44856</v>
          </cell>
          <cell r="E16">
            <v>75</v>
          </cell>
          <cell r="F16">
            <v>6710</v>
          </cell>
        </row>
        <row r="17">
          <cell r="B17">
            <v>9</v>
          </cell>
          <cell r="C17">
            <v>44868</v>
          </cell>
          <cell r="E17">
            <v>205</v>
          </cell>
          <cell r="F17">
            <v>6505</v>
          </cell>
        </row>
        <row r="18">
          <cell r="B18">
            <v>10</v>
          </cell>
          <cell r="C18">
            <v>44869</v>
          </cell>
          <cell r="E18">
            <v>77</v>
          </cell>
          <cell r="F18">
            <v>6428</v>
          </cell>
        </row>
        <row r="19">
          <cell r="B19">
            <v>11</v>
          </cell>
          <cell r="C19">
            <v>44870</v>
          </cell>
          <cell r="E19">
            <v>275</v>
          </cell>
          <cell r="F19">
            <v>6153</v>
          </cell>
        </row>
        <row r="20">
          <cell r="B20">
            <v>12</v>
          </cell>
          <cell r="C20">
            <v>44871</v>
          </cell>
          <cell r="E20">
            <v>180</v>
          </cell>
          <cell r="F20">
            <v>5973</v>
          </cell>
        </row>
        <row r="21">
          <cell r="B21">
            <v>13</v>
          </cell>
          <cell r="C21">
            <v>44872</v>
          </cell>
          <cell r="E21">
            <v>424</v>
          </cell>
          <cell r="F21">
            <v>5549</v>
          </cell>
        </row>
        <row r="22">
          <cell r="B22">
            <v>14</v>
          </cell>
          <cell r="C22">
            <v>44873</v>
          </cell>
          <cell r="E22">
            <v>300</v>
          </cell>
          <cell r="F22">
            <v>5249</v>
          </cell>
        </row>
        <row r="23">
          <cell r="B23">
            <v>15</v>
          </cell>
          <cell r="C23">
            <v>44874</v>
          </cell>
          <cell r="E23">
            <v>50</v>
          </cell>
          <cell r="F23">
            <v>5199</v>
          </cell>
        </row>
        <row r="24">
          <cell r="B24">
            <v>16</v>
          </cell>
          <cell r="C24">
            <v>44878</v>
          </cell>
          <cell r="E24">
            <v>35</v>
          </cell>
          <cell r="F24">
            <v>5164</v>
          </cell>
        </row>
        <row r="25">
          <cell r="B25">
            <v>17</v>
          </cell>
          <cell r="C25">
            <v>44879</v>
          </cell>
          <cell r="E25">
            <v>52</v>
          </cell>
          <cell r="F25">
            <v>5112</v>
          </cell>
        </row>
        <row r="26">
          <cell r="B26">
            <v>18</v>
          </cell>
          <cell r="C26">
            <v>44880</v>
          </cell>
          <cell r="E26">
            <v>82</v>
          </cell>
          <cell r="F26">
            <v>5030</v>
          </cell>
        </row>
        <row r="27">
          <cell r="B27">
            <v>19</v>
          </cell>
          <cell r="C27">
            <v>44882</v>
          </cell>
          <cell r="E27">
            <v>90</v>
          </cell>
          <cell r="F27">
            <v>4940</v>
          </cell>
        </row>
        <row r="28">
          <cell r="B28">
            <v>20</v>
          </cell>
          <cell r="C28">
            <v>44883</v>
          </cell>
          <cell r="E28">
            <v>70</v>
          </cell>
          <cell r="F28">
            <v>4870</v>
          </cell>
        </row>
        <row r="29">
          <cell r="B29">
            <v>21</v>
          </cell>
          <cell r="C29">
            <v>44884</v>
          </cell>
          <cell r="E29">
            <v>300</v>
          </cell>
          <cell r="F29">
            <v>4570</v>
          </cell>
        </row>
        <row r="30">
          <cell r="B30">
            <v>22</v>
          </cell>
          <cell r="C30">
            <v>44885</v>
          </cell>
          <cell r="E30">
            <v>80</v>
          </cell>
          <cell r="F30">
            <v>4490</v>
          </cell>
        </row>
        <row r="31">
          <cell r="B31">
            <v>23</v>
          </cell>
          <cell r="C31">
            <v>44891</v>
          </cell>
          <cell r="E31">
            <v>183</v>
          </cell>
          <cell r="F31">
            <v>4307</v>
          </cell>
        </row>
        <row r="32">
          <cell r="B32">
            <v>24</v>
          </cell>
          <cell r="C32">
            <v>44892</v>
          </cell>
          <cell r="E32">
            <v>97</v>
          </cell>
          <cell r="F32">
            <v>4210</v>
          </cell>
        </row>
        <row r="33">
          <cell r="B33">
            <v>25</v>
          </cell>
          <cell r="C33">
            <v>44893</v>
          </cell>
          <cell r="E33">
            <v>200</v>
          </cell>
          <cell r="F33">
            <v>4010</v>
          </cell>
        </row>
        <row r="34">
          <cell r="B34">
            <v>26</v>
          </cell>
          <cell r="C34">
            <v>44894</v>
          </cell>
          <cell r="E34">
            <v>305</v>
          </cell>
          <cell r="F34">
            <v>3705</v>
          </cell>
        </row>
        <row r="35">
          <cell r="B35">
            <v>27</v>
          </cell>
          <cell r="C35">
            <v>44896</v>
          </cell>
          <cell r="E35">
            <v>308</v>
          </cell>
          <cell r="F35">
            <v>3397</v>
          </cell>
        </row>
        <row r="36">
          <cell r="B36">
            <v>28</v>
          </cell>
          <cell r="C36">
            <v>44897</v>
          </cell>
          <cell r="E36">
            <v>406</v>
          </cell>
          <cell r="F36">
            <v>2991</v>
          </cell>
        </row>
        <row r="37">
          <cell r="B37">
            <v>29</v>
          </cell>
          <cell r="C37">
            <v>44900</v>
          </cell>
          <cell r="E37">
            <v>50</v>
          </cell>
          <cell r="F37">
            <v>2941</v>
          </cell>
        </row>
        <row r="38">
          <cell r="B38">
            <v>30</v>
          </cell>
          <cell r="C38">
            <v>44901</v>
          </cell>
          <cell r="E38">
            <v>118</v>
          </cell>
          <cell r="F38">
            <v>2823</v>
          </cell>
        </row>
        <row r="39">
          <cell r="B39">
            <v>31</v>
          </cell>
          <cell r="C39">
            <v>44902</v>
          </cell>
          <cell r="E39">
            <v>30</v>
          </cell>
          <cell r="F39">
            <v>2793</v>
          </cell>
        </row>
        <row r="40">
          <cell r="B40">
            <v>32</v>
          </cell>
          <cell r="C40">
            <v>44903</v>
          </cell>
          <cell r="E40">
            <v>130</v>
          </cell>
          <cell r="F40">
            <v>2663</v>
          </cell>
        </row>
        <row r="41">
          <cell r="B41">
            <v>33</v>
          </cell>
          <cell r="C41">
            <v>44904</v>
          </cell>
          <cell r="E41">
            <v>46</v>
          </cell>
          <cell r="F41">
            <v>2617</v>
          </cell>
        </row>
        <row r="42">
          <cell r="B42">
            <v>34</v>
          </cell>
          <cell r="C42">
            <v>44906</v>
          </cell>
          <cell r="E42">
            <v>24</v>
          </cell>
          <cell r="F42">
            <v>2593</v>
          </cell>
        </row>
        <row r="43">
          <cell r="B43">
            <v>35</v>
          </cell>
          <cell r="C43">
            <v>44907</v>
          </cell>
          <cell r="E43">
            <v>50</v>
          </cell>
          <cell r="F43">
            <v>2543</v>
          </cell>
        </row>
        <row r="44">
          <cell r="B44">
            <v>36</v>
          </cell>
          <cell r="C44">
            <v>44908</v>
          </cell>
          <cell r="E44">
            <v>276</v>
          </cell>
          <cell r="F44">
            <v>2267</v>
          </cell>
        </row>
        <row r="45">
          <cell r="B45">
            <v>37</v>
          </cell>
          <cell r="C45">
            <v>44909</v>
          </cell>
          <cell r="E45">
            <v>110</v>
          </cell>
          <cell r="F45">
            <v>2157</v>
          </cell>
        </row>
        <row r="46">
          <cell r="B46">
            <v>38</v>
          </cell>
          <cell r="C46">
            <v>44911</v>
          </cell>
          <cell r="E46">
            <v>141</v>
          </cell>
          <cell r="F46">
            <v>2016</v>
          </cell>
        </row>
        <row r="47">
          <cell r="B47">
            <v>39</v>
          </cell>
          <cell r="C47">
            <v>44912</v>
          </cell>
          <cell r="E47">
            <v>30</v>
          </cell>
          <cell r="F47">
            <v>1986</v>
          </cell>
        </row>
        <row r="48">
          <cell r="B48">
            <v>40</v>
          </cell>
          <cell r="C48">
            <v>44913</v>
          </cell>
          <cell r="E48">
            <v>123</v>
          </cell>
          <cell r="F48">
            <v>1863</v>
          </cell>
        </row>
        <row r="49">
          <cell r="B49">
            <v>41</v>
          </cell>
          <cell r="C49">
            <v>44914</v>
          </cell>
          <cell r="E49">
            <v>50</v>
          </cell>
          <cell r="F49">
            <v>1813</v>
          </cell>
        </row>
        <row r="50">
          <cell r="B50">
            <v>42</v>
          </cell>
          <cell r="C50">
            <v>44915</v>
          </cell>
          <cell r="E50">
            <v>100</v>
          </cell>
          <cell r="F50">
            <v>1713</v>
          </cell>
        </row>
        <row r="51">
          <cell r="B51">
            <v>43</v>
          </cell>
          <cell r="C51">
            <v>44916</v>
          </cell>
          <cell r="E51">
            <v>98</v>
          </cell>
          <cell r="F51">
            <v>1615</v>
          </cell>
        </row>
        <row r="52">
          <cell r="B52">
            <v>44</v>
          </cell>
          <cell r="C52">
            <v>44918</v>
          </cell>
          <cell r="E52">
            <v>65</v>
          </cell>
          <cell r="F52">
            <v>1550</v>
          </cell>
        </row>
        <row r="53">
          <cell r="B53">
            <v>45</v>
          </cell>
          <cell r="C53">
            <v>44919</v>
          </cell>
          <cell r="E53">
            <v>57</v>
          </cell>
          <cell r="F53">
            <v>1493</v>
          </cell>
        </row>
        <row r="54">
          <cell r="B54">
            <v>46</v>
          </cell>
          <cell r="C54">
            <v>44920</v>
          </cell>
          <cell r="E54">
            <v>48</v>
          </cell>
          <cell r="F54">
            <v>1445</v>
          </cell>
        </row>
        <row r="55">
          <cell r="B55" t="str">
            <v>75MM</v>
          </cell>
        </row>
        <row r="56">
          <cell r="B56" t="str">
            <v>Sl.No</v>
          </cell>
          <cell r="C56" t="str">
            <v>Date</v>
          </cell>
          <cell r="D56" t="str">
            <v>Issue (M)</v>
          </cell>
          <cell r="E56" t="str">
            <v>Laid (M)</v>
          </cell>
          <cell r="F56" t="str">
            <v>Balance Against Issue (M)</v>
          </cell>
          <cell r="G56" t="str">
            <v>Remarks</v>
          </cell>
        </row>
        <row r="57">
          <cell r="B57">
            <v>1</v>
          </cell>
          <cell r="C57">
            <v>44853</v>
          </cell>
          <cell r="D57">
            <v>900</v>
          </cell>
          <cell r="F57">
            <v>900</v>
          </cell>
          <cell r="G57">
            <v>807</v>
          </cell>
        </row>
        <row r="58">
          <cell r="B58">
            <v>2</v>
          </cell>
          <cell r="C58">
            <v>44865</v>
          </cell>
          <cell r="E58">
            <v>103</v>
          </cell>
          <cell r="F58">
            <v>797</v>
          </cell>
        </row>
        <row r="59">
          <cell r="B59">
            <v>3</v>
          </cell>
          <cell r="C59">
            <v>44866</v>
          </cell>
          <cell r="E59">
            <v>138</v>
          </cell>
          <cell r="F59">
            <v>659</v>
          </cell>
        </row>
        <row r="60">
          <cell r="B60">
            <v>4</v>
          </cell>
          <cell r="C60">
            <v>44868</v>
          </cell>
          <cell r="E60">
            <v>122</v>
          </cell>
          <cell r="F60">
            <v>537</v>
          </cell>
        </row>
        <row r="61">
          <cell r="B61">
            <v>5</v>
          </cell>
          <cell r="C61">
            <v>44869</v>
          </cell>
          <cell r="E61">
            <v>70</v>
          </cell>
          <cell r="F61">
            <v>467</v>
          </cell>
        </row>
        <row r="62">
          <cell r="B62">
            <v>6</v>
          </cell>
          <cell r="C62">
            <v>44870</v>
          </cell>
          <cell r="D62">
            <v>600</v>
          </cell>
          <cell r="F62">
            <v>1067</v>
          </cell>
          <cell r="G62">
            <v>813</v>
          </cell>
        </row>
        <row r="63">
          <cell r="B63">
            <v>6</v>
          </cell>
          <cell r="C63">
            <v>44871</v>
          </cell>
          <cell r="E63">
            <v>100</v>
          </cell>
          <cell r="F63">
            <v>967</v>
          </cell>
        </row>
        <row r="64">
          <cell r="B64">
            <v>7</v>
          </cell>
          <cell r="C64">
            <v>44872</v>
          </cell>
          <cell r="E64">
            <v>92</v>
          </cell>
          <cell r="F64">
            <v>875</v>
          </cell>
        </row>
        <row r="65">
          <cell r="B65">
            <v>8</v>
          </cell>
          <cell r="C65">
            <v>44873</v>
          </cell>
          <cell r="E65">
            <v>190</v>
          </cell>
          <cell r="F65">
            <v>685</v>
          </cell>
        </row>
        <row r="66">
          <cell r="B66">
            <v>9</v>
          </cell>
          <cell r="C66">
            <v>44877</v>
          </cell>
          <cell r="E66">
            <v>105</v>
          </cell>
          <cell r="F66">
            <v>580</v>
          </cell>
        </row>
        <row r="67">
          <cell r="B67">
            <v>10</v>
          </cell>
          <cell r="C67">
            <v>44880</v>
          </cell>
          <cell r="E67">
            <v>35</v>
          </cell>
          <cell r="F67">
            <v>545</v>
          </cell>
        </row>
        <row r="68">
          <cell r="B68">
            <v>11</v>
          </cell>
          <cell r="C68">
            <v>44881</v>
          </cell>
          <cell r="E68">
            <v>85</v>
          </cell>
          <cell r="F68">
            <v>460</v>
          </cell>
        </row>
        <row r="69">
          <cell r="B69">
            <v>12</v>
          </cell>
          <cell r="C69">
            <v>44882</v>
          </cell>
          <cell r="D69">
            <v>600</v>
          </cell>
          <cell r="F69">
            <v>1060</v>
          </cell>
          <cell r="G69">
            <v>820</v>
          </cell>
        </row>
        <row r="70">
          <cell r="B70">
            <v>13</v>
          </cell>
          <cell r="C70">
            <v>44883</v>
          </cell>
          <cell r="E70">
            <v>180</v>
          </cell>
          <cell r="F70">
            <v>880</v>
          </cell>
        </row>
        <row r="71">
          <cell r="B71">
            <v>14</v>
          </cell>
          <cell r="C71">
            <v>44885</v>
          </cell>
          <cell r="E71">
            <v>50</v>
          </cell>
          <cell r="F71">
            <v>830</v>
          </cell>
        </row>
        <row r="72">
          <cell r="B72">
            <v>15</v>
          </cell>
          <cell r="C72">
            <v>44898</v>
          </cell>
          <cell r="E72">
            <v>210</v>
          </cell>
          <cell r="F72">
            <v>620</v>
          </cell>
        </row>
        <row r="73">
          <cell r="B73">
            <v>16</v>
          </cell>
          <cell r="C73">
            <v>44899</v>
          </cell>
          <cell r="E73">
            <v>80</v>
          </cell>
          <cell r="F73">
            <v>540</v>
          </cell>
        </row>
        <row r="74">
          <cell r="B74">
            <v>17</v>
          </cell>
          <cell r="C74">
            <v>44900</v>
          </cell>
          <cell r="E74">
            <v>160</v>
          </cell>
          <cell r="F74">
            <v>380</v>
          </cell>
        </row>
        <row r="75">
          <cell r="B75">
            <v>18</v>
          </cell>
          <cell r="C75">
            <v>44901</v>
          </cell>
          <cell r="E75">
            <v>30</v>
          </cell>
          <cell r="F75">
            <v>350</v>
          </cell>
        </row>
        <row r="76">
          <cell r="B76">
            <v>19</v>
          </cell>
          <cell r="C76">
            <v>44902</v>
          </cell>
          <cell r="D76">
            <v>450</v>
          </cell>
          <cell r="E76">
            <v>50</v>
          </cell>
          <cell r="F76">
            <v>750</v>
          </cell>
          <cell r="G76">
            <v>834</v>
          </cell>
        </row>
        <row r="77">
          <cell r="B77">
            <v>20</v>
          </cell>
          <cell r="C77">
            <v>44903</v>
          </cell>
          <cell r="E77">
            <v>63</v>
          </cell>
          <cell r="F77">
            <v>687</v>
          </cell>
        </row>
        <row r="78">
          <cell r="B78">
            <v>21</v>
          </cell>
          <cell r="C78">
            <v>44904</v>
          </cell>
          <cell r="D78">
            <v>450</v>
          </cell>
          <cell r="E78">
            <v>86</v>
          </cell>
          <cell r="F78">
            <v>1051</v>
          </cell>
          <cell r="G78">
            <v>836</v>
          </cell>
        </row>
        <row r="79">
          <cell r="B79">
            <v>22</v>
          </cell>
          <cell r="C79">
            <v>44905</v>
          </cell>
          <cell r="E79">
            <v>145</v>
          </cell>
          <cell r="F79">
            <v>906</v>
          </cell>
        </row>
        <row r="80">
          <cell r="B80">
            <v>23</v>
          </cell>
          <cell r="C80">
            <v>44906</v>
          </cell>
          <cell r="E80">
            <v>51</v>
          </cell>
          <cell r="F80">
            <v>855</v>
          </cell>
        </row>
        <row r="81">
          <cell r="B81">
            <v>24</v>
          </cell>
          <cell r="C81">
            <v>44907</v>
          </cell>
          <cell r="E81">
            <v>102</v>
          </cell>
          <cell r="F81">
            <v>753</v>
          </cell>
        </row>
        <row r="82">
          <cell r="B82">
            <v>25</v>
          </cell>
          <cell r="C82">
            <v>44909</v>
          </cell>
          <cell r="E82">
            <v>45</v>
          </cell>
          <cell r="F82">
            <v>708</v>
          </cell>
        </row>
        <row r="83">
          <cell r="B83">
            <v>26</v>
          </cell>
          <cell r="C83">
            <v>44910</v>
          </cell>
          <cell r="E83">
            <v>167</v>
          </cell>
          <cell r="F83">
            <v>541</v>
          </cell>
        </row>
        <row r="84">
          <cell r="B84">
            <v>27</v>
          </cell>
          <cell r="C84">
            <v>44912</v>
          </cell>
          <cell r="E84">
            <v>23</v>
          </cell>
          <cell r="F84">
            <v>518</v>
          </cell>
        </row>
        <row r="85">
          <cell r="B85" t="str">
            <v>90MM</v>
          </cell>
        </row>
        <row r="86">
          <cell r="B86" t="str">
            <v>Sl.No</v>
          </cell>
          <cell r="C86" t="str">
            <v>Date</v>
          </cell>
          <cell r="D86" t="str">
            <v>Issue (M)</v>
          </cell>
          <cell r="E86" t="str">
            <v>Laid (M)</v>
          </cell>
          <cell r="F86" t="str">
            <v>Balance Against Issue (M)</v>
          </cell>
          <cell r="G86" t="str">
            <v>Remarks</v>
          </cell>
        </row>
        <row r="87">
          <cell r="B87">
            <v>1</v>
          </cell>
          <cell r="C87">
            <v>44853</v>
          </cell>
          <cell r="D87">
            <v>1000</v>
          </cell>
          <cell r="F87">
            <v>1000</v>
          </cell>
          <cell r="G87">
            <v>804</v>
          </cell>
        </row>
        <row r="88">
          <cell r="B88">
            <v>2</v>
          </cell>
          <cell r="C88">
            <v>44856</v>
          </cell>
          <cell r="E88">
            <v>179</v>
          </cell>
          <cell r="F88">
            <v>821</v>
          </cell>
        </row>
        <row r="89">
          <cell r="B89">
            <v>3</v>
          </cell>
          <cell r="C89">
            <v>44866</v>
          </cell>
          <cell r="E89">
            <v>224</v>
          </cell>
          <cell r="F89">
            <v>597</v>
          </cell>
        </row>
        <row r="90">
          <cell r="B90">
            <v>4</v>
          </cell>
          <cell r="C90">
            <v>44867</v>
          </cell>
          <cell r="E90">
            <v>397</v>
          </cell>
          <cell r="F90">
            <v>200</v>
          </cell>
        </row>
        <row r="91">
          <cell r="B91">
            <v>5</v>
          </cell>
          <cell r="C91">
            <v>44868</v>
          </cell>
          <cell r="E91">
            <v>20</v>
          </cell>
          <cell r="F91">
            <v>180</v>
          </cell>
        </row>
        <row r="92">
          <cell r="B92">
            <v>6</v>
          </cell>
          <cell r="C92">
            <v>44871</v>
          </cell>
          <cell r="D92">
            <v>1000</v>
          </cell>
          <cell r="E92">
            <v>300</v>
          </cell>
          <cell r="F92">
            <v>880</v>
          </cell>
          <cell r="G92">
            <v>812</v>
          </cell>
        </row>
        <row r="93">
          <cell r="B93">
            <v>7</v>
          </cell>
          <cell r="C93">
            <v>44873</v>
          </cell>
          <cell r="E93">
            <v>220</v>
          </cell>
          <cell r="F93">
            <v>660</v>
          </cell>
        </row>
        <row r="94">
          <cell r="B94">
            <v>8</v>
          </cell>
          <cell r="C94">
            <v>44878</v>
          </cell>
          <cell r="E94">
            <v>160</v>
          </cell>
          <cell r="F94">
            <v>500</v>
          </cell>
        </row>
        <row r="95">
          <cell r="B95">
            <v>9</v>
          </cell>
          <cell r="C95">
            <v>44879</v>
          </cell>
          <cell r="E95">
            <v>148</v>
          </cell>
          <cell r="F95">
            <v>352</v>
          </cell>
        </row>
        <row r="96">
          <cell r="B96">
            <v>10</v>
          </cell>
          <cell r="C96">
            <v>44881</v>
          </cell>
          <cell r="E96">
            <v>30</v>
          </cell>
          <cell r="F96">
            <v>322</v>
          </cell>
        </row>
        <row r="97">
          <cell r="B97">
            <v>11</v>
          </cell>
          <cell r="C97">
            <v>44882</v>
          </cell>
          <cell r="E97">
            <v>156</v>
          </cell>
          <cell r="F97">
            <v>166</v>
          </cell>
        </row>
        <row r="98">
          <cell r="B98">
            <v>12</v>
          </cell>
          <cell r="C98">
            <v>44895</v>
          </cell>
          <cell r="D98">
            <v>600</v>
          </cell>
          <cell r="F98">
            <v>766</v>
          </cell>
          <cell r="G98">
            <v>827</v>
          </cell>
        </row>
        <row r="99">
          <cell r="B99">
            <v>13</v>
          </cell>
          <cell r="C99">
            <v>44898</v>
          </cell>
          <cell r="E99">
            <v>150</v>
          </cell>
          <cell r="F99">
            <v>616</v>
          </cell>
        </row>
        <row r="100">
          <cell r="B100">
            <v>14</v>
          </cell>
          <cell r="C100">
            <v>44899</v>
          </cell>
          <cell r="E100">
            <v>210</v>
          </cell>
          <cell r="F100">
            <v>406</v>
          </cell>
        </row>
        <row r="101">
          <cell r="B101">
            <v>15</v>
          </cell>
          <cell r="C101">
            <v>44900</v>
          </cell>
          <cell r="E101">
            <v>90</v>
          </cell>
          <cell r="F101">
            <v>316</v>
          </cell>
        </row>
        <row r="102">
          <cell r="B102">
            <v>16</v>
          </cell>
          <cell r="C102">
            <v>44901</v>
          </cell>
          <cell r="E102">
            <v>25</v>
          </cell>
          <cell r="F102">
            <v>291</v>
          </cell>
        </row>
        <row r="103">
          <cell r="B103">
            <v>17</v>
          </cell>
          <cell r="C103">
            <v>44902</v>
          </cell>
          <cell r="E103">
            <v>20</v>
          </cell>
          <cell r="F103">
            <v>271</v>
          </cell>
        </row>
        <row r="104">
          <cell r="B104">
            <v>18</v>
          </cell>
          <cell r="C104">
            <v>44906</v>
          </cell>
          <cell r="E104">
            <v>65</v>
          </cell>
          <cell r="F104">
            <v>206</v>
          </cell>
        </row>
        <row r="105">
          <cell r="B105">
            <v>19</v>
          </cell>
          <cell r="C105">
            <v>44914</v>
          </cell>
          <cell r="E105">
            <v>50</v>
          </cell>
          <cell r="F105">
            <v>156</v>
          </cell>
        </row>
        <row r="106">
          <cell r="B106">
            <v>47</v>
          </cell>
          <cell r="C106">
            <v>44921</v>
          </cell>
          <cell r="E106">
            <v>50</v>
          </cell>
          <cell r="F106">
            <v>106</v>
          </cell>
        </row>
        <row r="107">
          <cell r="B107" t="str">
            <v>110MM</v>
          </cell>
        </row>
        <row r="108">
          <cell r="B108" t="str">
            <v>Sl.No</v>
          </cell>
          <cell r="C108" t="str">
            <v>Date</v>
          </cell>
          <cell r="D108" t="str">
            <v>Issue (M)</v>
          </cell>
          <cell r="E108" t="str">
            <v>Laid (M)</v>
          </cell>
          <cell r="F108" t="str">
            <v>Balance Against Issue (M)</v>
          </cell>
          <cell r="G108" t="str">
            <v>Remarks</v>
          </cell>
        </row>
        <row r="109">
          <cell r="B109">
            <v>1</v>
          </cell>
          <cell r="C109">
            <v>44842</v>
          </cell>
          <cell r="D109">
            <v>1000</v>
          </cell>
          <cell r="F109">
            <v>1000</v>
          </cell>
          <cell r="G109">
            <v>802</v>
          </cell>
        </row>
        <row r="110">
          <cell r="B110">
            <v>2</v>
          </cell>
          <cell r="C110">
            <v>44851</v>
          </cell>
          <cell r="E110">
            <v>60</v>
          </cell>
          <cell r="F110">
            <v>940</v>
          </cell>
        </row>
        <row r="111">
          <cell r="B111">
            <v>3</v>
          </cell>
          <cell r="C111">
            <v>44853</v>
          </cell>
          <cell r="E111">
            <v>221</v>
          </cell>
          <cell r="F111">
            <v>719</v>
          </cell>
        </row>
        <row r="112">
          <cell r="B112">
            <v>4</v>
          </cell>
          <cell r="C112">
            <v>44854</v>
          </cell>
          <cell r="E112">
            <v>228</v>
          </cell>
          <cell r="F112">
            <v>491</v>
          </cell>
        </row>
        <row r="113">
          <cell r="B113">
            <v>5</v>
          </cell>
          <cell r="C113">
            <v>44855</v>
          </cell>
          <cell r="E113">
            <v>84</v>
          </cell>
          <cell r="F113">
            <v>407</v>
          </cell>
        </row>
        <row r="114">
          <cell r="B114">
            <v>6</v>
          </cell>
          <cell r="C114">
            <v>44878</v>
          </cell>
          <cell r="E114">
            <v>76</v>
          </cell>
          <cell r="F114">
            <v>331</v>
          </cell>
        </row>
        <row r="115">
          <cell r="B115">
            <v>7</v>
          </cell>
          <cell r="C115">
            <v>44879</v>
          </cell>
          <cell r="E115">
            <v>100</v>
          </cell>
          <cell r="F115">
            <v>231</v>
          </cell>
        </row>
        <row r="116">
          <cell r="B116">
            <v>8</v>
          </cell>
          <cell r="C116">
            <v>44880</v>
          </cell>
          <cell r="E116">
            <v>130</v>
          </cell>
          <cell r="F116">
            <v>101</v>
          </cell>
        </row>
        <row r="117">
          <cell r="B117">
            <v>9</v>
          </cell>
          <cell r="C117">
            <v>44881</v>
          </cell>
          <cell r="D117">
            <v>600</v>
          </cell>
          <cell r="E117">
            <v>75</v>
          </cell>
          <cell r="F117">
            <v>626</v>
          </cell>
          <cell r="G117">
            <v>818</v>
          </cell>
        </row>
        <row r="118">
          <cell r="B118">
            <v>10</v>
          </cell>
          <cell r="C118">
            <v>44882</v>
          </cell>
          <cell r="F118">
            <v>626</v>
          </cell>
        </row>
        <row r="119">
          <cell r="B119">
            <v>11</v>
          </cell>
          <cell r="C119">
            <v>44883</v>
          </cell>
          <cell r="E119">
            <v>109</v>
          </cell>
          <cell r="F119">
            <v>517</v>
          </cell>
        </row>
        <row r="120">
          <cell r="B120">
            <v>12</v>
          </cell>
          <cell r="C120">
            <v>44895</v>
          </cell>
          <cell r="E120">
            <v>397</v>
          </cell>
          <cell r="F120">
            <v>120</v>
          </cell>
        </row>
        <row r="121">
          <cell r="B121">
            <v>13</v>
          </cell>
          <cell r="C121">
            <v>44897</v>
          </cell>
          <cell r="E121">
            <v>112</v>
          </cell>
          <cell r="F121">
            <v>8</v>
          </cell>
        </row>
        <row r="124">
          <cell r="B124" t="str">
            <v>125MM</v>
          </cell>
        </row>
        <row r="125">
          <cell r="B125" t="str">
            <v>Sl.No</v>
          </cell>
          <cell r="C125" t="str">
            <v>Date</v>
          </cell>
          <cell r="D125" t="str">
            <v>Issue (M)</v>
          </cell>
          <cell r="E125" t="str">
            <v>Laid (M)</v>
          </cell>
          <cell r="F125" t="str">
            <v>Balance Against Issue (M)</v>
          </cell>
          <cell r="G125" t="str">
            <v>Remarks</v>
          </cell>
        </row>
        <row r="126">
          <cell r="B126">
            <v>1</v>
          </cell>
          <cell r="C126">
            <v>44886</v>
          </cell>
          <cell r="D126">
            <v>48</v>
          </cell>
          <cell r="F126">
            <v>48</v>
          </cell>
          <cell r="G126">
            <v>819</v>
          </cell>
        </row>
        <row r="127">
          <cell r="B127">
            <v>2</v>
          </cell>
          <cell r="C127">
            <v>44898</v>
          </cell>
          <cell r="E127">
            <v>48</v>
          </cell>
          <cell r="F127">
            <v>0</v>
          </cell>
        </row>
        <row r="134">
          <cell r="B134" t="str">
            <v>140MM</v>
          </cell>
        </row>
        <row r="135">
          <cell r="B135" t="str">
            <v>Sl.No</v>
          </cell>
          <cell r="C135" t="str">
            <v>Date</v>
          </cell>
          <cell r="D135" t="str">
            <v>Issue (M)</v>
          </cell>
          <cell r="E135" t="str">
            <v>Laid (M)</v>
          </cell>
          <cell r="F135" t="str">
            <v>Balance Against Issue (M)</v>
          </cell>
          <cell r="G135" t="str">
            <v>Remarks</v>
          </cell>
        </row>
        <row r="136">
          <cell r="B136">
            <v>1</v>
          </cell>
          <cell r="C136">
            <v>44874</v>
          </cell>
          <cell r="D136">
            <v>2160</v>
          </cell>
          <cell r="F136">
            <v>2160</v>
          </cell>
          <cell r="G136">
            <v>815</v>
          </cell>
        </row>
        <row r="137">
          <cell r="B137">
            <v>2</v>
          </cell>
          <cell r="C137">
            <v>44876</v>
          </cell>
          <cell r="E137">
            <v>120</v>
          </cell>
          <cell r="F137">
            <v>2040</v>
          </cell>
        </row>
        <row r="138">
          <cell r="B138">
            <v>3</v>
          </cell>
          <cell r="C138">
            <v>44877</v>
          </cell>
          <cell r="E138">
            <v>100</v>
          </cell>
          <cell r="F138">
            <v>1940</v>
          </cell>
        </row>
        <row r="139">
          <cell r="B139">
            <v>4</v>
          </cell>
          <cell r="C139">
            <v>44878</v>
          </cell>
          <cell r="E139">
            <v>375</v>
          </cell>
          <cell r="F139">
            <v>1565</v>
          </cell>
        </row>
        <row r="140">
          <cell r="B140">
            <v>5</v>
          </cell>
          <cell r="C140">
            <v>44879</v>
          </cell>
          <cell r="E140">
            <v>203</v>
          </cell>
          <cell r="F140">
            <v>1362</v>
          </cell>
        </row>
        <row r="141">
          <cell r="B141">
            <v>6</v>
          </cell>
          <cell r="C141">
            <v>44880</v>
          </cell>
          <cell r="E141">
            <v>375</v>
          </cell>
          <cell r="F141">
            <v>987</v>
          </cell>
        </row>
        <row r="142">
          <cell r="B142">
            <v>7</v>
          </cell>
          <cell r="C142">
            <v>44882</v>
          </cell>
          <cell r="E142">
            <v>155</v>
          </cell>
          <cell r="F142">
            <v>832</v>
          </cell>
        </row>
        <row r="143">
          <cell r="B143">
            <v>8</v>
          </cell>
          <cell r="C143">
            <v>44884</v>
          </cell>
          <cell r="E143">
            <v>120</v>
          </cell>
          <cell r="F143">
            <v>712</v>
          </cell>
        </row>
        <row r="144">
          <cell r="B144">
            <v>9</v>
          </cell>
          <cell r="C144">
            <v>44886</v>
          </cell>
          <cell r="D144">
            <v>1320</v>
          </cell>
          <cell r="E144">
            <v>195</v>
          </cell>
          <cell r="F144">
            <v>1837</v>
          </cell>
          <cell r="G144">
            <v>821</v>
          </cell>
        </row>
        <row r="145">
          <cell r="B145">
            <v>10</v>
          </cell>
          <cell r="C145">
            <v>44887</v>
          </cell>
          <cell r="E145">
            <v>810</v>
          </cell>
          <cell r="F145">
            <v>1027</v>
          </cell>
        </row>
        <row r="146">
          <cell r="B146">
            <v>11</v>
          </cell>
          <cell r="C146">
            <v>44888</v>
          </cell>
          <cell r="E146">
            <v>174</v>
          </cell>
          <cell r="F146">
            <v>853</v>
          </cell>
        </row>
        <row r="147">
          <cell r="B147">
            <v>12</v>
          </cell>
          <cell r="C147">
            <v>44889</v>
          </cell>
          <cell r="E147">
            <v>246</v>
          </cell>
          <cell r="F147">
            <v>607</v>
          </cell>
        </row>
        <row r="148">
          <cell r="B148">
            <v>13</v>
          </cell>
          <cell r="C148">
            <v>44890</v>
          </cell>
          <cell r="E148">
            <v>181</v>
          </cell>
          <cell r="F148">
            <v>426</v>
          </cell>
        </row>
        <row r="149">
          <cell r="B149">
            <v>14</v>
          </cell>
          <cell r="C149">
            <v>44917</v>
          </cell>
          <cell r="E149">
            <v>132</v>
          </cell>
          <cell r="F149">
            <v>294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185"/>
  <sheetViews>
    <sheetView topLeftCell="A163" workbookViewId="0">
      <selection activeCell="H183" sqref="H183"/>
    </sheetView>
  </sheetViews>
  <sheetFormatPr defaultRowHeight="15" x14ac:dyDescent="0.25"/>
  <cols>
    <col min="3" max="3" width="13.7109375" bestFit="1" customWidth="1"/>
    <col min="4" max="4" width="13.5703125" bestFit="1" customWidth="1"/>
    <col min="5" max="5" width="16" customWidth="1"/>
    <col min="6" max="6" width="15.7109375" customWidth="1"/>
    <col min="7" max="7" width="20.28515625" bestFit="1" customWidth="1"/>
    <col min="8" max="8" width="19.5703125" bestFit="1" customWidth="1"/>
    <col min="9" max="9" width="17.85546875" customWidth="1"/>
    <col min="10" max="10" width="14" hidden="1" customWidth="1"/>
    <col min="11" max="25" width="0" hidden="1" customWidth="1"/>
  </cols>
  <sheetData>
    <row r="3" spans="2:12" ht="18.75" x14ac:dyDescent="0.3">
      <c r="B3" s="69" t="s">
        <v>183</v>
      </c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2:12" ht="37.5" x14ac:dyDescent="0.25">
      <c r="B4" s="42" t="s">
        <v>7</v>
      </c>
      <c r="C4" s="42" t="s">
        <v>184</v>
      </c>
      <c r="D4" s="42" t="s">
        <v>185</v>
      </c>
      <c r="E4" s="42" t="s">
        <v>186</v>
      </c>
      <c r="F4" s="43" t="s">
        <v>187</v>
      </c>
      <c r="G4" s="42" t="s">
        <v>188</v>
      </c>
      <c r="H4" s="44" t="s">
        <v>189</v>
      </c>
      <c r="I4" s="45" t="s">
        <v>190</v>
      </c>
      <c r="J4" s="45" t="s">
        <v>191</v>
      </c>
      <c r="K4" s="70" t="s">
        <v>192</v>
      </c>
      <c r="L4" s="70"/>
    </row>
    <row r="5" spans="2:12" ht="18.75" x14ac:dyDescent="0.3">
      <c r="B5" s="46">
        <v>1</v>
      </c>
      <c r="C5" s="46" t="s">
        <v>193</v>
      </c>
      <c r="D5" s="46" t="s">
        <v>194</v>
      </c>
      <c r="E5" s="46" t="s">
        <v>195</v>
      </c>
      <c r="F5" s="47"/>
      <c r="G5" s="46">
        <v>63</v>
      </c>
      <c r="H5" s="46">
        <v>197</v>
      </c>
      <c r="I5" s="29">
        <f>+H5</f>
        <v>197</v>
      </c>
      <c r="J5" s="48">
        <f>(1000+G5)/1000</f>
        <v>1.0629999999999999</v>
      </c>
      <c r="K5" s="71"/>
      <c r="L5" s="71"/>
    </row>
    <row r="6" spans="2:12" ht="18.75" x14ac:dyDescent="0.3">
      <c r="B6" s="46">
        <f t="shared" ref="B6:B69" si="0">1+B5</f>
        <v>2</v>
      </c>
      <c r="C6" s="46" t="s">
        <v>194</v>
      </c>
      <c r="D6" s="46" t="s">
        <v>196</v>
      </c>
      <c r="E6" s="46" t="s">
        <v>195</v>
      </c>
      <c r="F6" s="47"/>
      <c r="G6" s="46">
        <v>63</v>
      </c>
      <c r="H6" s="46">
        <v>40</v>
      </c>
      <c r="I6" s="29">
        <f>+I5+H6</f>
        <v>237</v>
      </c>
      <c r="J6" s="48">
        <f t="shared" ref="J6:J69" si="1">(1000+G6)/1000</f>
        <v>1.0629999999999999</v>
      </c>
      <c r="K6" s="71"/>
      <c r="L6" s="71"/>
    </row>
    <row r="7" spans="2:12" ht="15.75" x14ac:dyDescent="0.25">
      <c r="B7" s="46">
        <f t="shared" si="0"/>
        <v>3</v>
      </c>
      <c r="C7" s="46" t="s">
        <v>194</v>
      </c>
      <c r="D7" s="46" t="s">
        <v>196</v>
      </c>
      <c r="E7" s="46" t="s">
        <v>197</v>
      </c>
      <c r="F7" s="46">
        <v>0.36</v>
      </c>
      <c r="G7" s="46">
        <v>63</v>
      </c>
      <c r="H7" s="46">
        <v>3</v>
      </c>
      <c r="I7" s="29">
        <f t="shared" ref="I7:I70" si="2">+I6+H7</f>
        <v>240</v>
      </c>
      <c r="J7" s="48">
        <f t="shared" si="1"/>
        <v>1.0629999999999999</v>
      </c>
      <c r="K7" s="71"/>
      <c r="L7" s="71"/>
    </row>
    <row r="8" spans="2:12" ht="18.75" x14ac:dyDescent="0.3">
      <c r="B8" s="46">
        <f t="shared" si="0"/>
        <v>4</v>
      </c>
      <c r="C8" s="46" t="s">
        <v>194</v>
      </c>
      <c r="D8" s="46" t="s">
        <v>198</v>
      </c>
      <c r="E8" s="46" t="s">
        <v>195</v>
      </c>
      <c r="F8" s="47"/>
      <c r="G8" s="46">
        <v>63</v>
      </c>
      <c r="H8" s="46">
        <v>250</v>
      </c>
      <c r="I8" s="29">
        <f t="shared" si="2"/>
        <v>490</v>
      </c>
      <c r="J8" s="48">
        <f t="shared" si="1"/>
        <v>1.0629999999999999</v>
      </c>
      <c r="K8" s="71"/>
      <c r="L8" s="71"/>
    </row>
    <row r="9" spans="2:12" ht="18.75" x14ac:dyDescent="0.3">
      <c r="B9" s="46">
        <f t="shared" si="0"/>
        <v>5</v>
      </c>
      <c r="C9" s="46" t="s">
        <v>198</v>
      </c>
      <c r="D9" s="46" t="s">
        <v>199</v>
      </c>
      <c r="E9" s="46" t="s">
        <v>195</v>
      </c>
      <c r="F9" s="47"/>
      <c r="G9" s="46">
        <v>63</v>
      </c>
      <c r="H9" s="46">
        <v>72</v>
      </c>
      <c r="I9" s="29">
        <f t="shared" si="2"/>
        <v>562</v>
      </c>
      <c r="J9" s="48">
        <f t="shared" si="1"/>
        <v>1.0629999999999999</v>
      </c>
      <c r="K9" s="71"/>
      <c r="L9" s="71"/>
    </row>
    <row r="10" spans="2:12" ht="15.75" x14ac:dyDescent="0.25">
      <c r="B10" s="46">
        <f t="shared" si="0"/>
        <v>6</v>
      </c>
      <c r="C10" s="46" t="s">
        <v>198</v>
      </c>
      <c r="D10" s="46" t="s">
        <v>199</v>
      </c>
      <c r="E10" s="46" t="s">
        <v>200</v>
      </c>
      <c r="F10" s="46">
        <v>0.36</v>
      </c>
      <c r="G10" s="46">
        <v>63</v>
      </c>
      <c r="H10" s="46">
        <v>3</v>
      </c>
      <c r="I10" s="29">
        <f t="shared" si="2"/>
        <v>565</v>
      </c>
      <c r="J10" s="48">
        <f t="shared" si="1"/>
        <v>1.0629999999999999</v>
      </c>
      <c r="K10" s="71"/>
      <c r="L10" s="71"/>
    </row>
    <row r="11" spans="2:12" ht="18.75" x14ac:dyDescent="0.3">
      <c r="B11" s="46">
        <f t="shared" si="0"/>
        <v>7</v>
      </c>
      <c r="C11" s="46" t="s">
        <v>201</v>
      </c>
      <c r="D11" s="46" t="s">
        <v>202</v>
      </c>
      <c r="E11" s="46" t="s">
        <v>195</v>
      </c>
      <c r="F11" s="47"/>
      <c r="G11" s="46">
        <v>63</v>
      </c>
      <c r="H11" s="46">
        <v>54</v>
      </c>
      <c r="I11" s="29">
        <f t="shared" si="2"/>
        <v>619</v>
      </c>
      <c r="J11" s="48">
        <f t="shared" si="1"/>
        <v>1.0629999999999999</v>
      </c>
      <c r="K11" s="71"/>
      <c r="L11" s="71"/>
    </row>
    <row r="12" spans="2:12" ht="15.75" x14ac:dyDescent="0.25">
      <c r="B12" s="46">
        <f t="shared" si="0"/>
        <v>8</v>
      </c>
      <c r="C12" s="46" t="s">
        <v>201</v>
      </c>
      <c r="D12" s="46" t="s">
        <v>202</v>
      </c>
      <c r="E12" s="46" t="s">
        <v>203</v>
      </c>
      <c r="F12" s="46">
        <v>0.36</v>
      </c>
      <c r="G12" s="46">
        <v>63</v>
      </c>
      <c r="H12" s="46">
        <v>45</v>
      </c>
      <c r="I12" s="29">
        <f t="shared" si="2"/>
        <v>664</v>
      </c>
      <c r="J12" s="48">
        <f t="shared" si="1"/>
        <v>1.0629999999999999</v>
      </c>
      <c r="K12" s="71"/>
      <c r="L12" s="71"/>
    </row>
    <row r="13" spans="2:12" ht="15.75" x14ac:dyDescent="0.25">
      <c r="B13" s="46">
        <f t="shared" si="0"/>
        <v>9</v>
      </c>
      <c r="C13" s="46" t="s">
        <v>204</v>
      </c>
      <c r="D13" s="46" t="s">
        <v>205</v>
      </c>
      <c r="E13" s="46" t="s">
        <v>203</v>
      </c>
      <c r="F13" s="46">
        <v>0.36</v>
      </c>
      <c r="G13" s="46">
        <v>63</v>
      </c>
      <c r="H13" s="46">
        <v>106</v>
      </c>
      <c r="I13" s="29">
        <f t="shared" si="2"/>
        <v>770</v>
      </c>
      <c r="J13" s="48">
        <f t="shared" si="1"/>
        <v>1.0629999999999999</v>
      </c>
      <c r="K13" s="71"/>
      <c r="L13" s="71"/>
    </row>
    <row r="14" spans="2:12" ht="15.75" x14ac:dyDescent="0.25">
      <c r="B14" s="46">
        <f t="shared" si="0"/>
        <v>10</v>
      </c>
      <c r="C14" s="46" t="s">
        <v>204</v>
      </c>
      <c r="D14" s="46" t="s">
        <v>205</v>
      </c>
      <c r="E14" s="46" t="s">
        <v>206</v>
      </c>
      <c r="F14" s="46">
        <v>0.36</v>
      </c>
      <c r="G14" s="46">
        <v>63</v>
      </c>
      <c r="H14" s="46">
        <f>129-106</f>
        <v>23</v>
      </c>
      <c r="I14" s="29">
        <f t="shared" si="2"/>
        <v>793</v>
      </c>
      <c r="J14" s="48">
        <f t="shared" si="1"/>
        <v>1.0629999999999999</v>
      </c>
      <c r="K14" s="71"/>
      <c r="L14" s="71"/>
    </row>
    <row r="15" spans="2:12" ht="15.75" x14ac:dyDescent="0.25">
      <c r="B15" s="46">
        <f t="shared" si="0"/>
        <v>11</v>
      </c>
      <c r="C15" s="46" t="s">
        <v>205</v>
      </c>
      <c r="D15" s="46" t="s">
        <v>207</v>
      </c>
      <c r="E15" s="46" t="s">
        <v>206</v>
      </c>
      <c r="F15" s="46">
        <v>0.36</v>
      </c>
      <c r="G15" s="46">
        <v>63</v>
      </c>
      <c r="H15" s="46">
        <v>44</v>
      </c>
      <c r="I15" s="29">
        <f t="shared" si="2"/>
        <v>837</v>
      </c>
      <c r="J15" s="48">
        <f t="shared" si="1"/>
        <v>1.0629999999999999</v>
      </c>
      <c r="K15" s="71"/>
      <c r="L15" s="71"/>
    </row>
    <row r="16" spans="2:12" ht="15.75" x14ac:dyDescent="0.25">
      <c r="B16" s="46">
        <f t="shared" si="0"/>
        <v>12</v>
      </c>
      <c r="C16" s="46" t="s">
        <v>205</v>
      </c>
      <c r="D16" s="46" t="s">
        <v>207</v>
      </c>
      <c r="E16" s="46" t="s">
        <v>203</v>
      </c>
      <c r="F16" s="46">
        <v>0.36</v>
      </c>
      <c r="G16" s="46">
        <v>63</v>
      </c>
      <c r="H16" s="46">
        <v>3</v>
      </c>
      <c r="I16" s="29">
        <f t="shared" si="2"/>
        <v>840</v>
      </c>
      <c r="J16" s="48">
        <f t="shared" si="1"/>
        <v>1.0629999999999999</v>
      </c>
      <c r="K16" s="71"/>
      <c r="L16" s="71"/>
    </row>
    <row r="17" spans="2:12" ht="18.75" x14ac:dyDescent="0.3">
      <c r="B17" s="46">
        <f t="shared" si="0"/>
        <v>13</v>
      </c>
      <c r="C17" s="46" t="s">
        <v>208</v>
      </c>
      <c r="D17" s="46" t="s">
        <v>209</v>
      </c>
      <c r="E17" s="46" t="s">
        <v>195</v>
      </c>
      <c r="F17" s="47"/>
      <c r="G17" s="46">
        <v>63</v>
      </c>
      <c r="H17" s="46">
        <v>101</v>
      </c>
      <c r="I17" s="29">
        <f t="shared" si="2"/>
        <v>941</v>
      </c>
      <c r="J17" s="48">
        <f t="shared" si="1"/>
        <v>1.0629999999999999</v>
      </c>
      <c r="K17" s="71"/>
      <c r="L17" s="71"/>
    </row>
    <row r="18" spans="2:12" ht="18.75" x14ac:dyDescent="0.3">
      <c r="B18" s="46">
        <f t="shared" si="0"/>
        <v>14</v>
      </c>
      <c r="C18" s="46" t="s">
        <v>209</v>
      </c>
      <c r="D18" s="46" t="s">
        <v>210</v>
      </c>
      <c r="E18" s="46" t="s">
        <v>195</v>
      </c>
      <c r="F18" s="47"/>
      <c r="G18" s="46">
        <v>63</v>
      </c>
      <c r="H18" s="46">
        <v>44</v>
      </c>
      <c r="I18" s="29">
        <f t="shared" si="2"/>
        <v>985</v>
      </c>
      <c r="J18" s="48">
        <f t="shared" si="1"/>
        <v>1.0629999999999999</v>
      </c>
      <c r="K18" s="71"/>
      <c r="L18" s="71"/>
    </row>
    <row r="19" spans="2:12" ht="18.75" x14ac:dyDescent="0.3">
      <c r="B19" s="46">
        <f t="shared" si="0"/>
        <v>15</v>
      </c>
      <c r="C19" s="46" t="s">
        <v>209</v>
      </c>
      <c r="D19" s="46" t="s">
        <v>211</v>
      </c>
      <c r="E19" s="46" t="s">
        <v>195</v>
      </c>
      <c r="F19" s="47"/>
      <c r="G19" s="46">
        <v>63</v>
      </c>
      <c r="H19" s="46">
        <v>74</v>
      </c>
      <c r="I19" s="29">
        <f t="shared" si="2"/>
        <v>1059</v>
      </c>
      <c r="J19" s="48">
        <f t="shared" si="1"/>
        <v>1.0629999999999999</v>
      </c>
      <c r="K19" s="71"/>
      <c r="L19" s="71"/>
    </row>
    <row r="20" spans="2:12" ht="18.75" x14ac:dyDescent="0.3">
      <c r="B20" s="46">
        <f t="shared" si="0"/>
        <v>16</v>
      </c>
      <c r="C20" s="46" t="s">
        <v>212</v>
      </c>
      <c r="D20" s="46" t="s">
        <v>213</v>
      </c>
      <c r="E20" s="46" t="s">
        <v>195</v>
      </c>
      <c r="F20" s="47"/>
      <c r="G20" s="46">
        <v>63</v>
      </c>
      <c r="H20" s="46">
        <v>90</v>
      </c>
      <c r="I20" s="29">
        <f t="shared" si="2"/>
        <v>1149</v>
      </c>
      <c r="J20" s="48">
        <f t="shared" si="1"/>
        <v>1.0629999999999999</v>
      </c>
      <c r="K20" s="71"/>
      <c r="L20" s="71"/>
    </row>
    <row r="21" spans="2:12" ht="18.75" x14ac:dyDescent="0.3">
      <c r="B21" s="46">
        <f t="shared" si="0"/>
        <v>17</v>
      </c>
      <c r="C21" s="46" t="s">
        <v>214</v>
      </c>
      <c r="D21" s="46" t="s">
        <v>215</v>
      </c>
      <c r="E21" s="46" t="s">
        <v>195</v>
      </c>
      <c r="F21" s="47"/>
      <c r="G21" s="46">
        <v>63</v>
      </c>
      <c r="H21" s="46">
        <v>36</v>
      </c>
      <c r="I21" s="29">
        <f t="shared" si="2"/>
        <v>1185</v>
      </c>
      <c r="J21" s="48">
        <f t="shared" si="1"/>
        <v>1.0629999999999999</v>
      </c>
      <c r="K21" s="71"/>
      <c r="L21" s="71"/>
    </row>
    <row r="22" spans="2:12" ht="18.75" x14ac:dyDescent="0.3">
      <c r="B22" s="46">
        <f t="shared" si="0"/>
        <v>18</v>
      </c>
      <c r="C22" s="46" t="s">
        <v>214</v>
      </c>
      <c r="D22" s="46" t="s">
        <v>216</v>
      </c>
      <c r="E22" s="46" t="s">
        <v>195</v>
      </c>
      <c r="F22" s="47"/>
      <c r="G22" s="46">
        <v>63</v>
      </c>
      <c r="H22" s="46">
        <v>65</v>
      </c>
      <c r="I22" s="29">
        <f t="shared" si="2"/>
        <v>1250</v>
      </c>
      <c r="J22" s="48">
        <f t="shared" si="1"/>
        <v>1.0629999999999999</v>
      </c>
      <c r="K22" s="71"/>
      <c r="L22" s="71"/>
    </row>
    <row r="23" spans="2:12" ht="18.75" x14ac:dyDescent="0.3">
      <c r="B23" s="46">
        <f t="shared" si="0"/>
        <v>19</v>
      </c>
      <c r="C23" s="46" t="s">
        <v>217</v>
      </c>
      <c r="D23" s="46" t="s">
        <v>218</v>
      </c>
      <c r="E23" s="46" t="s">
        <v>195</v>
      </c>
      <c r="F23" s="47"/>
      <c r="G23" s="46">
        <v>63</v>
      </c>
      <c r="H23" s="46">
        <v>64</v>
      </c>
      <c r="I23" s="29">
        <f t="shared" si="2"/>
        <v>1314</v>
      </c>
      <c r="J23" s="48">
        <f t="shared" si="1"/>
        <v>1.0629999999999999</v>
      </c>
      <c r="K23" s="71"/>
      <c r="L23" s="71"/>
    </row>
    <row r="24" spans="2:12" ht="15.75" x14ac:dyDescent="0.25">
      <c r="B24" s="46">
        <f t="shared" si="0"/>
        <v>20</v>
      </c>
      <c r="C24" s="46" t="s">
        <v>217</v>
      </c>
      <c r="D24" s="46" t="s">
        <v>218</v>
      </c>
      <c r="E24" s="46" t="s">
        <v>206</v>
      </c>
      <c r="F24" s="46">
        <v>0.36</v>
      </c>
      <c r="G24" s="46">
        <v>63</v>
      </c>
      <c r="H24" s="46">
        <v>10</v>
      </c>
      <c r="I24" s="29">
        <f t="shared" si="2"/>
        <v>1324</v>
      </c>
      <c r="J24" s="48">
        <f t="shared" si="1"/>
        <v>1.0629999999999999</v>
      </c>
      <c r="K24" s="71"/>
      <c r="L24" s="71"/>
    </row>
    <row r="25" spans="2:12" ht="15.75" x14ac:dyDescent="0.25">
      <c r="B25" s="46">
        <f t="shared" si="0"/>
        <v>21</v>
      </c>
      <c r="C25" s="46" t="s">
        <v>219</v>
      </c>
      <c r="D25" s="46" t="s">
        <v>220</v>
      </c>
      <c r="E25" s="46" t="s">
        <v>206</v>
      </c>
      <c r="F25" s="46">
        <v>0.36</v>
      </c>
      <c r="G25" s="46">
        <v>63</v>
      </c>
      <c r="H25" s="46">
        <v>50</v>
      </c>
      <c r="I25" s="29">
        <f t="shared" si="2"/>
        <v>1374</v>
      </c>
      <c r="J25" s="48">
        <f t="shared" si="1"/>
        <v>1.0629999999999999</v>
      </c>
      <c r="K25" s="71"/>
      <c r="L25" s="71"/>
    </row>
    <row r="26" spans="2:12" ht="18.75" x14ac:dyDescent="0.3">
      <c r="B26" s="46">
        <f t="shared" si="0"/>
        <v>22</v>
      </c>
      <c r="C26" s="46" t="s">
        <v>221</v>
      </c>
      <c r="D26" s="46" t="s">
        <v>222</v>
      </c>
      <c r="E26" s="46" t="s">
        <v>195</v>
      </c>
      <c r="F26" s="47"/>
      <c r="G26" s="46">
        <v>63</v>
      </c>
      <c r="H26" s="46">
        <v>138</v>
      </c>
      <c r="I26" s="29">
        <f t="shared" si="2"/>
        <v>1512</v>
      </c>
      <c r="J26" s="48">
        <f t="shared" si="1"/>
        <v>1.0629999999999999</v>
      </c>
      <c r="K26" s="71"/>
      <c r="L26" s="71"/>
    </row>
    <row r="27" spans="2:12" ht="18.75" x14ac:dyDescent="0.3">
      <c r="B27" s="46">
        <f t="shared" si="0"/>
        <v>23</v>
      </c>
      <c r="C27" s="46" t="s">
        <v>223</v>
      </c>
      <c r="D27" s="46" t="s">
        <v>224</v>
      </c>
      <c r="E27" s="46" t="s">
        <v>195</v>
      </c>
      <c r="F27" s="47"/>
      <c r="G27" s="46">
        <v>63</v>
      </c>
      <c r="H27" s="46">
        <v>33</v>
      </c>
      <c r="I27" s="29">
        <f t="shared" si="2"/>
        <v>1545</v>
      </c>
      <c r="J27" s="48">
        <f t="shared" si="1"/>
        <v>1.0629999999999999</v>
      </c>
      <c r="K27" s="71"/>
      <c r="L27" s="71"/>
    </row>
    <row r="28" spans="2:12" ht="15.75" x14ac:dyDescent="0.25">
      <c r="B28" s="46">
        <f t="shared" si="0"/>
        <v>24</v>
      </c>
      <c r="C28" s="46" t="s">
        <v>225</v>
      </c>
      <c r="D28" s="46" t="s">
        <v>226</v>
      </c>
      <c r="E28" s="46" t="s">
        <v>200</v>
      </c>
      <c r="F28" s="46">
        <v>0.36</v>
      </c>
      <c r="G28" s="46">
        <v>63</v>
      </c>
      <c r="H28" s="46">
        <v>3</v>
      </c>
      <c r="I28" s="29">
        <f t="shared" si="2"/>
        <v>1548</v>
      </c>
      <c r="J28" s="48">
        <f t="shared" si="1"/>
        <v>1.0629999999999999</v>
      </c>
      <c r="K28" s="71"/>
      <c r="L28" s="71"/>
    </row>
    <row r="29" spans="2:12" ht="18.75" x14ac:dyDescent="0.3">
      <c r="B29" s="46">
        <f t="shared" si="0"/>
        <v>25</v>
      </c>
      <c r="C29" s="46" t="s">
        <v>225</v>
      </c>
      <c r="D29" s="46" t="s">
        <v>226</v>
      </c>
      <c r="E29" s="46" t="s">
        <v>195</v>
      </c>
      <c r="F29" s="47"/>
      <c r="G29" s="46">
        <v>63</v>
      </c>
      <c r="H29" s="46">
        <v>39</v>
      </c>
      <c r="I29" s="29">
        <f t="shared" si="2"/>
        <v>1587</v>
      </c>
      <c r="J29" s="48">
        <f t="shared" si="1"/>
        <v>1.0629999999999999</v>
      </c>
      <c r="K29" s="71"/>
      <c r="L29" s="71"/>
    </row>
    <row r="30" spans="2:12" ht="18.75" x14ac:dyDescent="0.3">
      <c r="B30" s="46">
        <f t="shared" si="0"/>
        <v>26</v>
      </c>
      <c r="C30" s="46" t="s">
        <v>227</v>
      </c>
      <c r="D30" s="46" t="s">
        <v>228</v>
      </c>
      <c r="E30" s="46" t="s">
        <v>195</v>
      </c>
      <c r="F30" s="47"/>
      <c r="G30" s="46">
        <v>63</v>
      </c>
      <c r="H30" s="46">
        <v>46</v>
      </c>
      <c r="I30" s="29">
        <f t="shared" si="2"/>
        <v>1633</v>
      </c>
      <c r="J30" s="48">
        <f t="shared" si="1"/>
        <v>1.0629999999999999</v>
      </c>
      <c r="K30" s="71"/>
      <c r="L30" s="71"/>
    </row>
    <row r="31" spans="2:12" ht="18.75" x14ac:dyDescent="0.3">
      <c r="B31" s="46">
        <f t="shared" si="0"/>
        <v>27</v>
      </c>
      <c r="C31" s="46" t="s">
        <v>229</v>
      </c>
      <c r="D31" s="46" t="s">
        <v>230</v>
      </c>
      <c r="E31" s="46" t="s">
        <v>195</v>
      </c>
      <c r="F31" s="47"/>
      <c r="G31" s="46">
        <v>63</v>
      </c>
      <c r="H31" s="46">
        <v>49</v>
      </c>
      <c r="I31" s="29">
        <f t="shared" si="2"/>
        <v>1682</v>
      </c>
      <c r="J31" s="48">
        <f t="shared" si="1"/>
        <v>1.0629999999999999</v>
      </c>
      <c r="K31" s="71"/>
      <c r="L31" s="71"/>
    </row>
    <row r="32" spans="2:12" ht="15.75" x14ac:dyDescent="0.25">
      <c r="B32" s="46">
        <f t="shared" si="0"/>
        <v>28</v>
      </c>
      <c r="C32" s="46" t="s">
        <v>230</v>
      </c>
      <c r="D32" s="46" t="s">
        <v>231</v>
      </c>
      <c r="E32" s="46" t="s">
        <v>206</v>
      </c>
      <c r="F32" s="46">
        <v>0.36</v>
      </c>
      <c r="G32" s="46">
        <v>63</v>
      </c>
      <c r="H32" s="46">
        <v>40</v>
      </c>
      <c r="I32" s="29">
        <f t="shared" si="2"/>
        <v>1722</v>
      </c>
      <c r="J32" s="48">
        <f t="shared" si="1"/>
        <v>1.0629999999999999</v>
      </c>
      <c r="K32" s="71"/>
      <c r="L32" s="71"/>
    </row>
    <row r="33" spans="2:12" ht="18.75" x14ac:dyDescent="0.3">
      <c r="B33" s="46">
        <f t="shared" si="0"/>
        <v>29</v>
      </c>
      <c r="C33" s="46" t="s">
        <v>229</v>
      </c>
      <c r="D33" s="46" t="s">
        <v>232</v>
      </c>
      <c r="E33" s="46" t="s">
        <v>195</v>
      </c>
      <c r="F33" s="47"/>
      <c r="G33" s="46">
        <v>63</v>
      </c>
      <c r="H33" s="46">
        <v>420</v>
      </c>
      <c r="I33" s="29">
        <f t="shared" si="2"/>
        <v>2142</v>
      </c>
      <c r="J33" s="48">
        <f t="shared" si="1"/>
        <v>1.0629999999999999</v>
      </c>
      <c r="K33" s="71"/>
      <c r="L33" s="71"/>
    </row>
    <row r="34" spans="2:12" ht="18.75" x14ac:dyDescent="0.3">
      <c r="B34" s="46">
        <f t="shared" si="0"/>
        <v>30</v>
      </c>
      <c r="C34" s="46" t="s">
        <v>233</v>
      </c>
      <c r="D34" s="46" t="s">
        <v>234</v>
      </c>
      <c r="E34" s="46" t="s">
        <v>195</v>
      </c>
      <c r="F34" s="47"/>
      <c r="G34" s="46">
        <v>63</v>
      </c>
      <c r="H34" s="46">
        <v>104</v>
      </c>
      <c r="I34" s="29">
        <f t="shared" si="2"/>
        <v>2246</v>
      </c>
      <c r="J34" s="48">
        <f t="shared" si="1"/>
        <v>1.0629999999999999</v>
      </c>
      <c r="K34" s="71"/>
      <c r="L34" s="71"/>
    </row>
    <row r="35" spans="2:12" ht="18.75" x14ac:dyDescent="0.3">
      <c r="B35" s="46">
        <f t="shared" si="0"/>
        <v>31</v>
      </c>
      <c r="C35" s="46" t="s">
        <v>235</v>
      </c>
      <c r="D35" s="46" t="s">
        <v>236</v>
      </c>
      <c r="E35" s="46" t="s">
        <v>195</v>
      </c>
      <c r="F35" s="47"/>
      <c r="G35" s="46">
        <v>63</v>
      </c>
      <c r="H35" s="46">
        <v>78</v>
      </c>
      <c r="I35" s="29">
        <f t="shared" si="2"/>
        <v>2324</v>
      </c>
      <c r="J35" s="48">
        <f t="shared" si="1"/>
        <v>1.0629999999999999</v>
      </c>
      <c r="K35" s="71"/>
      <c r="L35" s="71"/>
    </row>
    <row r="36" spans="2:12" ht="18.75" x14ac:dyDescent="0.3">
      <c r="B36" s="46">
        <f t="shared" si="0"/>
        <v>32</v>
      </c>
      <c r="C36" s="46" t="s">
        <v>221</v>
      </c>
      <c r="D36" s="46" t="s">
        <v>236</v>
      </c>
      <c r="E36" s="46" t="s">
        <v>195</v>
      </c>
      <c r="F36" s="47"/>
      <c r="G36" s="46">
        <v>63</v>
      </c>
      <c r="H36" s="46">
        <v>17</v>
      </c>
      <c r="I36" s="29">
        <f t="shared" si="2"/>
        <v>2341</v>
      </c>
      <c r="J36" s="48">
        <f t="shared" si="1"/>
        <v>1.0629999999999999</v>
      </c>
      <c r="K36" s="71"/>
      <c r="L36" s="71"/>
    </row>
    <row r="37" spans="2:12" ht="15.75" x14ac:dyDescent="0.25">
      <c r="B37" s="46">
        <f t="shared" si="0"/>
        <v>33</v>
      </c>
      <c r="C37" s="46" t="s">
        <v>236</v>
      </c>
      <c r="D37" s="46" t="s">
        <v>237</v>
      </c>
      <c r="E37" s="46" t="s">
        <v>206</v>
      </c>
      <c r="F37" s="46">
        <v>0.36</v>
      </c>
      <c r="G37" s="46">
        <v>63</v>
      </c>
      <c r="H37" s="46">
        <v>50</v>
      </c>
      <c r="I37" s="29">
        <f t="shared" si="2"/>
        <v>2391</v>
      </c>
      <c r="J37" s="48">
        <f t="shared" si="1"/>
        <v>1.0629999999999999</v>
      </c>
      <c r="K37" s="71"/>
      <c r="L37" s="71"/>
    </row>
    <row r="38" spans="2:12" ht="18.75" x14ac:dyDescent="0.3">
      <c r="B38" s="46">
        <f t="shared" si="0"/>
        <v>34</v>
      </c>
      <c r="C38" s="46" t="s">
        <v>237</v>
      </c>
      <c r="D38" s="46" t="s">
        <v>238</v>
      </c>
      <c r="E38" s="46" t="s">
        <v>195</v>
      </c>
      <c r="F38" s="47"/>
      <c r="G38" s="46">
        <v>63</v>
      </c>
      <c r="H38" s="46">
        <f>80-H39</f>
        <v>66</v>
      </c>
      <c r="I38" s="29">
        <f t="shared" si="2"/>
        <v>2457</v>
      </c>
      <c r="J38" s="48">
        <f t="shared" si="1"/>
        <v>1.0629999999999999</v>
      </c>
      <c r="K38" s="71"/>
      <c r="L38" s="71"/>
    </row>
    <row r="39" spans="2:12" ht="15.75" x14ac:dyDescent="0.25">
      <c r="B39" s="46">
        <f t="shared" si="0"/>
        <v>35</v>
      </c>
      <c r="C39" s="46" t="s">
        <v>237</v>
      </c>
      <c r="D39" s="46" t="s">
        <v>238</v>
      </c>
      <c r="E39" s="46" t="s">
        <v>203</v>
      </c>
      <c r="F39" s="46">
        <v>0.36</v>
      </c>
      <c r="G39" s="46">
        <v>63</v>
      </c>
      <c r="H39" s="46">
        <v>14</v>
      </c>
      <c r="I39" s="29">
        <f t="shared" si="2"/>
        <v>2471</v>
      </c>
      <c r="J39" s="48">
        <f t="shared" si="1"/>
        <v>1.0629999999999999</v>
      </c>
      <c r="K39" s="71"/>
      <c r="L39" s="71"/>
    </row>
    <row r="40" spans="2:12" ht="15.75" x14ac:dyDescent="0.25">
      <c r="B40" s="46">
        <f t="shared" si="0"/>
        <v>36</v>
      </c>
      <c r="C40" s="46" t="s">
        <v>238</v>
      </c>
      <c r="D40" s="46" t="s">
        <v>239</v>
      </c>
      <c r="E40" s="46" t="s">
        <v>206</v>
      </c>
      <c r="F40" s="46">
        <v>0.36</v>
      </c>
      <c r="G40" s="46">
        <v>63</v>
      </c>
      <c r="H40" s="46">
        <v>135</v>
      </c>
      <c r="I40" s="29">
        <f t="shared" si="2"/>
        <v>2606</v>
      </c>
      <c r="J40" s="48">
        <f t="shared" si="1"/>
        <v>1.0629999999999999</v>
      </c>
      <c r="K40" s="71"/>
      <c r="L40" s="71"/>
    </row>
    <row r="41" spans="2:12" ht="15.75" x14ac:dyDescent="0.25">
      <c r="B41" s="46">
        <f t="shared" si="0"/>
        <v>37</v>
      </c>
      <c r="C41" s="46" t="s">
        <v>238</v>
      </c>
      <c r="D41" s="46" t="s">
        <v>239</v>
      </c>
      <c r="E41" s="46" t="s">
        <v>240</v>
      </c>
      <c r="F41" s="46">
        <v>0.36</v>
      </c>
      <c r="G41" s="46">
        <v>63</v>
      </c>
      <c r="H41" s="46">
        <v>34</v>
      </c>
      <c r="I41" s="29">
        <f t="shared" si="2"/>
        <v>2640</v>
      </c>
      <c r="J41" s="48">
        <f t="shared" si="1"/>
        <v>1.0629999999999999</v>
      </c>
      <c r="K41" s="71"/>
      <c r="L41" s="71"/>
    </row>
    <row r="42" spans="2:12" ht="18.75" x14ac:dyDescent="0.3">
      <c r="B42" s="46">
        <f t="shared" si="0"/>
        <v>38</v>
      </c>
      <c r="C42" s="46" t="s">
        <v>241</v>
      </c>
      <c r="D42" s="46" t="s">
        <v>242</v>
      </c>
      <c r="E42" s="46" t="s">
        <v>195</v>
      </c>
      <c r="F42" s="47"/>
      <c r="G42" s="46">
        <v>63</v>
      </c>
      <c r="H42" s="46">
        <v>13</v>
      </c>
      <c r="I42" s="29">
        <f t="shared" si="2"/>
        <v>2653</v>
      </c>
      <c r="J42" s="48">
        <f t="shared" si="1"/>
        <v>1.0629999999999999</v>
      </c>
      <c r="K42" s="71"/>
      <c r="L42" s="71"/>
    </row>
    <row r="43" spans="2:12" ht="15.75" x14ac:dyDescent="0.25">
      <c r="B43" s="46">
        <f t="shared" si="0"/>
        <v>39</v>
      </c>
      <c r="C43" s="49" t="s">
        <v>243</v>
      </c>
      <c r="D43" s="49" t="s">
        <v>244</v>
      </c>
      <c r="E43" s="49" t="s">
        <v>195</v>
      </c>
      <c r="F43" s="49"/>
      <c r="G43" s="49">
        <v>63</v>
      </c>
      <c r="H43" s="49">
        <v>71</v>
      </c>
      <c r="I43" s="29">
        <f t="shared" si="2"/>
        <v>2724</v>
      </c>
      <c r="J43" s="48">
        <f t="shared" si="1"/>
        <v>1.0629999999999999</v>
      </c>
      <c r="K43" s="71"/>
      <c r="L43" s="71"/>
    </row>
    <row r="44" spans="2:12" ht="15.75" x14ac:dyDescent="0.25">
      <c r="B44" s="46">
        <f t="shared" si="0"/>
        <v>40</v>
      </c>
      <c r="C44" s="49" t="s">
        <v>245</v>
      </c>
      <c r="D44" s="49" t="s">
        <v>246</v>
      </c>
      <c r="E44" s="49" t="s">
        <v>206</v>
      </c>
      <c r="F44" s="49">
        <v>0.36</v>
      </c>
      <c r="G44" s="49">
        <v>63</v>
      </c>
      <c r="H44" s="49">
        <v>254</v>
      </c>
      <c r="I44" s="29">
        <f t="shared" si="2"/>
        <v>2978</v>
      </c>
      <c r="J44" s="48">
        <f t="shared" si="1"/>
        <v>1.0629999999999999</v>
      </c>
      <c r="K44" s="71"/>
      <c r="L44" s="71"/>
    </row>
    <row r="45" spans="2:12" ht="15.75" x14ac:dyDescent="0.25">
      <c r="B45" s="46">
        <f t="shared" si="0"/>
        <v>41</v>
      </c>
      <c r="C45" s="49" t="s">
        <v>247</v>
      </c>
      <c r="D45" s="49" t="s">
        <v>248</v>
      </c>
      <c r="E45" s="49" t="s">
        <v>195</v>
      </c>
      <c r="F45" s="49"/>
      <c r="G45" s="49">
        <v>63</v>
      </c>
      <c r="H45" s="49">
        <v>36</v>
      </c>
      <c r="I45" s="29">
        <f t="shared" si="2"/>
        <v>3014</v>
      </c>
      <c r="J45" s="48">
        <f t="shared" si="1"/>
        <v>1.0629999999999999</v>
      </c>
      <c r="K45" s="71"/>
      <c r="L45" s="71"/>
    </row>
    <row r="46" spans="2:12" ht="15.75" x14ac:dyDescent="0.25">
      <c r="B46" s="46">
        <f t="shared" si="0"/>
        <v>42</v>
      </c>
      <c r="C46" s="49" t="s">
        <v>247</v>
      </c>
      <c r="D46" s="49" t="s">
        <v>248</v>
      </c>
      <c r="E46" s="49" t="s">
        <v>203</v>
      </c>
      <c r="F46" s="49">
        <v>0.36</v>
      </c>
      <c r="G46" s="49">
        <v>63</v>
      </c>
      <c r="H46" s="49">
        <v>3</v>
      </c>
      <c r="I46" s="29">
        <f t="shared" si="2"/>
        <v>3017</v>
      </c>
      <c r="J46" s="48">
        <f t="shared" si="1"/>
        <v>1.0629999999999999</v>
      </c>
      <c r="K46" s="71"/>
      <c r="L46" s="71"/>
    </row>
    <row r="47" spans="2:12" ht="15.75" x14ac:dyDescent="0.25">
      <c r="B47" s="46">
        <f t="shared" si="0"/>
        <v>43</v>
      </c>
      <c r="C47" s="49" t="s">
        <v>249</v>
      </c>
      <c r="D47" s="49" t="s">
        <v>250</v>
      </c>
      <c r="E47" s="49" t="s">
        <v>195</v>
      </c>
      <c r="F47" s="49"/>
      <c r="G47" s="49">
        <v>63</v>
      </c>
      <c r="H47" s="49">
        <v>23</v>
      </c>
      <c r="I47" s="29">
        <f t="shared" si="2"/>
        <v>3040</v>
      </c>
      <c r="J47" s="48">
        <f t="shared" si="1"/>
        <v>1.0629999999999999</v>
      </c>
      <c r="K47" s="71"/>
      <c r="L47" s="71"/>
    </row>
    <row r="48" spans="2:12" ht="15.75" x14ac:dyDescent="0.25">
      <c r="B48" s="46">
        <f t="shared" si="0"/>
        <v>44</v>
      </c>
      <c r="C48" s="49" t="s">
        <v>249</v>
      </c>
      <c r="D48" s="49" t="s">
        <v>251</v>
      </c>
      <c r="E48" s="49" t="s">
        <v>195</v>
      </c>
      <c r="F48" s="49"/>
      <c r="G48" s="49">
        <v>63</v>
      </c>
      <c r="H48" s="49">
        <v>240</v>
      </c>
      <c r="I48" s="29">
        <f t="shared" si="2"/>
        <v>3280</v>
      </c>
      <c r="J48" s="48">
        <f t="shared" si="1"/>
        <v>1.0629999999999999</v>
      </c>
      <c r="K48" s="71"/>
      <c r="L48" s="71"/>
    </row>
    <row r="49" spans="2:12" ht="15.75" x14ac:dyDescent="0.25">
      <c r="B49" s="46">
        <f t="shared" si="0"/>
        <v>45</v>
      </c>
      <c r="C49" s="49" t="s">
        <v>252</v>
      </c>
      <c r="D49" s="49" t="s">
        <v>253</v>
      </c>
      <c r="E49" s="49" t="s">
        <v>195</v>
      </c>
      <c r="F49" s="49"/>
      <c r="G49" s="49">
        <v>63</v>
      </c>
      <c r="H49" s="49">
        <v>168</v>
      </c>
      <c r="I49" s="29">
        <f t="shared" si="2"/>
        <v>3448</v>
      </c>
      <c r="J49" s="48">
        <f t="shared" si="1"/>
        <v>1.0629999999999999</v>
      </c>
      <c r="K49" s="71"/>
      <c r="L49" s="71"/>
    </row>
    <row r="50" spans="2:12" ht="15.75" x14ac:dyDescent="0.25">
      <c r="B50" s="46">
        <f t="shared" si="0"/>
        <v>46</v>
      </c>
      <c r="C50" s="49" t="s">
        <v>217</v>
      </c>
      <c r="D50" s="49" t="s">
        <v>254</v>
      </c>
      <c r="E50" s="49" t="s">
        <v>195</v>
      </c>
      <c r="F50" s="49"/>
      <c r="G50" s="49">
        <v>63</v>
      </c>
      <c r="H50" s="49">
        <v>30</v>
      </c>
      <c r="I50" s="29">
        <f t="shared" si="2"/>
        <v>3478</v>
      </c>
      <c r="J50" s="48">
        <f t="shared" si="1"/>
        <v>1.0629999999999999</v>
      </c>
      <c r="K50" s="71"/>
      <c r="L50" s="71"/>
    </row>
    <row r="51" spans="2:12" ht="15.75" x14ac:dyDescent="0.25">
      <c r="B51" s="46">
        <f t="shared" si="0"/>
        <v>47</v>
      </c>
      <c r="C51" s="49" t="s">
        <v>255</v>
      </c>
      <c r="D51" s="49" t="s">
        <v>256</v>
      </c>
      <c r="E51" s="49" t="s">
        <v>206</v>
      </c>
      <c r="F51" s="49">
        <v>0.36</v>
      </c>
      <c r="G51" s="49">
        <v>63</v>
      </c>
      <c r="H51" s="49">
        <v>27</v>
      </c>
      <c r="I51" s="29">
        <f t="shared" si="2"/>
        <v>3505</v>
      </c>
      <c r="J51" s="48">
        <f t="shared" si="1"/>
        <v>1.0629999999999999</v>
      </c>
      <c r="K51" s="71"/>
      <c r="L51" s="71"/>
    </row>
    <row r="52" spans="2:12" ht="15.75" x14ac:dyDescent="0.25">
      <c r="B52" s="46">
        <f t="shared" si="0"/>
        <v>48</v>
      </c>
      <c r="C52" s="49" t="s">
        <v>257</v>
      </c>
      <c r="D52" s="49" t="s">
        <v>258</v>
      </c>
      <c r="E52" s="49" t="s">
        <v>206</v>
      </c>
      <c r="F52" s="49">
        <v>0.36</v>
      </c>
      <c r="G52" s="49">
        <v>63</v>
      </c>
      <c r="H52" s="49">
        <v>166</v>
      </c>
      <c r="I52" s="29">
        <f t="shared" si="2"/>
        <v>3671</v>
      </c>
      <c r="J52" s="48">
        <f t="shared" si="1"/>
        <v>1.0629999999999999</v>
      </c>
      <c r="K52" s="71"/>
      <c r="L52" s="71"/>
    </row>
    <row r="53" spans="2:12" ht="15.75" x14ac:dyDescent="0.25">
      <c r="B53" s="46">
        <f t="shared" si="0"/>
        <v>49</v>
      </c>
      <c r="C53" s="49" t="s">
        <v>257</v>
      </c>
      <c r="D53" s="49" t="s">
        <v>258</v>
      </c>
      <c r="E53" s="49" t="s">
        <v>195</v>
      </c>
      <c r="F53" s="49"/>
      <c r="G53" s="49">
        <v>63</v>
      </c>
      <c r="H53" s="49">
        <f>343-H52</f>
        <v>177</v>
      </c>
      <c r="I53" s="29">
        <f t="shared" si="2"/>
        <v>3848</v>
      </c>
      <c r="J53" s="48">
        <f t="shared" si="1"/>
        <v>1.0629999999999999</v>
      </c>
      <c r="K53" s="71"/>
      <c r="L53" s="71"/>
    </row>
    <row r="54" spans="2:12" ht="15.75" x14ac:dyDescent="0.25">
      <c r="B54" s="46">
        <f t="shared" si="0"/>
        <v>50</v>
      </c>
      <c r="C54" s="49" t="s">
        <v>259</v>
      </c>
      <c r="D54" s="49" t="s">
        <v>260</v>
      </c>
      <c r="E54" s="49" t="s">
        <v>195</v>
      </c>
      <c r="F54" s="49"/>
      <c r="G54" s="49">
        <v>63</v>
      </c>
      <c r="H54" s="49">
        <v>21</v>
      </c>
      <c r="I54" s="29">
        <f t="shared" si="2"/>
        <v>3869</v>
      </c>
      <c r="J54" s="48">
        <f t="shared" si="1"/>
        <v>1.0629999999999999</v>
      </c>
      <c r="K54" s="71"/>
      <c r="L54" s="71"/>
    </row>
    <row r="55" spans="2:12" ht="15.75" x14ac:dyDescent="0.25">
      <c r="B55" s="46">
        <f t="shared" si="0"/>
        <v>51</v>
      </c>
      <c r="C55" s="49" t="s">
        <v>261</v>
      </c>
      <c r="D55" s="49" t="s">
        <v>262</v>
      </c>
      <c r="E55" s="49" t="s">
        <v>195</v>
      </c>
      <c r="F55" s="49"/>
      <c r="G55" s="49">
        <v>63</v>
      </c>
      <c r="H55" s="49">
        <v>58</v>
      </c>
      <c r="I55" s="29">
        <f t="shared" si="2"/>
        <v>3927</v>
      </c>
      <c r="J55" s="48">
        <f t="shared" si="1"/>
        <v>1.0629999999999999</v>
      </c>
      <c r="K55" s="71"/>
      <c r="L55" s="71"/>
    </row>
    <row r="56" spans="2:12" ht="15.75" x14ac:dyDescent="0.25">
      <c r="B56" s="46">
        <f t="shared" si="0"/>
        <v>52</v>
      </c>
      <c r="C56" s="49" t="s">
        <v>263</v>
      </c>
      <c r="D56" s="49" t="s">
        <v>264</v>
      </c>
      <c r="E56" s="49" t="s">
        <v>195</v>
      </c>
      <c r="F56" s="49"/>
      <c r="G56" s="49">
        <v>63</v>
      </c>
      <c r="H56" s="49">
        <v>57</v>
      </c>
      <c r="I56" s="29">
        <f t="shared" si="2"/>
        <v>3984</v>
      </c>
      <c r="J56" s="48">
        <f t="shared" si="1"/>
        <v>1.0629999999999999</v>
      </c>
      <c r="K56" s="71"/>
      <c r="L56" s="71"/>
    </row>
    <row r="57" spans="2:12" ht="15.75" x14ac:dyDescent="0.25">
      <c r="B57" s="46">
        <f t="shared" si="0"/>
        <v>53</v>
      </c>
      <c r="C57" s="49" t="s">
        <v>264</v>
      </c>
      <c r="D57" s="49" t="s">
        <v>265</v>
      </c>
      <c r="E57" s="49" t="s">
        <v>195</v>
      </c>
      <c r="F57" s="49"/>
      <c r="G57" s="49">
        <v>63</v>
      </c>
      <c r="H57" s="49">
        <v>66</v>
      </c>
      <c r="I57" s="29">
        <f t="shared" si="2"/>
        <v>4050</v>
      </c>
      <c r="J57" s="48">
        <f t="shared" si="1"/>
        <v>1.0629999999999999</v>
      </c>
      <c r="K57" s="71"/>
      <c r="L57" s="71"/>
    </row>
    <row r="58" spans="2:12" ht="15.75" x14ac:dyDescent="0.25">
      <c r="B58" s="46">
        <f t="shared" si="0"/>
        <v>54</v>
      </c>
      <c r="C58" s="49" t="s">
        <v>266</v>
      </c>
      <c r="D58" s="49" t="s">
        <v>267</v>
      </c>
      <c r="E58" s="49" t="s">
        <v>195</v>
      </c>
      <c r="F58" s="49"/>
      <c r="G58" s="49">
        <v>63</v>
      </c>
      <c r="H58" s="49">
        <v>102</v>
      </c>
      <c r="I58" s="29">
        <f t="shared" si="2"/>
        <v>4152</v>
      </c>
      <c r="J58" s="48">
        <f t="shared" si="1"/>
        <v>1.0629999999999999</v>
      </c>
      <c r="K58" s="71"/>
      <c r="L58" s="71"/>
    </row>
    <row r="59" spans="2:12" ht="15.75" x14ac:dyDescent="0.25">
      <c r="B59" s="46">
        <f t="shared" si="0"/>
        <v>55</v>
      </c>
      <c r="C59" s="49" t="s">
        <v>266</v>
      </c>
      <c r="D59" s="49" t="s">
        <v>267</v>
      </c>
      <c r="E59" s="49" t="s">
        <v>240</v>
      </c>
      <c r="F59" s="49">
        <v>0.36</v>
      </c>
      <c r="G59" s="49">
        <v>63</v>
      </c>
      <c r="H59" s="49">
        <v>22</v>
      </c>
      <c r="I59" s="29">
        <f t="shared" si="2"/>
        <v>4174</v>
      </c>
      <c r="J59" s="48">
        <f t="shared" si="1"/>
        <v>1.0629999999999999</v>
      </c>
      <c r="K59" s="71"/>
      <c r="L59" s="71"/>
    </row>
    <row r="60" spans="2:12" ht="15.75" x14ac:dyDescent="0.25">
      <c r="B60" s="49">
        <f t="shared" si="0"/>
        <v>56</v>
      </c>
      <c r="C60" s="49" t="s">
        <v>267</v>
      </c>
      <c r="D60" s="49" t="s">
        <v>268</v>
      </c>
      <c r="E60" s="49" t="s">
        <v>195</v>
      </c>
      <c r="F60" s="49"/>
      <c r="G60" s="49">
        <v>63</v>
      </c>
      <c r="H60" s="49">
        <v>76</v>
      </c>
      <c r="I60" s="29">
        <f t="shared" si="2"/>
        <v>4250</v>
      </c>
      <c r="J60" s="48">
        <f t="shared" si="1"/>
        <v>1.0629999999999999</v>
      </c>
      <c r="K60" s="71"/>
      <c r="L60" s="71"/>
    </row>
    <row r="61" spans="2:12" ht="15.75" x14ac:dyDescent="0.25">
      <c r="B61" s="49">
        <f t="shared" si="0"/>
        <v>57</v>
      </c>
      <c r="C61" s="49">
        <v>24</v>
      </c>
      <c r="D61" s="49">
        <v>192</v>
      </c>
      <c r="E61" s="49" t="s">
        <v>206</v>
      </c>
      <c r="F61" s="49">
        <v>0.36</v>
      </c>
      <c r="G61" s="49">
        <v>63</v>
      </c>
      <c r="H61" s="49">
        <v>200</v>
      </c>
      <c r="I61" s="29">
        <f t="shared" si="2"/>
        <v>4450</v>
      </c>
      <c r="J61" s="48">
        <f t="shared" si="1"/>
        <v>1.0629999999999999</v>
      </c>
      <c r="K61" s="71"/>
      <c r="L61" s="71"/>
    </row>
    <row r="62" spans="2:12" ht="15.75" x14ac:dyDescent="0.25">
      <c r="B62" s="49">
        <f t="shared" si="0"/>
        <v>58</v>
      </c>
      <c r="C62" s="49">
        <v>24</v>
      </c>
      <c r="D62" s="49">
        <v>192</v>
      </c>
      <c r="E62" s="49" t="s">
        <v>195</v>
      </c>
      <c r="F62" s="49"/>
      <c r="G62" s="49">
        <v>63</v>
      </c>
      <c r="H62" s="49">
        <v>200</v>
      </c>
      <c r="I62" s="29">
        <f t="shared" si="2"/>
        <v>4650</v>
      </c>
      <c r="J62" s="48">
        <f t="shared" si="1"/>
        <v>1.0629999999999999</v>
      </c>
      <c r="K62" s="71"/>
      <c r="L62" s="71"/>
    </row>
    <row r="63" spans="2:12" ht="15.75" x14ac:dyDescent="0.25">
      <c r="B63" s="49">
        <f t="shared" si="0"/>
        <v>59</v>
      </c>
      <c r="C63" s="49">
        <v>27</v>
      </c>
      <c r="D63" s="49">
        <v>84</v>
      </c>
      <c r="E63" s="49" t="s">
        <v>195</v>
      </c>
      <c r="F63" s="49"/>
      <c r="G63" s="49">
        <v>63</v>
      </c>
      <c r="H63" s="49">
        <v>280</v>
      </c>
      <c r="I63" s="29">
        <f t="shared" si="2"/>
        <v>4930</v>
      </c>
      <c r="J63" s="48">
        <f t="shared" si="1"/>
        <v>1.0629999999999999</v>
      </c>
      <c r="K63" s="71"/>
      <c r="L63" s="71"/>
    </row>
    <row r="64" spans="2:12" ht="15.75" x14ac:dyDescent="0.25">
      <c r="B64" s="49">
        <f t="shared" si="0"/>
        <v>60</v>
      </c>
      <c r="C64" s="49">
        <v>54</v>
      </c>
      <c r="D64" s="49">
        <v>112</v>
      </c>
      <c r="E64" s="49" t="s">
        <v>195</v>
      </c>
      <c r="F64" s="49"/>
      <c r="G64" s="49">
        <v>63</v>
      </c>
      <c r="H64" s="49">
        <v>198</v>
      </c>
      <c r="I64" s="29">
        <f t="shared" si="2"/>
        <v>5128</v>
      </c>
      <c r="J64" s="48">
        <f t="shared" si="1"/>
        <v>1.0629999999999999</v>
      </c>
      <c r="K64" s="71"/>
      <c r="L64" s="71"/>
    </row>
    <row r="65" spans="2:12" ht="15.75" x14ac:dyDescent="0.25">
      <c r="B65" s="49">
        <f t="shared" si="0"/>
        <v>61</v>
      </c>
      <c r="C65" s="49">
        <v>54</v>
      </c>
      <c r="D65" s="49">
        <v>160</v>
      </c>
      <c r="E65" s="49" t="s">
        <v>195</v>
      </c>
      <c r="F65" s="49"/>
      <c r="G65" s="49">
        <v>63</v>
      </c>
      <c r="H65" s="49">
        <v>97</v>
      </c>
      <c r="I65" s="29">
        <f t="shared" si="2"/>
        <v>5225</v>
      </c>
      <c r="J65" s="48">
        <f t="shared" si="1"/>
        <v>1.0629999999999999</v>
      </c>
      <c r="K65" s="71"/>
      <c r="L65" s="71"/>
    </row>
    <row r="66" spans="2:12" ht="15.75" x14ac:dyDescent="0.25">
      <c r="B66" s="49">
        <f t="shared" si="0"/>
        <v>62</v>
      </c>
      <c r="C66" s="49">
        <v>160</v>
      </c>
      <c r="D66" s="49">
        <v>207</v>
      </c>
      <c r="E66" s="49" t="s">
        <v>195</v>
      </c>
      <c r="F66" s="49"/>
      <c r="G66" s="49">
        <v>63</v>
      </c>
      <c r="H66" s="49">
        <v>44</v>
      </c>
      <c r="I66" s="29">
        <f t="shared" si="2"/>
        <v>5269</v>
      </c>
      <c r="J66" s="48">
        <f t="shared" si="1"/>
        <v>1.0629999999999999</v>
      </c>
      <c r="K66" s="71"/>
      <c r="L66" s="71"/>
    </row>
    <row r="67" spans="2:12" ht="15.75" x14ac:dyDescent="0.25">
      <c r="B67" s="49">
        <f t="shared" si="0"/>
        <v>63</v>
      </c>
      <c r="C67" s="49">
        <v>160</v>
      </c>
      <c r="D67" s="49">
        <v>185</v>
      </c>
      <c r="E67" s="49" t="s">
        <v>195</v>
      </c>
      <c r="F67" s="49"/>
      <c r="G67" s="49">
        <v>63</v>
      </c>
      <c r="H67" s="49">
        <v>97</v>
      </c>
      <c r="I67" s="29">
        <f t="shared" si="2"/>
        <v>5366</v>
      </c>
      <c r="J67" s="48">
        <f t="shared" si="1"/>
        <v>1.0629999999999999</v>
      </c>
      <c r="K67" s="71"/>
      <c r="L67" s="71"/>
    </row>
    <row r="68" spans="2:12" ht="15.75" x14ac:dyDescent="0.25">
      <c r="B68" s="49">
        <f t="shared" si="0"/>
        <v>64</v>
      </c>
      <c r="C68" s="49">
        <v>110</v>
      </c>
      <c r="D68" s="49">
        <v>226</v>
      </c>
      <c r="E68" s="49" t="s">
        <v>195</v>
      </c>
      <c r="F68" s="49"/>
      <c r="G68" s="49">
        <v>63</v>
      </c>
      <c r="H68" s="49">
        <v>119</v>
      </c>
      <c r="I68" s="29">
        <f t="shared" si="2"/>
        <v>5485</v>
      </c>
      <c r="J68" s="48">
        <f t="shared" si="1"/>
        <v>1.0629999999999999</v>
      </c>
      <c r="K68" s="71"/>
      <c r="L68" s="71"/>
    </row>
    <row r="69" spans="2:12" ht="15.75" x14ac:dyDescent="0.25">
      <c r="B69" s="49">
        <f t="shared" si="0"/>
        <v>65</v>
      </c>
      <c r="C69" s="49">
        <v>110</v>
      </c>
      <c r="D69" s="49">
        <v>217</v>
      </c>
      <c r="E69" s="49" t="s">
        <v>195</v>
      </c>
      <c r="F69" s="49"/>
      <c r="G69" s="49">
        <v>63</v>
      </c>
      <c r="H69" s="49">
        <v>58</v>
      </c>
      <c r="I69" s="29">
        <f t="shared" si="2"/>
        <v>5543</v>
      </c>
      <c r="J69" s="48">
        <f t="shared" si="1"/>
        <v>1.0629999999999999</v>
      </c>
      <c r="K69" s="71"/>
      <c r="L69" s="71"/>
    </row>
    <row r="70" spans="2:12" ht="15.75" x14ac:dyDescent="0.25">
      <c r="B70" s="49">
        <f t="shared" ref="B70:B133" si="3">1+B69</f>
        <v>66</v>
      </c>
      <c r="C70" s="49">
        <v>117</v>
      </c>
      <c r="D70" s="49">
        <v>169</v>
      </c>
      <c r="E70" s="49" t="s">
        <v>195</v>
      </c>
      <c r="F70" s="49"/>
      <c r="G70" s="49">
        <v>63</v>
      </c>
      <c r="H70" s="49">
        <v>86</v>
      </c>
      <c r="I70" s="29">
        <f t="shared" si="2"/>
        <v>5629</v>
      </c>
      <c r="J70" s="48">
        <f t="shared" ref="J70:J125" si="4">(1000+G70)/1000</f>
        <v>1.0629999999999999</v>
      </c>
      <c r="K70" s="71"/>
      <c r="L70" s="71"/>
    </row>
    <row r="71" spans="2:12" ht="15.75" x14ac:dyDescent="0.25">
      <c r="B71" s="49">
        <f t="shared" si="3"/>
        <v>67</v>
      </c>
      <c r="C71" s="49">
        <v>117</v>
      </c>
      <c r="D71" s="49">
        <v>169</v>
      </c>
      <c r="E71" s="49" t="s">
        <v>203</v>
      </c>
      <c r="F71" s="49">
        <v>0.36</v>
      </c>
      <c r="G71" s="49">
        <v>63</v>
      </c>
      <c r="H71" s="49">
        <v>2</v>
      </c>
      <c r="I71" s="29">
        <f t="shared" ref="I71:I134" si="5">+I70+H71</f>
        <v>5631</v>
      </c>
      <c r="J71" s="48">
        <f t="shared" si="4"/>
        <v>1.0629999999999999</v>
      </c>
      <c r="K71" s="71"/>
      <c r="L71" s="71"/>
    </row>
    <row r="72" spans="2:12" ht="15.75" x14ac:dyDescent="0.25">
      <c r="B72" s="49">
        <f t="shared" si="3"/>
        <v>68</v>
      </c>
      <c r="C72" s="49">
        <v>18</v>
      </c>
      <c r="D72" s="49" t="s">
        <v>269</v>
      </c>
      <c r="E72" s="49" t="s">
        <v>195</v>
      </c>
      <c r="F72" s="49"/>
      <c r="G72" s="49">
        <v>63</v>
      </c>
      <c r="H72" s="49">
        <f>89-H73</f>
        <v>47</v>
      </c>
      <c r="I72" s="29">
        <f t="shared" si="5"/>
        <v>5678</v>
      </c>
      <c r="J72" s="48">
        <f t="shared" si="4"/>
        <v>1.0629999999999999</v>
      </c>
      <c r="K72" s="71"/>
      <c r="L72" s="71"/>
    </row>
    <row r="73" spans="2:12" ht="15.75" x14ac:dyDescent="0.25">
      <c r="B73" s="49">
        <f t="shared" si="3"/>
        <v>69</v>
      </c>
      <c r="C73" s="49">
        <v>18</v>
      </c>
      <c r="D73" s="49" t="s">
        <v>269</v>
      </c>
      <c r="E73" s="49" t="s">
        <v>240</v>
      </c>
      <c r="F73" s="49">
        <v>0.46</v>
      </c>
      <c r="G73" s="49">
        <v>63</v>
      </c>
      <c r="H73" s="49">
        <v>42</v>
      </c>
      <c r="I73" s="29">
        <f t="shared" si="5"/>
        <v>5720</v>
      </c>
      <c r="J73" s="48">
        <f t="shared" si="4"/>
        <v>1.0629999999999999</v>
      </c>
      <c r="K73" s="71"/>
      <c r="L73" s="71"/>
    </row>
    <row r="74" spans="2:12" ht="15.75" x14ac:dyDescent="0.25">
      <c r="B74" s="49">
        <f t="shared" si="3"/>
        <v>70</v>
      </c>
      <c r="C74" s="49">
        <v>18</v>
      </c>
      <c r="D74" s="49">
        <v>95</v>
      </c>
      <c r="E74" s="49" t="s">
        <v>206</v>
      </c>
      <c r="F74" s="49">
        <v>0.36</v>
      </c>
      <c r="G74" s="49">
        <v>63</v>
      </c>
      <c r="H74" s="49">
        <v>40</v>
      </c>
      <c r="I74" s="29">
        <f t="shared" si="5"/>
        <v>5760</v>
      </c>
      <c r="J74" s="48">
        <f t="shared" si="4"/>
        <v>1.0629999999999999</v>
      </c>
      <c r="K74" s="71"/>
      <c r="L74" s="71"/>
    </row>
    <row r="75" spans="2:12" ht="15.75" x14ac:dyDescent="0.25">
      <c r="B75" s="49">
        <f t="shared" si="3"/>
        <v>71</v>
      </c>
      <c r="C75" s="49">
        <v>18</v>
      </c>
      <c r="D75" s="49">
        <v>95</v>
      </c>
      <c r="E75" s="49" t="s">
        <v>195</v>
      </c>
      <c r="F75" s="49"/>
      <c r="G75" s="49">
        <v>63</v>
      </c>
      <c r="H75" s="49">
        <f>190-40</f>
        <v>150</v>
      </c>
      <c r="I75" s="29">
        <f t="shared" si="5"/>
        <v>5910</v>
      </c>
      <c r="J75" s="48">
        <f t="shared" si="4"/>
        <v>1.0629999999999999</v>
      </c>
      <c r="K75" s="71"/>
      <c r="L75" s="71"/>
    </row>
    <row r="76" spans="2:12" ht="18.75" x14ac:dyDescent="0.3">
      <c r="B76" s="49">
        <f t="shared" si="3"/>
        <v>72</v>
      </c>
      <c r="C76" s="46" t="s">
        <v>270</v>
      </c>
      <c r="D76" s="46" t="s">
        <v>208</v>
      </c>
      <c r="E76" s="46" t="s">
        <v>195</v>
      </c>
      <c r="F76" s="47"/>
      <c r="G76" s="46">
        <v>75</v>
      </c>
      <c r="H76" s="46">
        <v>257</v>
      </c>
      <c r="I76" s="29">
        <f t="shared" si="5"/>
        <v>6167</v>
      </c>
      <c r="J76" s="48">
        <f t="shared" si="4"/>
        <v>1.075</v>
      </c>
      <c r="K76" s="71"/>
      <c r="L76" s="71"/>
    </row>
    <row r="77" spans="2:12" ht="18.75" x14ac:dyDescent="0.3">
      <c r="B77" s="49">
        <f t="shared" si="3"/>
        <v>73</v>
      </c>
      <c r="C77" s="46" t="s">
        <v>271</v>
      </c>
      <c r="D77" s="46" t="s">
        <v>214</v>
      </c>
      <c r="E77" s="46" t="s">
        <v>195</v>
      </c>
      <c r="F77" s="47"/>
      <c r="G77" s="46">
        <v>75</v>
      </c>
      <c r="H77" s="46">
        <v>202</v>
      </c>
      <c r="I77" s="29">
        <f t="shared" si="5"/>
        <v>6369</v>
      </c>
      <c r="J77" s="48">
        <f t="shared" si="4"/>
        <v>1.075</v>
      </c>
      <c r="K77" s="71"/>
      <c r="L77" s="71"/>
    </row>
    <row r="78" spans="2:12" ht="18.75" x14ac:dyDescent="0.3">
      <c r="B78" s="49">
        <f t="shared" si="3"/>
        <v>74</v>
      </c>
      <c r="C78" s="46" t="s">
        <v>272</v>
      </c>
      <c r="D78" s="46" t="s">
        <v>273</v>
      </c>
      <c r="E78" s="46" t="s">
        <v>195</v>
      </c>
      <c r="F78" s="47"/>
      <c r="G78" s="46">
        <v>75</v>
      </c>
      <c r="H78" s="46">
        <v>98</v>
      </c>
      <c r="I78" s="29">
        <f t="shared" si="5"/>
        <v>6467</v>
      </c>
      <c r="J78" s="48">
        <f t="shared" si="4"/>
        <v>1.075</v>
      </c>
      <c r="K78" s="71"/>
      <c r="L78" s="71"/>
    </row>
    <row r="79" spans="2:12" ht="15.75" x14ac:dyDescent="0.25">
      <c r="B79" s="49">
        <f t="shared" si="3"/>
        <v>75</v>
      </c>
      <c r="C79" s="46" t="s">
        <v>274</v>
      </c>
      <c r="D79" s="46" t="s">
        <v>275</v>
      </c>
      <c r="E79" s="46" t="s">
        <v>206</v>
      </c>
      <c r="F79" s="46">
        <v>0.37</v>
      </c>
      <c r="G79" s="46">
        <v>75</v>
      </c>
      <c r="H79" s="46">
        <v>66</v>
      </c>
      <c r="I79" s="29">
        <f t="shared" si="5"/>
        <v>6533</v>
      </c>
      <c r="J79" s="48">
        <f t="shared" si="4"/>
        <v>1.075</v>
      </c>
      <c r="K79" s="71"/>
      <c r="L79" s="71"/>
    </row>
    <row r="80" spans="2:12" ht="18.75" x14ac:dyDescent="0.3">
      <c r="B80" s="49">
        <f t="shared" si="3"/>
        <v>76</v>
      </c>
      <c r="C80" s="46" t="s">
        <v>274</v>
      </c>
      <c r="D80" s="46" t="s">
        <v>275</v>
      </c>
      <c r="E80" s="46" t="s">
        <v>195</v>
      </c>
      <c r="F80" s="47"/>
      <c r="G80" s="46">
        <v>75</v>
      </c>
      <c r="H80" s="46">
        <f>95-H79</f>
        <v>29</v>
      </c>
      <c r="I80" s="29">
        <f t="shared" si="5"/>
        <v>6562</v>
      </c>
      <c r="J80" s="48">
        <f t="shared" si="4"/>
        <v>1.075</v>
      </c>
      <c r="K80" s="71"/>
      <c r="L80" s="71"/>
    </row>
    <row r="81" spans="2:12" ht="18.75" x14ac:dyDescent="0.3">
      <c r="B81" s="49">
        <f t="shared" si="3"/>
        <v>77</v>
      </c>
      <c r="C81" s="46" t="s">
        <v>275</v>
      </c>
      <c r="D81" s="46" t="s">
        <v>276</v>
      </c>
      <c r="E81" s="46" t="s">
        <v>195</v>
      </c>
      <c r="F81" s="47"/>
      <c r="G81" s="46">
        <v>75</v>
      </c>
      <c r="H81" s="46">
        <v>66</v>
      </c>
      <c r="I81" s="29">
        <f t="shared" si="5"/>
        <v>6628</v>
      </c>
      <c r="J81" s="48">
        <f t="shared" si="4"/>
        <v>1.075</v>
      </c>
      <c r="K81" s="71"/>
      <c r="L81" s="71"/>
    </row>
    <row r="82" spans="2:12" ht="18.75" x14ac:dyDescent="0.3">
      <c r="B82" s="49">
        <f t="shared" si="3"/>
        <v>78</v>
      </c>
      <c r="C82" s="46" t="s">
        <v>238</v>
      </c>
      <c r="D82" s="46" t="s">
        <v>277</v>
      </c>
      <c r="E82" s="46" t="s">
        <v>195</v>
      </c>
      <c r="F82" s="47"/>
      <c r="G82" s="46">
        <v>75</v>
      </c>
      <c r="H82" s="46">
        <v>233</v>
      </c>
      <c r="I82" s="29">
        <f t="shared" si="5"/>
        <v>6861</v>
      </c>
      <c r="J82" s="48">
        <f t="shared" si="4"/>
        <v>1.075</v>
      </c>
      <c r="K82" s="71"/>
      <c r="L82" s="71"/>
    </row>
    <row r="83" spans="2:12" ht="15.75" x14ac:dyDescent="0.25">
      <c r="B83" s="49">
        <f t="shared" si="3"/>
        <v>79</v>
      </c>
      <c r="C83" s="49" t="s">
        <v>245</v>
      </c>
      <c r="D83" s="49" t="s">
        <v>278</v>
      </c>
      <c r="E83" s="49" t="s">
        <v>203</v>
      </c>
      <c r="F83" s="49">
        <v>0.37</v>
      </c>
      <c r="G83" s="49">
        <v>75</v>
      </c>
      <c r="H83" s="49">
        <v>5</v>
      </c>
      <c r="I83" s="29">
        <f t="shared" si="5"/>
        <v>6866</v>
      </c>
      <c r="J83" s="48">
        <f t="shared" si="4"/>
        <v>1.075</v>
      </c>
      <c r="K83" s="71"/>
      <c r="L83" s="71"/>
    </row>
    <row r="84" spans="2:12" ht="15.75" x14ac:dyDescent="0.25">
      <c r="B84" s="49">
        <f t="shared" si="3"/>
        <v>80</v>
      </c>
      <c r="C84" s="49" t="s">
        <v>245</v>
      </c>
      <c r="D84" s="49" t="s">
        <v>278</v>
      </c>
      <c r="E84" s="49" t="s">
        <v>206</v>
      </c>
      <c r="F84" s="49">
        <v>0.37</v>
      </c>
      <c r="G84" s="49">
        <v>75</v>
      </c>
      <c r="H84" s="49">
        <v>151</v>
      </c>
      <c r="I84" s="29">
        <f t="shared" si="5"/>
        <v>7017</v>
      </c>
      <c r="J84" s="48">
        <f t="shared" si="4"/>
        <v>1.075</v>
      </c>
      <c r="K84" s="71"/>
      <c r="L84" s="71"/>
    </row>
    <row r="85" spans="2:12" ht="15.75" x14ac:dyDescent="0.25">
      <c r="B85" s="49">
        <f t="shared" si="3"/>
        <v>81</v>
      </c>
      <c r="C85" s="49" t="s">
        <v>245</v>
      </c>
      <c r="D85" s="49" t="s">
        <v>278</v>
      </c>
      <c r="E85" s="49" t="s">
        <v>195</v>
      </c>
      <c r="F85" s="49"/>
      <c r="G85" s="49">
        <v>75</v>
      </c>
      <c r="H85" s="49">
        <f>210-156</f>
        <v>54</v>
      </c>
      <c r="I85" s="29">
        <f t="shared" si="5"/>
        <v>7071</v>
      </c>
      <c r="J85" s="48">
        <f t="shared" si="4"/>
        <v>1.075</v>
      </c>
      <c r="K85" s="71"/>
      <c r="L85" s="71"/>
    </row>
    <row r="86" spans="2:12" ht="15.75" x14ac:dyDescent="0.25">
      <c r="B86" s="49">
        <f t="shared" si="3"/>
        <v>82</v>
      </c>
      <c r="C86" s="49" t="s">
        <v>278</v>
      </c>
      <c r="D86" s="49" t="s">
        <v>279</v>
      </c>
      <c r="E86" s="49" t="s">
        <v>195</v>
      </c>
      <c r="F86" s="49"/>
      <c r="G86" s="49">
        <v>75</v>
      </c>
      <c r="H86" s="49">
        <v>44</v>
      </c>
      <c r="I86" s="29">
        <f t="shared" si="5"/>
        <v>7115</v>
      </c>
      <c r="J86" s="48">
        <f t="shared" si="4"/>
        <v>1.075</v>
      </c>
      <c r="K86" s="71"/>
      <c r="L86" s="71"/>
    </row>
    <row r="87" spans="2:12" ht="15.75" x14ac:dyDescent="0.25">
      <c r="B87" s="49">
        <f t="shared" si="3"/>
        <v>83</v>
      </c>
      <c r="C87" s="49" t="s">
        <v>247</v>
      </c>
      <c r="D87" s="49" t="s">
        <v>278</v>
      </c>
      <c r="E87" s="49" t="s">
        <v>195</v>
      </c>
      <c r="F87" s="49"/>
      <c r="G87" s="49">
        <v>75</v>
      </c>
      <c r="H87" s="49">
        <v>15</v>
      </c>
      <c r="I87" s="29">
        <f t="shared" si="5"/>
        <v>7130</v>
      </c>
      <c r="J87" s="48">
        <f t="shared" si="4"/>
        <v>1.075</v>
      </c>
      <c r="K87" s="71"/>
      <c r="L87" s="71"/>
    </row>
    <row r="88" spans="2:12" ht="15.75" x14ac:dyDescent="0.25">
      <c r="B88" s="49">
        <f t="shared" si="3"/>
        <v>84</v>
      </c>
      <c r="C88" s="49" t="s">
        <v>252</v>
      </c>
      <c r="D88" s="49" t="s">
        <v>201</v>
      </c>
      <c r="E88" s="49" t="s">
        <v>195</v>
      </c>
      <c r="F88" s="49"/>
      <c r="G88" s="49">
        <v>75</v>
      </c>
      <c r="H88" s="49">
        <v>47</v>
      </c>
      <c r="I88" s="29">
        <f t="shared" si="5"/>
        <v>7177</v>
      </c>
      <c r="J88" s="48">
        <f t="shared" si="4"/>
        <v>1.075</v>
      </c>
      <c r="K88" s="71"/>
      <c r="L88" s="71"/>
    </row>
    <row r="89" spans="2:12" ht="15.75" x14ac:dyDescent="0.25">
      <c r="B89" s="49">
        <f t="shared" si="3"/>
        <v>85</v>
      </c>
      <c r="C89" s="49" t="s">
        <v>279</v>
      </c>
      <c r="D89" s="49" t="s">
        <v>280</v>
      </c>
      <c r="E89" s="49" t="s">
        <v>195</v>
      </c>
      <c r="F89" s="49"/>
      <c r="G89" s="49">
        <v>75</v>
      </c>
      <c r="H89" s="49">
        <v>100</v>
      </c>
      <c r="I89" s="29">
        <f t="shared" si="5"/>
        <v>7277</v>
      </c>
      <c r="J89" s="48">
        <f t="shared" si="4"/>
        <v>1.075</v>
      </c>
      <c r="K89" s="71"/>
      <c r="L89" s="71"/>
    </row>
    <row r="90" spans="2:12" ht="15.75" x14ac:dyDescent="0.25">
      <c r="B90" s="49">
        <f t="shared" si="3"/>
        <v>86</v>
      </c>
      <c r="C90" s="49" t="s">
        <v>281</v>
      </c>
      <c r="D90" s="49" t="s">
        <v>259</v>
      </c>
      <c r="E90" s="49" t="s">
        <v>195</v>
      </c>
      <c r="F90" s="49"/>
      <c r="G90" s="49">
        <v>75</v>
      </c>
      <c r="H90" s="49">
        <v>125</v>
      </c>
      <c r="I90" s="29">
        <f t="shared" si="5"/>
        <v>7402</v>
      </c>
      <c r="J90" s="48">
        <f t="shared" si="4"/>
        <v>1.075</v>
      </c>
      <c r="K90" s="71"/>
      <c r="L90" s="71"/>
    </row>
    <row r="91" spans="2:12" ht="15.75" x14ac:dyDescent="0.25">
      <c r="B91" s="49">
        <f t="shared" si="3"/>
        <v>87</v>
      </c>
      <c r="C91" s="49" t="s">
        <v>259</v>
      </c>
      <c r="D91" s="49" t="s">
        <v>282</v>
      </c>
      <c r="E91" s="49" t="s">
        <v>195</v>
      </c>
      <c r="F91" s="49"/>
      <c r="G91" s="49">
        <v>75</v>
      </c>
      <c r="H91" s="49">
        <v>87</v>
      </c>
      <c r="I91" s="29">
        <f t="shared" si="5"/>
        <v>7489</v>
      </c>
      <c r="J91" s="48">
        <f t="shared" si="4"/>
        <v>1.075</v>
      </c>
      <c r="K91" s="71"/>
      <c r="L91" s="71"/>
    </row>
    <row r="92" spans="2:12" ht="15.75" x14ac:dyDescent="0.25">
      <c r="B92" s="49">
        <f t="shared" si="3"/>
        <v>88</v>
      </c>
      <c r="C92" s="49" t="s">
        <v>283</v>
      </c>
      <c r="D92" s="49" t="s">
        <v>261</v>
      </c>
      <c r="E92" s="49" t="s">
        <v>195</v>
      </c>
      <c r="F92" s="49"/>
      <c r="G92" s="49">
        <v>75</v>
      </c>
      <c r="H92" s="49">
        <v>47</v>
      </c>
      <c r="I92" s="29">
        <f t="shared" si="5"/>
        <v>7536</v>
      </c>
      <c r="J92" s="48">
        <f t="shared" si="4"/>
        <v>1.075</v>
      </c>
      <c r="K92" s="71"/>
      <c r="L92" s="71"/>
    </row>
    <row r="93" spans="2:12" ht="15.75" x14ac:dyDescent="0.25">
      <c r="B93" s="49">
        <f t="shared" si="3"/>
        <v>89</v>
      </c>
      <c r="C93" s="49" t="s">
        <v>261</v>
      </c>
      <c r="D93" s="49" t="s">
        <v>263</v>
      </c>
      <c r="E93" s="49" t="s">
        <v>195</v>
      </c>
      <c r="F93" s="49"/>
      <c r="G93" s="49">
        <v>75</v>
      </c>
      <c r="H93" s="49">
        <v>195</v>
      </c>
      <c r="I93" s="29">
        <f t="shared" si="5"/>
        <v>7731</v>
      </c>
      <c r="J93" s="48">
        <f t="shared" si="4"/>
        <v>1.075</v>
      </c>
      <c r="K93" s="71"/>
      <c r="L93" s="71"/>
    </row>
    <row r="94" spans="2:12" ht="15.75" x14ac:dyDescent="0.25">
      <c r="B94" s="49">
        <f t="shared" si="3"/>
        <v>90</v>
      </c>
      <c r="C94" s="49" t="s">
        <v>284</v>
      </c>
      <c r="D94" s="49" t="s">
        <v>285</v>
      </c>
      <c r="E94" s="49" t="s">
        <v>195</v>
      </c>
      <c r="F94" s="49"/>
      <c r="G94" s="49">
        <v>75</v>
      </c>
      <c r="H94" s="49">
        <v>68</v>
      </c>
      <c r="I94" s="29">
        <f t="shared" si="5"/>
        <v>7799</v>
      </c>
      <c r="J94" s="48">
        <f t="shared" si="4"/>
        <v>1.075</v>
      </c>
      <c r="K94" s="71"/>
      <c r="L94" s="71"/>
    </row>
    <row r="95" spans="2:12" ht="15.75" x14ac:dyDescent="0.25">
      <c r="B95" s="49">
        <f t="shared" si="3"/>
        <v>91</v>
      </c>
      <c r="C95" s="49" t="s">
        <v>285</v>
      </c>
      <c r="D95" s="49" t="s">
        <v>286</v>
      </c>
      <c r="E95" s="49" t="s">
        <v>195</v>
      </c>
      <c r="F95" s="49"/>
      <c r="G95" s="49">
        <v>75</v>
      </c>
      <c r="H95" s="49">
        <v>40</v>
      </c>
      <c r="I95" s="29">
        <f t="shared" si="5"/>
        <v>7839</v>
      </c>
      <c r="J95" s="48">
        <f t="shared" si="4"/>
        <v>1.075</v>
      </c>
      <c r="K95" s="71"/>
      <c r="L95" s="71"/>
    </row>
    <row r="96" spans="2:12" ht="15.75" x14ac:dyDescent="0.25">
      <c r="B96" s="49">
        <f t="shared" si="3"/>
        <v>92</v>
      </c>
      <c r="C96" s="49" t="s">
        <v>286</v>
      </c>
      <c r="D96" s="49" t="s">
        <v>287</v>
      </c>
      <c r="E96" s="49" t="s">
        <v>195</v>
      </c>
      <c r="F96" s="49"/>
      <c r="G96" s="49">
        <v>75</v>
      </c>
      <c r="H96" s="49">
        <v>62</v>
      </c>
      <c r="I96" s="29">
        <f t="shared" si="5"/>
        <v>7901</v>
      </c>
      <c r="J96" s="48">
        <f t="shared" si="4"/>
        <v>1.075</v>
      </c>
      <c r="K96" s="71"/>
      <c r="L96" s="71"/>
    </row>
    <row r="97" spans="2:12" ht="15.75" x14ac:dyDescent="0.25">
      <c r="B97" s="49">
        <f t="shared" si="3"/>
        <v>93</v>
      </c>
      <c r="C97" s="49" t="s">
        <v>286</v>
      </c>
      <c r="D97" s="49" t="s">
        <v>266</v>
      </c>
      <c r="E97" s="49" t="s">
        <v>240</v>
      </c>
      <c r="F97" s="49">
        <v>0.37</v>
      </c>
      <c r="G97" s="49">
        <v>75</v>
      </c>
      <c r="H97" s="49">
        <v>25</v>
      </c>
      <c r="I97" s="29">
        <f t="shared" si="5"/>
        <v>7926</v>
      </c>
      <c r="J97" s="48">
        <f t="shared" si="4"/>
        <v>1.075</v>
      </c>
      <c r="K97" s="71"/>
      <c r="L97" s="71"/>
    </row>
    <row r="98" spans="2:12" ht="15.75" x14ac:dyDescent="0.25">
      <c r="B98" s="49">
        <f t="shared" si="3"/>
        <v>94</v>
      </c>
      <c r="C98" s="49" t="s">
        <v>286</v>
      </c>
      <c r="D98" s="49" t="s">
        <v>266</v>
      </c>
      <c r="E98" s="49" t="s">
        <v>195</v>
      </c>
      <c r="F98" s="49"/>
      <c r="G98" s="49">
        <v>75</v>
      </c>
      <c r="H98" s="49">
        <f>85-25</f>
        <v>60</v>
      </c>
      <c r="I98" s="29">
        <f t="shared" si="5"/>
        <v>7986</v>
      </c>
      <c r="J98" s="48">
        <f t="shared" si="4"/>
        <v>1.075</v>
      </c>
      <c r="K98" s="71"/>
      <c r="L98" s="71"/>
    </row>
    <row r="99" spans="2:12" ht="15.75" x14ac:dyDescent="0.25">
      <c r="B99" s="49">
        <f t="shared" si="3"/>
        <v>95</v>
      </c>
      <c r="C99" s="49" t="s">
        <v>288</v>
      </c>
      <c r="D99" s="49" t="s">
        <v>289</v>
      </c>
      <c r="E99" s="49" t="s">
        <v>195</v>
      </c>
      <c r="F99" s="49"/>
      <c r="G99" s="49">
        <v>75</v>
      </c>
      <c r="H99" s="49">
        <v>32</v>
      </c>
      <c r="I99" s="29">
        <f t="shared" si="5"/>
        <v>8018</v>
      </c>
      <c r="J99" s="48">
        <f t="shared" si="4"/>
        <v>1.075</v>
      </c>
      <c r="K99" s="71"/>
      <c r="L99" s="71"/>
    </row>
    <row r="100" spans="2:12" ht="15.75" x14ac:dyDescent="0.25">
      <c r="B100" s="49">
        <f t="shared" si="3"/>
        <v>96</v>
      </c>
      <c r="C100" s="49">
        <v>137</v>
      </c>
      <c r="D100" s="49">
        <v>100</v>
      </c>
      <c r="E100" s="49" t="s">
        <v>195</v>
      </c>
      <c r="F100" s="49"/>
      <c r="G100" s="49">
        <v>75</v>
      </c>
      <c r="H100" s="49">
        <v>72</v>
      </c>
      <c r="I100" s="29">
        <f t="shared" si="5"/>
        <v>8090</v>
      </c>
      <c r="J100" s="48">
        <f t="shared" si="4"/>
        <v>1.075</v>
      </c>
      <c r="K100" s="71"/>
      <c r="L100" s="71"/>
    </row>
    <row r="101" spans="2:12" ht="15.75" x14ac:dyDescent="0.25">
      <c r="B101" s="49">
        <f t="shared" si="3"/>
        <v>97</v>
      </c>
      <c r="C101" s="49">
        <v>100</v>
      </c>
      <c r="D101" s="49">
        <v>102</v>
      </c>
      <c r="E101" s="49" t="s">
        <v>195</v>
      </c>
      <c r="F101" s="49"/>
      <c r="G101" s="49">
        <v>75</v>
      </c>
      <c r="H101" s="49">
        <v>29</v>
      </c>
      <c r="I101" s="29">
        <f t="shared" si="5"/>
        <v>8119</v>
      </c>
      <c r="J101" s="48">
        <f t="shared" si="4"/>
        <v>1.075</v>
      </c>
      <c r="K101" s="71"/>
      <c r="L101" s="71"/>
    </row>
    <row r="102" spans="2:12" ht="15.75" x14ac:dyDescent="0.25">
      <c r="B102" s="49">
        <f t="shared" si="3"/>
        <v>98</v>
      </c>
      <c r="C102" s="49">
        <v>100</v>
      </c>
      <c r="D102" s="49">
        <v>175</v>
      </c>
      <c r="E102" s="49" t="s">
        <v>195</v>
      </c>
      <c r="F102" s="49"/>
      <c r="G102" s="49">
        <v>75</v>
      </c>
      <c r="H102" s="49">
        <v>41</v>
      </c>
      <c r="I102" s="29">
        <f t="shared" si="5"/>
        <v>8160</v>
      </c>
      <c r="J102" s="48">
        <f t="shared" si="4"/>
        <v>1.075</v>
      </c>
      <c r="K102" s="71"/>
      <c r="L102" s="71"/>
    </row>
    <row r="103" spans="2:12" ht="15.75" x14ac:dyDescent="0.25">
      <c r="B103" s="49">
        <f t="shared" si="3"/>
        <v>99</v>
      </c>
      <c r="C103" s="49">
        <v>67</v>
      </c>
      <c r="D103" s="49">
        <v>137</v>
      </c>
      <c r="E103" s="49" t="s">
        <v>195</v>
      </c>
      <c r="F103" s="49"/>
      <c r="G103" s="49">
        <v>75</v>
      </c>
      <c r="H103" s="49">
        <v>120</v>
      </c>
      <c r="I103" s="29">
        <f t="shared" si="5"/>
        <v>8280</v>
      </c>
      <c r="J103" s="48">
        <f t="shared" si="4"/>
        <v>1.075</v>
      </c>
      <c r="K103" s="71"/>
      <c r="L103" s="71"/>
    </row>
    <row r="104" spans="2:12" ht="15.75" x14ac:dyDescent="0.25">
      <c r="B104" s="49">
        <f t="shared" si="3"/>
        <v>100</v>
      </c>
      <c r="C104" s="49">
        <v>38</v>
      </c>
      <c r="D104" s="49">
        <v>202</v>
      </c>
      <c r="E104" s="49" t="s">
        <v>195</v>
      </c>
      <c r="F104" s="49"/>
      <c r="G104" s="49">
        <v>75</v>
      </c>
      <c r="H104" s="49">
        <v>45</v>
      </c>
      <c r="I104" s="29">
        <f t="shared" si="5"/>
        <v>8325</v>
      </c>
      <c r="J104" s="48">
        <f t="shared" si="4"/>
        <v>1.075</v>
      </c>
      <c r="K104" s="71"/>
      <c r="L104" s="71"/>
    </row>
    <row r="105" spans="2:12" ht="15.75" x14ac:dyDescent="0.25">
      <c r="B105" s="49">
        <f t="shared" si="3"/>
        <v>101</v>
      </c>
      <c r="C105" s="49">
        <v>144</v>
      </c>
      <c r="D105" s="49">
        <v>54</v>
      </c>
      <c r="E105" s="49" t="s">
        <v>195</v>
      </c>
      <c r="F105" s="49"/>
      <c r="G105" s="49">
        <v>75</v>
      </c>
      <c r="H105" s="49">
        <v>106</v>
      </c>
      <c r="I105" s="29">
        <f t="shared" si="5"/>
        <v>8431</v>
      </c>
      <c r="J105" s="48">
        <f t="shared" si="4"/>
        <v>1.075</v>
      </c>
      <c r="K105" s="71"/>
      <c r="L105" s="71"/>
    </row>
    <row r="106" spans="2:12" ht="15.75" x14ac:dyDescent="0.25">
      <c r="B106" s="49">
        <f t="shared" si="3"/>
        <v>102</v>
      </c>
      <c r="C106" s="49">
        <v>185</v>
      </c>
      <c r="D106" s="49">
        <v>103</v>
      </c>
      <c r="E106" s="49" t="s">
        <v>240</v>
      </c>
      <c r="F106" s="49">
        <v>0.37</v>
      </c>
      <c r="G106" s="49">
        <v>75</v>
      </c>
      <c r="H106" s="49">
        <v>86</v>
      </c>
      <c r="I106" s="29">
        <f t="shared" si="5"/>
        <v>8517</v>
      </c>
      <c r="J106" s="48">
        <f t="shared" si="4"/>
        <v>1.075</v>
      </c>
      <c r="K106" s="71"/>
      <c r="L106" s="71"/>
    </row>
    <row r="107" spans="2:12" ht="15.75" x14ac:dyDescent="0.25">
      <c r="B107" s="49">
        <f t="shared" si="3"/>
        <v>103</v>
      </c>
      <c r="C107" s="49">
        <v>103</v>
      </c>
      <c r="D107" s="49">
        <v>140</v>
      </c>
      <c r="E107" s="49" t="s">
        <v>206</v>
      </c>
      <c r="F107" s="49">
        <v>0.37</v>
      </c>
      <c r="G107" s="49">
        <v>75</v>
      </c>
      <c r="H107" s="49">
        <v>39</v>
      </c>
      <c r="I107" s="29">
        <f t="shared" si="5"/>
        <v>8556</v>
      </c>
      <c r="J107" s="48">
        <f t="shared" si="4"/>
        <v>1.075</v>
      </c>
      <c r="K107" s="71"/>
      <c r="L107" s="71"/>
    </row>
    <row r="108" spans="2:12" ht="15.75" x14ac:dyDescent="0.25">
      <c r="B108" s="49">
        <f t="shared" si="3"/>
        <v>104</v>
      </c>
      <c r="C108" s="49">
        <v>140</v>
      </c>
      <c r="D108" s="49">
        <v>118</v>
      </c>
      <c r="E108" s="49" t="s">
        <v>195</v>
      </c>
      <c r="F108" s="49"/>
      <c r="G108" s="49">
        <v>75</v>
      </c>
      <c r="H108" s="49">
        <v>54</v>
      </c>
      <c r="I108" s="29">
        <f t="shared" si="5"/>
        <v>8610</v>
      </c>
      <c r="J108" s="48">
        <f t="shared" si="4"/>
        <v>1.075</v>
      </c>
      <c r="K108" s="71"/>
      <c r="L108" s="71"/>
    </row>
    <row r="109" spans="2:12" ht="15.75" x14ac:dyDescent="0.25">
      <c r="B109" s="49">
        <f t="shared" si="3"/>
        <v>105</v>
      </c>
      <c r="C109" s="49">
        <v>103</v>
      </c>
      <c r="D109" s="49">
        <v>110</v>
      </c>
      <c r="E109" s="49" t="s">
        <v>195</v>
      </c>
      <c r="F109" s="49"/>
      <c r="G109" s="49">
        <v>75</v>
      </c>
      <c r="H109" s="49">
        <v>75</v>
      </c>
      <c r="I109" s="29">
        <f t="shared" si="5"/>
        <v>8685</v>
      </c>
      <c r="J109" s="48">
        <f t="shared" si="4"/>
        <v>1.075</v>
      </c>
      <c r="K109" s="71"/>
      <c r="L109" s="71"/>
    </row>
    <row r="110" spans="2:12" ht="15.75" x14ac:dyDescent="0.25">
      <c r="B110" s="49">
        <f t="shared" si="3"/>
        <v>106</v>
      </c>
      <c r="C110" s="49">
        <v>217</v>
      </c>
      <c r="D110" s="50" t="s">
        <v>290</v>
      </c>
      <c r="E110" s="49" t="s">
        <v>195</v>
      </c>
      <c r="F110" s="49"/>
      <c r="G110" s="49">
        <v>75</v>
      </c>
      <c r="H110" s="49">
        <v>48</v>
      </c>
      <c r="I110" s="29">
        <f t="shared" si="5"/>
        <v>8733</v>
      </c>
      <c r="J110" s="48">
        <f t="shared" si="4"/>
        <v>1.075</v>
      </c>
      <c r="K110" s="71"/>
      <c r="L110" s="71"/>
    </row>
    <row r="111" spans="2:12" ht="15.75" x14ac:dyDescent="0.25">
      <c r="B111" s="49">
        <f t="shared" si="3"/>
        <v>107</v>
      </c>
      <c r="C111" s="49">
        <v>117</v>
      </c>
      <c r="D111" s="49">
        <v>65</v>
      </c>
      <c r="E111" s="49" t="s">
        <v>195</v>
      </c>
      <c r="F111" s="49"/>
      <c r="G111" s="49">
        <v>75</v>
      </c>
      <c r="H111" s="49">
        <f>129-H112</f>
        <v>79</v>
      </c>
      <c r="I111" s="29">
        <f t="shared" si="5"/>
        <v>8812</v>
      </c>
      <c r="J111" s="48">
        <f t="shared" si="4"/>
        <v>1.075</v>
      </c>
      <c r="K111" s="71"/>
      <c r="L111" s="71"/>
    </row>
    <row r="112" spans="2:12" ht="15.75" x14ac:dyDescent="0.25">
      <c r="B112" s="49">
        <f t="shared" si="3"/>
        <v>108</v>
      </c>
      <c r="C112" s="49">
        <v>117</v>
      </c>
      <c r="D112" s="49">
        <v>65</v>
      </c>
      <c r="E112" s="49" t="s">
        <v>203</v>
      </c>
      <c r="F112" s="49">
        <v>0.37</v>
      </c>
      <c r="G112" s="49">
        <v>75</v>
      </c>
      <c r="H112" s="49">
        <v>50</v>
      </c>
      <c r="I112" s="29">
        <f t="shared" si="5"/>
        <v>8862</v>
      </c>
      <c r="J112" s="48">
        <f t="shared" si="4"/>
        <v>1.075</v>
      </c>
      <c r="K112" s="71"/>
      <c r="L112" s="71"/>
    </row>
    <row r="113" spans="2:16" ht="15.75" x14ac:dyDescent="0.25">
      <c r="B113" s="49">
        <f t="shared" si="3"/>
        <v>109</v>
      </c>
      <c r="C113" s="49">
        <v>20</v>
      </c>
      <c r="D113" s="49">
        <v>18</v>
      </c>
      <c r="E113" s="49" t="s">
        <v>195</v>
      </c>
      <c r="F113" s="49"/>
      <c r="G113" s="49">
        <v>90</v>
      </c>
      <c r="H113" s="49">
        <v>179</v>
      </c>
      <c r="I113" s="29">
        <f t="shared" si="5"/>
        <v>9041</v>
      </c>
      <c r="J113" s="48">
        <f t="shared" si="4"/>
        <v>1.0900000000000001</v>
      </c>
      <c r="K113" s="71"/>
      <c r="L113" s="71"/>
    </row>
    <row r="114" spans="2:16" ht="15.75" x14ac:dyDescent="0.25">
      <c r="B114" s="49">
        <f t="shared" si="3"/>
        <v>110</v>
      </c>
      <c r="C114" s="49">
        <v>18</v>
      </c>
      <c r="D114" s="49">
        <v>139</v>
      </c>
      <c r="E114" s="49" t="s">
        <v>195</v>
      </c>
      <c r="F114" s="49"/>
      <c r="G114" s="49">
        <v>90</v>
      </c>
      <c r="H114" s="49">
        <v>23</v>
      </c>
      <c r="I114" s="29">
        <f t="shared" si="5"/>
        <v>9064</v>
      </c>
      <c r="J114" s="48">
        <f t="shared" si="4"/>
        <v>1.0900000000000001</v>
      </c>
      <c r="K114" s="71"/>
      <c r="L114" s="71"/>
    </row>
    <row r="115" spans="2:16" ht="15.75" x14ac:dyDescent="0.25">
      <c r="B115" s="49">
        <f t="shared" si="3"/>
        <v>111</v>
      </c>
      <c r="C115" s="49">
        <v>113</v>
      </c>
      <c r="D115" s="49">
        <v>65</v>
      </c>
      <c r="E115" s="49" t="s">
        <v>195</v>
      </c>
      <c r="F115" s="49"/>
      <c r="G115" s="49">
        <v>90</v>
      </c>
      <c r="H115" s="49">
        <v>88</v>
      </c>
      <c r="I115" s="29">
        <f t="shared" si="5"/>
        <v>9152</v>
      </c>
      <c r="J115" s="48">
        <f t="shared" si="4"/>
        <v>1.0900000000000001</v>
      </c>
      <c r="K115" s="71"/>
      <c r="L115" s="71"/>
    </row>
    <row r="116" spans="2:16" ht="15.75" x14ac:dyDescent="0.25">
      <c r="B116" s="49">
        <f t="shared" si="3"/>
        <v>112</v>
      </c>
      <c r="C116" s="49">
        <v>65</v>
      </c>
      <c r="D116" s="49">
        <v>27</v>
      </c>
      <c r="E116" s="49" t="s">
        <v>195</v>
      </c>
      <c r="F116" s="49"/>
      <c r="G116" s="49">
        <v>90</v>
      </c>
      <c r="H116" s="49">
        <v>121</v>
      </c>
      <c r="I116" s="29">
        <f t="shared" si="5"/>
        <v>9273</v>
      </c>
      <c r="J116" s="48">
        <f t="shared" si="4"/>
        <v>1.0900000000000001</v>
      </c>
      <c r="K116" s="71"/>
      <c r="L116" s="71"/>
    </row>
    <row r="117" spans="2:16" ht="15.75" x14ac:dyDescent="0.25">
      <c r="B117" s="49">
        <f t="shared" si="3"/>
        <v>113</v>
      </c>
      <c r="C117" s="49">
        <v>20</v>
      </c>
      <c r="D117" s="49">
        <v>40</v>
      </c>
      <c r="E117" s="49" t="s">
        <v>195</v>
      </c>
      <c r="F117" s="49"/>
      <c r="G117" s="49">
        <v>90</v>
      </c>
      <c r="H117" s="49">
        <v>314</v>
      </c>
      <c r="I117" s="29">
        <f t="shared" si="5"/>
        <v>9587</v>
      </c>
      <c r="J117" s="48">
        <f t="shared" si="4"/>
        <v>1.0900000000000001</v>
      </c>
      <c r="K117" s="71"/>
      <c r="L117" s="71"/>
    </row>
    <row r="118" spans="2:16" ht="15.75" x14ac:dyDescent="0.25">
      <c r="B118" s="49">
        <f t="shared" si="3"/>
        <v>114</v>
      </c>
      <c r="C118" s="49">
        <v>40</v>
      </c>
      <c r="D118" s="49">
        <v>144</v>
      </c>
      <c r="E118" s="49" t="s">
        <v>195</v>
      </c>
      <c r="F118" s="49"/>
      <c r="G118" s="49">
        <v>90</v>
      </c>
      <c r="H118" s="49">
        <v>59</v>
      </c>
      <c r="I118" s="29">
        <f t="shared" si="5"/>
        <v>9646</v>
      </c>
      <c r="J118" s="48">
        <f t="shared" si="4"/>
        <v>1.0900000000000001</v>
      </c>
      <c r="K118" s="71"/>
      <c r="L118" s="71"/>
    </row>
    <row r="119" spans="2:16" ht="15.75" x14ac:dyDescent="0.25">
      <c r="B119" s="49">
        <f t="shared" si="3"/>
        <v>115</v>
      </c>
      <c r="C119" s="49">
        <v>18</v>
      </c>
      <c r="D119" s="49" t="s">
        <v>291</v>
      </c>
      <c r="E119" s="49" t="s">
        <v>195</v>
      </c>
      <c r="F119" s="49"/>
      <c r="G119" s="49">
        <v>90</v>
      </c>
      <c r="H119" s="49">
        <f>260-H120</f>
        <v>115</v>
      </c>
      <c r="I119" s="29">
        <f t="shared" si="5"/>
        <v>9761</v>
      </c>
      <c r="J119" s="48">
        <f t="shared" si="4"/>
        <v>1.0900000000000001</v>
      </c>
      <c r="K119" s="71"/>
      <c r="L119" s="71"/>
    </row>
    <row r="120" spans="2:16" ht="15.75" x14ac:dyDescent="0.25">
      <c r="B120" s="49">
        <f t="shared" si="3"/>
        <v>116</v>
      </c>
      <c r="C120" s="49">
        <v>18</v>
      </c>
      <c r="D120" s="49" t="s">
        <v>291</v>
      </c>
      <c r="E120" s="49" t="s">
        <v>206</v>
      </c>
      <c r="F120" s="49">
        <v>0.39</v>
      </c>
      <c r="G120" s="49">
        <v>90</v>
      </c>
      <c r="H120" s="49">
        <v>145</v>
      </c>
      <c r="I120" s="29">
        <f t="shared" si="5"/>
        <v>9906</v>
      </c>
      <c r="J120" s="48">
        <f t="shared" si="4"/>
        <v>1.0900000000000001</v>
      </c>
      <c r="K120" s="71"/>
      <c r="L120" s="71"/>
    </row>
    <row r="121" spans="2:16" ht="15.75" x14ac:dyDescent="0.25">
      <c r="B121" s="49">
        <f t="shared" si="3"/>
        <v>117</v>
      </c>
      <c r="C121" s="49" t="s">
        <v>292</v>
      </c>
      <c r="D121" s="49" t="s">
        <v>293</v>
      </c>
      <c r="E121" s="49" t="s">
        <v>206</v>
      </c>
      <c r="F121" s="49">
        <v>0.39</v>
      </c>
      <c r="G121" s="49">
        <v>90</v>
      </c>
      <c r="H121" s="49">
        <v>155</v>
      </c>
      <c r="I121" s="29">
        <f t="shared" si="5"/>
        <v>10061</v>
      </c>
      <c r="J121" s="48">
        <f t="shared" si="4"/>
        <v>1.0900000000000001</v>
      </c>
      <c r="K121" s="71"/>
      <c r="L121" s="71"/>
    </row>
    <row r="122" spans="2:16" ht="15.75" x14ac:dyDescent="0.25">
      <c r="B122" s="49">
        <f t="shared" si="3"/>
        <v>118</v>
      </c>
      <c r="C122" s="49" t="s">
        <v>292</v>
      </c>
      <c r="D122" s="49" t="s">
        <v>293</v>
      </c>
      <c r="E122" s="49" t="s">
        <v>200</v>
      </c>
      <c r="F122" s="49">
        <v>0.39</v>
      </c>
      <c r="G122" s="49">
        <v>90</v>
      </c>
      <c r="H122" s="49">
        <v>11</v>
      </c>
      <c r="I122" s="29">
        <f t="shared" si="5"/>
        <v>10072</v>
      </c>
      <c r="J122" s="48">
        <f t="shared" si="4"/>
        <v>1.0900000000000001</v>
      </c>
      <c r="K122" s="71"/>
      <c r="L122" s="71"/>
    </row>
    <row r="123" spans="2:16" ht="15.75" x14ac:dyDescent="0.25">
      <c r="B123" s="49">
        <f t="shared" si="3"/>
        <v>119</v>
      </c>
      <c r="C123" s="49" t="s">
        <v>294</v>
      </c>
      <c r="D123" s="49" t="s">
        <v>245</v>
      </c>
      <c r="E123" s="49" t="s">
        <v>206</v>
      </c>
      <c r="F123" s="49">
        <v>0.39</v>
      </c>
      <c r="G123" s="49">
        <v>90</v>
      </c>
      <c r="H123" s="49">
        <v>88</v>
      </c>
      <c r="I123" s="29">
        <f t="shared" si="5"/>
        <v>10160</v>
      </c>
      <c r="J123" s="48">
        <f t="shared" si="4"/>
        <v>1.0900000000000001</v>
      </c>
      <c r="K123" s="71"/>
      <c r="L123" s="71"/>
      <c r="P123">
        <f>124-72</f>
        <v>52</v>
      </c>
    </row>
    <row r="124" spans="2:16" ht="15.75" x14ac:dyDescent="0.25">
      <c r="B124" s="49">
        <f t="shared" si="3"/>
        <v>120</v>
      </c>
      <c r="C124" s="49" t="s">
        <v>294</v>
      </c>
      <c r="D124" s="49" t="s">
        <v>245</v>
      </c>
      <c r="E124" s="49" t="s">
        <v>195</v>
      </c>
      <c r="F124" s="49"/>
      <c r="G124" s="49">
        <v>90</v>
      </c>
      <c r="H124" s="49">
        <f>138-H123</f>
        <v>50</v>
      </c>
      <c r="I124" s="29">
        <f t="shared" si="5"/>
        <v>10210</v>
      </c>
      <c r="J124" s="48">
        <f t="shared" si="4"/>
        <v>1.0900000000000001</v>
      </c>
      <c r="K124" s="71"/>
      <c r="L124" s="71"/>
    </row>
    <row r="125" spans="2:16" ht="15.75" x14ac:dyDescent="0.25">
      <c r="B125" s="49">
        <f t="shared" si="3"/>
        <v>121</v>
      </c>
      <c r="C125" s="49" t="s">
        <v>247</v>
      </c>
      <c r="D125" s="49" t="s">
        <v>295</v>
      </c>
      <c r="E125" s="49" t="s">
        <v>203</v>
      </c>
      <c r="F125" s="49">
        <v>0.39</v>
      </c>
      <c r="G125" s="49">
        <v>90</v>
      </c>
      <c r="H125" s="49">
        <v>20</v>
      </c>
      <c r="I125" s="29">
        <f t="shared" si="5"/>
        <v>10230</v>
      </c>
      <c r="J125" s="48">
        <f t="shared" si="4"/>
        <v>1.0900000000000001</v>
      </c>
      <c r="K125" s="71"/>
      <c r="L125" s="71"/>
    </row>
    <row r="126" spans="2:16" ht="15.75" x14ac:dyDescent="0.25">
      <c r="B126" s="49">
        <f t="shared" si="3"/>
        <v>122</v>
      </c>
      <c r="C126" s="49" t="s">
        <v>247</v>
      </c>
      <c r="D126" s="49" t="s">
        <v>295</v>
      </c>
      <c r="E126" s="49" t="s">
        <v>195</v>
      </c>
      <c r="F126" s="49"/>
      <c r="G126" s="49">
        <v>90</v>
      </c>
      <c r="H126" s="49">
        <f>78-20</f>
        <v>58</v>
      </c>
      <c r="I126" s="29">
        <f t="shared" si="5"/>
        <v>10288</v>
      </c>
      <c r="J126" s="48">
        <f>(1000+G126)/1000</f>
        <v>1.0900000000000001</v>
      </c>
      <c r="K126" s="71"/>
      <c r="L126" s="71"/>
    </row>
    <row r="127" spans="2:16" ht="18.75" x14ac:dyDescent="0.3">
      <c r="B127" s="49">
        <f t="shared" si="3"/>
        <v>123</v>
      </c>
      <c r="C127" s="46" t="s">
        <v>198</v>
      </c>
      <c r="D127" s="46" t="s">
        <v>201</v>
      </c>
      <c r="E127" s="46" t="s">
        <v>195</v>
      </c>
      <c r="F127" s="47"/>
      <c r="G127" s="46">
        <v>90</v>
      </c>
      <c r="H127" s="46">
        <v>94</v>
      </c>
      <c r="I127" s="29">
        <f t="shared" si="5"/>
        <v>10382</v>
      </c>
      <c r="J127" s="48">
        <f t="shared" ref="J127:J136" si="6">(1000+G127)/1000</f>
        <v>1.0900000000000001</v>
      </c>
      <c r="K127" s="71"/>
      <c r="L127" s="71"/>
    </row>
    <row r="128" spans="2:16" ht="18.75" x14ac:dyDescent="0.3">
      <c r="B128" s="49">
        <f t="shared" si="3"/>
        <v>124</v>
      </c>
      <c r="C128" s="46" t="s">
        <v>201</v>
      </c>
      <c r="D128" s="46" t="s">
        <v>204</v>
      </c>
      <c r="E128" s="46" t="s">
        <v>195</v>
      </c>
      <c r="F128" s="47"/>
      <c r="G128" s="46">
        <v>90</v>
      </c>
      <c r="H128" s="46">
        <v>48</v>
      </c>
      <c r="I128" s="29">
        <f t="shared" si="5"/>
        <v>10430</v>
      </c>
      <c r="J128" s="48">
        <f t="shared" si="6"/>
        <v>1.0900000000000001</v>
      </c>
      <c r="K128" s="71"/>
      <c r="L128" s="71"/>
    </row>
    <row r="129" spans="2:23" ht="18.75" x14ac:dyDescent="0.3">
      <c r="B129" s="49">
        <f t="shared" si="3"/>
        <v>125</v>
      </c>
      <c r="C129" s="46" t="s">
        <v>204</v>
      </c>
      <c r="D129" s="46" t="s">
        <v>270</v>
      </c>
      <c r="E129" s="46" t="s">
        <v>195</v>
      </c>
      <c r="F129" s="47"/>
      <c r="G129" s="46">
        <v>90</v>
      </c>
      <c r="H129" s="46">
        <f>168-H130</f>
        <v>163</v>
      </c>
      <c r="I129" s="29">
        <f t="shared" si="5"/>
        <v>10593</v>
      </c>
      <c r="J129" s="48">
        <f t="shared" si="6"/>
        <v>1.0900000000000001</v>
      </c>
      <c r="K129" s="71"/>
      <c r="L129" s="71"/>
    </row>
    <row r="130" spans="2:23" ht="15.75" x14ac:dyDescent="0.25">
      <c r="B130" s="49">
        <f t="shared" si="3"/>
        <v>126</v>
      </c>
      <c r="C130" s="46" t="s">
        <v>204</v>
      </c>
      <c r="D130" s="46" t="s">
        <v>270</v>
      </c>
      <c r="E130" s="46" t="s">
        <v>203</v>
      </c>
      <c r="F130" s="46">
        <v>0.39</v>
      </c>
      <c r="G130" s="46">
        <v>90</v>
      </c>
      <c r="H130" s="46">
        <v>5</v>
      </c>
      <c r="I130" s="29">
        <f t="shared" si="5"/>
        <v>10598</v>
      </c>
      <c r="J130" s="48">
        <f t="shared" si="6"/>
        <v>1.0900000000000001</v>
      </c>
      <c r="K130" s="71"/>
      <c r="L130" s="71"/>
    </row>
    <row r="131" spans="2:23" ht="18.75" x14ac:dyDescent="0.3">
      <c r="B131" s="49">
        <f t="shared" si="3"/>
        <v>127</v>
      </c>
      <c r="C131" s="46" t="s">
        <v>270</v>
      </c>
      <c r="D131" s="46" t="s">
        <v>212</v>
      </c>
      <c r="E131" s="46" t="s">
        <v>195</v>
      </c>
      <c r="F131" s="47"/>
      <c r="G131" s="46">
        <v>90</v>
      </c>
      <c r="H131" s="46">
        <v>7</v>
      </c>
      <c r="I131" s="29">
        <f t="shared" si="5"/>
        <v>10605</v>
      </c>
      <c r="J131" s="48">
        <f t="shared" si="6"/>
        <v>1.0900000000000001</v>
      </c>
      <c r="K131" s="71"/>
      <c r="L131" s="71"/>
    </row>
    <row r="132" spans="2:23" ht="15.75" x14ac:dyDescent="0.25">
      <c r="B132" s="49">
        <f t="shared" si="3"/>
        <v>128</v>
      </c>
      <c r="C132" s="46" t="s">
        <v>212</v>
      </c>
      <c r="D132" s="46" t="s">
        <v>271</v>
      </c>
      <c r="E132" s="46" t="s">
        <v>200</v>
      </c>
      <c r="F132" s="46">
        <v>0.39</v>
      </c>
      <c r="G132" s="46">
        <v>90</v>
      </c>
      <c r="H132" s="46">
        <v>7</v>
      </c>
      <c r="I132" s="29">
        <f t="shared" si="5"/>
        <v>10612</v>
      </c>
      <c r="J132" s="48">
        <f t="shared" si="6"/>
        <v>1.0900000000000001</v>
      </c>
      <c r="K132" s="71"/>
      <c r="L132" s="71"/>
    </row>
    <row r="133" spans="2:23" ht="18.75" x14ac:dyDescent="0.3">
      <c r="B133" s="49">
        <f t="shared" si="3"/>
        <v>129</v>
      </c>
      <c r="C133" s="46" t="s">
        <v>212</v>
      </c>
      <c r="D133" s="46" t="s">
        <v>272</v>
      </c>
      <c r="E133" s="46" t="s">
        <v>195</v>
      </c>
      <c r="F133" s="47"/>
      <c r="G133" s="46">
        <v>90</v>
      </c>
      <c r="H133" s="46">
        <v>107</v>
      </c>
      <c r="I133" s="29">
        <f t="shared" si="5"/>
        <v>10719</v>
      </c>
      <c r="J133" s="48">
        <f t="shared" si="6"/>
        <v>1.0900000000000001</v>
      </c>
      <c r="K133" s="71"/>
      <c r="L133" s="71"/>
    </row>
    <row r="134" spans="2:23" ht="18.75" x14ac:dyDescent="0.3">
      <c r="B134" s="49">
        <f t="shared" ref="B134:B171" si="7">1+B133</f>
        <v>130</v>
      </c>
      <c r="C134" s="46" t="s">
        <v>272</v>
      </c>
      <c r="D134" s="46" t="s">
        <v>296</v>
      </c>
      <c r="E134" s="46" t="s">
        <v>195</v>
      </c>
      <c r="F134" s="47"/>
      <c r="G134" s="46">
        <v>90</v>
      </c>
      <c r="H134" s="46">
        <v>402</v>
      </c>
      <c r="I134" s="29">
        <f t="shared" si="5"/>
        <v>11121</v>
      </c>
      <c r="J134" s="48">
        <f t="shared" si="6"/>
        <v>1.0900000000000001</v>
      </c>
      <c r="K134" s="71"/>
      <c r="L134" s="71"/>
      <c r="N134" s="40"/>
      <c r="O134" s="40"/>
      <c r="P134" s="40"/>
      <c r="Q134" s="40" t="s">
        <v>299</v>
      </c>
      <c r="R134" s="40"/>
      <c r="S134" s="40"/>
      <c r="T134" s="71" t="s">
        <v>300</v>
      </c>
      <c r="U134" s="71"/>
      <c r="V134" s="71"/>
      <c r="W134" s="71"/>
    </row>
    <row r="135" spans="2:23" ht="15.75" x14ac:dyDescent="0.25">
      <c r="B135" s="49">
        <f t="shared" si="7"/>
        <v>131</v>
      </c>
      <c r="C135" s="46" t="s">
        <v>241</v>
      </c>
      <c r="D135" s="46" t="s">
        <v>297</v>
      </c>
      <c r="E135" s="46" t="s">
        <v>240</v>
      </c>
      <c r="F135" s="46">
        <v>0.46</v>
      </c>
      <c r="G135" s="46">
        <v>90</v>
      </c>
      <c r="H135" s="46">
        <v>50</v>
      </c>
      <c r="I135" s="29">
        <f t="shared" ref="I135:I171" si="8">+I134+H135</f>
        <v>11171</v>
      </c>
      <c r="J135" s="48">
        <f t="shared" si="6"/>
        <v>1.0900000000000001</v>
      </c>
      <c r="K135" s="71"/>
      <c r="L135" s="71"/>
      <c r="N135" s="40"/>
      <c r="O135" s="71"/>
      <c r="P135" s="71"/>
      <c r="Q135" s="40" t="s">
        <v>301</v>
      </c>
      <c r="R135" s="71"/>
      <c r="S135" s="71"/>
      <c r="T135" s="40" t="s">
        <v>301</v>
      </c>
      <c r="U135" s="71"/>
      <c r="V135" s="71"/>
      <c r="W135" s="71"/>
    </row>
    <row r="136" spans="2:23" ht="15.75" x14ac:dyDescent="0.25">
      <c r="B136" s="49">
        <f t="shared" si="7"/>
        <v>132</v>
      </c>
      <c r="C136" s="46" t="s">
        <v>298</v>
      </c>
      <c r="D136" s="46" t="s">
        <v>218</v>
      </c>
      <c r="E136" s="46" t="s">
        <v>240</v>
      </c>
      <c r="F136" s="46">
        <v>0.46</v>
      </c>
      <c r="G136" s="46">
        <v>90</v>
      </c>
      <c r="H136" s="46">
        <v>167</v>
      </c>
      <c r="I136" s="29">
        <f t="shared" si="8"/>
        <v>11338</v>
      </c>
      <c r="J136" s="48">
        <f t="shared" si="6"/>
        <v>1.0900000000000001</v>
      </c>
      <c r="K136" s="71"/>
      <c r="L136" s="71"/>
      <c r="N136" s="71"/>
      <c r="O136" s="71"/>
      <c r="P136" s="71"/>
      <c r="Q136" s="40" t="s">
        <v>302</v>
      </c>
      <c r="R136" s="71"/>
      <c r="S136" s="71"/>
      <c r="T136" s="40" t="s">
        <v>302</v>
      </c>
      <c r="U136" s="71"/>
      <c r="V136" s="71"/>
      <c r="W136" s="71"/>
    </row>
    <row r="137" spans="2:23" ht="15.75" x14ac:dyDescent="0.25">
      <c r="B137" s="49">
        <f t="shared" si="7"/>
        <v>133</v>
      </c>
      <c r="C137" s="46" t="s">
        <v>276</v>
      </c>
      <c r="D137" s="46" t="s">
        <v>217</v>
      </c>
      <c r="E137" s="46" t="s">
        <v>206</v>
      </c>
      <c r="F137" s="46">
        <v>0.44</v>
      </c>
      <c r="G137" s="46">
        <v>110</v>
      </c>
      <c r="H137" s="46">
        <v>68</v>
      </c>
      <c r="I137" s="29">
        <f t="shared" si="8"/>
        <v>11406</v>
      </c>
      <c r="N137" s="40"/>
      <c r="O137" s="71"/>
      <c r="P137" s="71"/>
      <c r="Q137" s="40" t="s">
        <v>303</v>
      </c>
      <c r="R137" s="71"/>
      <c r="S137" s="71"/>
      <c r="T137" s="40" t="s">
        <v>303</v>
      </c>
      <c r="U137" s="71"/>
      <c r="V137" s="71"/>
      <c r="W137" s="71"/>
    </row>
    <row r="138" spans="2:23" ht="16.5" customHeight="1" x14ac:dyDescent="0.25">
      <c r="B138" s="49">
        <f t="shared" si="7"/>
        <v>134</v>
      </c>
      <c r="C138" s="46" t="s">
        <v>217</v>
      </c>
      <c r="D138" s="46" t="s">
        <v>306</v>
      </c>
      <c r="E138" s="46" t="s">
        <v>206</v>
      </c>
      <c r="F138" s="46">
        <v>0.44</v>
      </c>
      <c r="G138" s="46">
        <v>110</v>
      </c>
      <c r="H138" s="46">
        <v>44</v>
      </c>
      <c r="I138" s="29">
        <f t="shared" si="8"/>
        <v>11450</v>
      </c>
      <c r="N138" s="51" t="s">
        <v>7</v>
      </c>
      <c r="O138" s="52" t="s">
        <v>184</v>
      </c>
      <c r="P138" s="52" t="s">
        <v>185</v>
      </c>
      <c r="Q138" s="52" t="s">
        <v>186</v>
      </c>
      <c r="R138" s="53" t="s">
        <v>187</v>
      </c>
      <c r="S138" s="52" t="s">
        <v>304</v>
      </c>
      <c r="T138" s="54" t="s">
        <v>189</v>
      </c>
      <c r="U138" s="54" t="s">
        <v>305</v>
      </c>
    </row>
    <row r="139" spans="2:23" ht="15.75" x14ac:dyDescent="0.25">
      <c r="B139" s="49">
        <f t="shared" si="7"/>
        <v>135</v>
      </c>
      <c r="C139" s="46" t="s">
        <v>276</v>
      </c>
      <c r="D139" s="46" t="s">
        <v>273</v>
      </c>
      <c r="E139" s="46" t="s">
        <v>206</v>
      </c>
      <c r="F139" s="46">
        <v>0.44</v>
      </c>
      <c r="G139" s="46">
        <v>110</v>
      </c>
      <c r="H139" s="46">
        <v>11</v>
      </c>
      <c r="I139" s="29">
        <f t="shared" si="8"/>
        <v>11461</v>
      </c>
      <c r="N139" s="29"/>
      <c r="O139" s="29"/>
      <c r="P139" s="29"/>
      <c r="Q139" s="29"/>
      <c r="R139" s="29"/>
      <c r="S139" s="29"/>
      <c r="T139" s="29"/>
      <c r="U139" s="40"/>
    </row>
    <row r="140" spans="2:23" ht="15.75" x14ac:dyDescent="0.25">
      <c r="B140" s="49">
        <f t="shared" si="7"/>
        <v>136</v>
      </c>
      <c r="C140" s="46" t="s">
        <v>273</v>
      </c>
      <c r="D140" s="46" t="s">
        <v>219</v>
      </c>
      <c r="E140" s="46" t="s">
        <v>206</v>
      </c>
      <c r="F140" s="46">
        <v>0.44</v>
      </c>
      <c r="G140" s="46">
        <v>110</v>
      </c>
      <c r="H140" s="46">
        <v>83</v>
      </c>
      <c r="I140" s="29">
        <f t="shared" si="8"/>
        <v>11544</v>
      </c>
      <c r="N140" s="29"/>
      <c r="O140" s="29"/>
      <c r="P140" s="29"/>
      <c r="Q140" s="29"/>
      <c r="R140" s="29"/>
      <c r="S140" s="29"/>
      <c r="T140" s="29"/>
      <c r="U140" s="40"/>
    </row>
    <row r="141" spans="2:23" ht="18.75" x14ac:dyDescent="0.3">
      <c r="B141" s="49">
        <f t="shared" si="7"/>
        <v>137</v>
      </c>
      <c r="C141" s="46" t="s">
        <v>219</v>
      </c>
      <c r="D141" s="46" t="s">
        <v>221</v>
      </c>
      <c r="E141" s="46" t="s">
        <v>195</v>
      </c>
      <c r="F141" s="47"/>
      <c r="G141" s="46">
        <v>110</v>
      </c>
      <c r="H141" s="46">
        <v>176</v>
      </c>
      <c r="I141" s="29">
        <f t="shared" si="8"/>
        <v>11720</v>
      </c>
      <c r="N141" s="29"/>
      <c r="O141" s="29"/>
      <c r="P141" s="29"/>
      <c r="Q141" s="29"/>
      <c r="R141" s="29"/>
      <c r="S141" s="29"/>
      <c r="T141" s="29"/>
      <c r="U141" s="40"/>
    </row>
    <row r="142" spans="2:23" ht="18.75" x14ac:dyDescent="0.3">
      <c r="B142" s="49">
        <f t="shared" si="7"/>
        <v>138</v>
      </c>
      <c r="C142" s="46" t="s">
        <v>221</v>
      </c>
      <c r="D142" s="46" t="s">
        <v>235</v>
      </c>
      <c r="E142" s="46" t="s">
        <v>195</v>
      </c>
      <c r="F142" s="47"/>
      <c r="G142" s="46">
        <v>110</v>
      </c>
      <c r="H142" s="46">
        <v>57</v>
      </c>
      <c r="I142" s="29">
        <f t="shared" si="8"/>
        <v>11777</v>
      </c>
      <c r="N142" s="29"/>
      <c r="O142" s="29"/>
      <c r="P142" s="29"/>
      <c r="Q142" s="29"/>
      <c r="R142" s="29"/>
      <c r="S142" s="29"/>
      <c r="T142" s="29"/>
      <c r="U142" s="40"/>
    </row>
    <row r="143" spans="2:23" ht="15.75" x14ac:dyDescent="0.25">
      <c r="B143" s="49">
        <f t="shared" si="7"/>
        <v>139</v>
      </c>
      <c r="C143" s="46" t="s">
        <v>235</v>
      </c>
      <c r="D143" s="46" t="s">
        <v>223</v>
      </c>
      <c r="E143" s="46" t="s">
        <v>240</v>
      </c>
      <c r="F143" s="46">
        <v>0.44</v>
      </c>
      <c r="G143" s="46">
        <v>110</v>
      </c>
      <c r="H143" s="46">
        <v>31</v>
      </c>
      <c r="I143" s="29">
        <f t="shared" si="8"/>
        <v>11808</v>
      </c>
      <c r="N143" s="29"/>
      <c r="O143" s="29"/>
      <c r="P143" s="29"/>
      <c r="Q143" s="29"/>
      <c r="R143" s="29"/>
      <c r="S143" s="29"/>
      <c r="T143" s="29"/>
      <c r="U143" s="40"/>
    </row>
    <row r="144" spans="2:23" ht="15.75" x14ac:dyDescent="0.25">
      <c r="B144" s="49">
        <f t="shared" si="7"/>
        <v>140</v>
      </c>
      <c r="C144" s="46" t="s">
        <v>223</v>
      </c>
      <c r="D144" s="46" t="s">
        <v>225</v>
      </c>
      <c r="E144" s="46" t="s">
        <v>206</v>
      </c>
      <c r="F144" s="46">
        <v>0.44</v>
      </c>
      <c r="G144" s="46">
        <v>110</v>
      </c>
      <c r="H144" s="46">
        <v>37</v>
      </c>
      <c r="I144" s="29">
        <f t="shared" si="8"/>
        <v>11845</v>
      </c>
      <c r="N144" s="29">
        <v>1</v>
      </c>
      <c r="O144" s="46" t="s">
        <v>276</v>
      </c>
      <c r="P144" s="46" t="s">
        <v>217</v>
      </c>
      <c r="Q144" s="46" t="s">
        <v>206</v>
      </c>
      <c r="R144" s="46">
        <v>0.44</v>
      </c>
      <c r="S144" s="46">
        <v>110</v>
      </c>
      <c r="T144" s="46">
        <v>68</v>
      </c>
      <c r="U144" s="46">
        <v>68</v>
      </c>
    </row>
    <row r="145" spans="2:21" ht="15.75" x14ac:dyDescent="0.25">
      <c r="B145" s="49">
        <f t="shared" si="7"/>
        <v>141</v>
      </c>
      <c r="C145" s="46" t="s">
        <v>223</v>
      </c>
      <c r="D145" s="46" t="s">
        <v>225</v>
      </c>
      <c r="E145" s="46" t="s">
        <v>240</v>
      </c>
      <c r="F145" s="46">
        <v>0.44</v>
      </c>
      <c r="G145" s="46">
        <v>110</v>
      </c>
      <c r="H145" s="46">
        <v>29</v>
      </c>
      <c r="I145" s="29">
        <f t="shared" si="8"/>
        <v>11874</v>
      </c>
      <c r="N145" s="29">
        <f>1+N144</f>
        <v>2</v>
      </c>
      <c r="O145" s="46" t="s">
        <v>217</v>
      </c>
      <c r="P145" s="46" t="s">
        <v>306</v>
      </c>
      <c r="Q145" s="46" t="s">
        <v>206</v>
      </c>
      <c r="R145" s="46">
        <v>0.44</v>
      </c>
      <c r="S145" s="46">
        <v>110</v>
      </c>
      <c r="T145" s="46">
        <v>44</v>
      </c>
      <c r="U145" s="29">
        <f>+U144+T145</f>
        <v>112</v>
      </c>
    </row>
    <row r="146" spans="2:21" ht="18.75" x14ac:dyDescent="0.3">
      <c r="B146" s="49">
        <f t="shared" si="7"/>
        <v>142</v>
      </c>
      <c r="C146" s="46" t="s">
        <v>225</v>
      </c>
      <c r="D146" s="46" t="s">
        <v>227</v>
      </c>
      <c r="E146" s="46" t="s">
        <v>195</v>
      </c>
      <c r="F146" s="47"/>
      <c r="G146" s="46">
        <v>110</v>
      </c>
      <c r="H146" s="46">
        <v>47</v>
      </c>
      <c r="I146" s="29">
        <f t="shared" si="8"/>
        <v>11921</v>
      </c>
      <c r="N146" s="29">
        <f t="shared" ref="N146:N178" si="9">1+N145</f>
        <v>3</v>
      </c>
      <c r="O146" s="46" t="s">
        <v>276</v>
      </c>
      <c r="P146" s="46" t="s">
        <v>273</v>
      </c>
      <c r="Q146" s="46" t="s">
        <v>206</v>
      </c>
      <c r="R146" s="46">
        <v>0.44</v>
      </c>
      <c r="S146" s="46">
        <v>110</v>
      </c>
      <c r="T146" s="46">
        <v>11</v>
      </c>
      <c r="U146" s="29">
        <f t="shared" ref="U146:U178" si="10">+U145+T146</f>
        <v>123</v>
      </c>
    </row>
    <row r="147" spans="2:21" ht="18.75" x14ac:dyDescent="0.3">
      <c r="B147" s="49">
        <f t="shared" si="7"/>
        <v>143</v>
      </c>
      <c r="C147" s="46" t="s">
        <v>227</v>
      </c>
      <c r="D147" s="46" t="s">
        <v>229</v>
      </c>
      <c r="E147" s="46" t="s">
        <v>195</v>
      </c>
      <c r="F147" s="47"/>
      <c r="G147" s="46">
        <v>110</v>
      </c>
      <c r="H147" s="46">
        <v>73</v>
      </c>
      <c r="I147" s="29">
        <f t="shared" si="8"/>
        <v>11994</v>
      </c>
      <c r="N147" s="29">
        <f t="shared" si="9"/>
        <v>4</v>
      </c>
      <c r="O147" s="46" t="s">
        <v>273</v>
      </c>
      <c r="P147" s="46" t="s">
        <v>219</v>
      </c>
      <c r="Q147" s="46" t="s">
        <v>206</v>
      </c>
      <c r="R147" s="46">
        <v>0.44</v>
      </c>
      <c r="S147" s="46">
        <v>110</v>
      </c>
      <c r="T147" s="46">
        <v>83</v>
      </c>
      <c r="U147" s="29">
        <f t="shared" si="10"/>
        <v>206</v>
      </c>
    </row>
    <row r="148" spans="2:21" ht="18.75" x14ac:dyDescent="0.3">
      <c r="B148" s="49">
        <f t="shared" si="7"/>
        <v>144</v>
      </c>
      <c r="C148" s="46" t="s">
        <v>227</v>
      </c>
      <c r="D148" s="46" t="s">
        <v>229</v>
      </c>
      <c r="E148" s="46" t="s">
        <v>200</v>
      </c>
      <c r="F148" s="46">
        <v>0.39</v>
      </c>
      <c r="G148" s="46">
        <v>110</v>
      </c>
      <c r="H148" s="46">
        <v>3</v>
      </c>
      <c r="I148" s="29">
        <f t="shared" si="8"/>
        <v>11997</v>
      </c>
      <c r="N148" s="29">
        <f t="shared" si="9"/>
        <v>5</v>
      </c>
      <c r="O148" s="46" t="s">
        <v>219</v>
      </c>
      <c r="P148" s="46" t="s">
        <v>221</v>
      </c>
      <c r="Q148" s="46" t="s">
        <v>195</v>
      </c>
      <c r="R148" s="47"/>
      <c r="S148" s="46">
        <v>110</v>
      </c>
      <c r="T148" s="46">
        <v>176</v>
      </c>
      <c r="U148" s="29">
        <f t="shared" si="10"/>
        <v>382</v>
      </c>
    </row>
    <row r="149" spans="2:21" ht="18.75" x14ac:dyDescent="0.3">
      <c r="B149" s="49">
        <f t="shared" si="7"/>
        <v>145</v>
      </c>
      <c r="C149" s="46" t="s">
        <v>229</v>
      </c>
      <c r="D149" s="46" t="s">
        <v>233</v>
      </c>
      <c r="E149" s="46" t="s">
        <v>195</v>
      </c>
      <c r="F149" s="47"/>
      <c r="G149" s="46">
        <v>110</v>
      </c>
      <c r="H149" s="46">
        <v>109</v>
      </c>
      <c r="I149" s="29">
        <f t="shared" si="8"/>
        <v>12106</v>
      </c>
      <c r="N149" s="29">
        <f t="shared" si="9"/>
        <v>6</v>
      </c>
      <c r="O149" s="46" t="s">
        <v>221</v>
      </c>
      <c r="P149" s="46" t="s">
        <v>235</v>
      </c>
      <c r="Q149" s="46" t="s">
        <v>195</v>
      </c>
      <c r="R149" s="47"/>
      <c r="S149" s="46">
        <v>110</v>
      </c>
      <c r="T149" s="46">
        <v>57</v>
      </c>
      <c r="U149" s="29">
        <f t="shared" si="10"/>
        <v>439</v>
      </c>
    </row>
    <row r="150" spans="2:21" ht="18.75" x14ac:dyDescent="0.3">
      <c r="B150" s="49">
        <f t="shared" si="7"/>
        <v>146</v>
      </c>
      <c r="C150" s="46" t="s">
        <v>233</v>
      </c>
      <c r="D150" s="46" t="s">
        <v>307</v>
      </c>
      <c r="E150" s="46" t="s">
        <v>195</v>
      </c>
      <c r="F150" s="47"/>
      <c r="G150" s="46">
        <v>110</v>
      </c>
      <c r="H150" s="46">
        <v>170</v>
      </c>
      <c r="I150" s="29">
        <f t="shared" si="8"/>
        <v>12276</v>
      </c>
      <c r="N150" s="29">
        <f t="shared" si="9"/>
        <v>7</v>
      </c>
      <c r="O150" s="46" t="s">
        <v>235</v>
      </c>
      <c r="P150" s="46" t="s">
        <v>223</v>
      </c>
      <c r="Q150" s="46" t="s">
        <v>240</v>
      </c>
      <c r="R150" s="46">
        <v>0.44</v>
      </c>
      <c r="S150" s="46">
        <v>110</v>
      </c>
      <c r="T150" s="46">
        <v>31</v>
      </c>
      <c r="U150" s="29">
        <f t="shared" si="10"/>
        <v>470</v>
      </c>
    </row>
    <row r="151" spans="2:21" ht="15.75" x14ac:dyDescent="0.25">
      <c r="B151" s="49">
        <f t="shared" si="7"/>
        <v>147</v>
      </c>
      <c r="C151" s="46" t="s">
        <v>233</v>
      </c>
      <c r="D151" s="46" t="s">
        <v>307</v>
      </c>
      <c r="E151" s="46" t="s">
        <v>200</v>
      </c>
      <c r="F151" s="46">
        <v>0.44</v>
      </c>
      <c r="G151" s="46">
        <v>110</v>
      </c>
      <c r="H151" s="46">
        <v>3</v>
      </c>
      <c r="I151" s="29">
        <f t="shared" si="8"/>
        <v>12279</v>
      </c>
      <c r="N151" s="29">
        <f t="shared" si="9"/>
        <v>8</v>
      </c>
      <c r="O151" s="46" t="s">
        <v>223</v>
      </c>
      <c r="P151" s="46" t="s">
        <v>225</v>
      </c>
      <c r="Q151" s="46" t="s">
        <v>206</v>
      </c>
      <c r="R151" s="46">
        <v>0.44</v>
      </c>
      <c r="S151" s="46">
        <v>110</v>
      </c>
      <c r="T151" s="46">
        <v>37</v>
      </c>
      <c r="U151" s="29">
        <f t="shared" si="10"/>
        <v>507</v>
      </c>
    </row>
    <row r="152" spans="2:21" ht="18.75" x14ac:dyDescent="0.3">
      <c r="B152" s="49">
        <f t="shared" si="7"/>
        <v>148</v>
      </c>
      <c r="C152" s="46" t="s">
        <v>307</v>
      </c>
      <c r="D152" s="46" t="s">
        <v>292</v>
      </c>
      <c r="E152" s="46" t="s">
        <v>195</v>
      </c>
      <c r="F152" s="47"/>
      <c r="G152" s="46">
        <v>110</v>
      </c>
      <c r="H152" s="46">
        <v>53</v>
      </c>
      <c r="I152" s="29">
        <f t="shared" si="8"/>
        <v>12332</v>
      </c>
      <c r="N152" s="29">
        <f t="shared" si="9"/>
        <v>9</v>
      </c>
      <c r="O152" s="46" t="s">
        <v>223</v>
      </c>
      <c r="P152" s="46" t="s">
        <v>225</v>
      </c>
      <c r="Q152" s="46" t="s">
        <v>240</v>
      </c>
      <c r="R152" s="46">
        <v>0.44</v>
      </c>
      <c r="S152" s="46">
        <v>110</v>
      </c>
      <c r="T152" s="46">
        <v>29</v>
      </c>
      <c r="U152" s="29">
        <f t="shared" si="10"/>
        <v>536</v>
      </c>
    </row>
    <row r="153" spans="2:21" ht="18.75" x14ac:dyDescent="0.3">
      <c r="B153" s="49">
        <f t="shared" si="7"/>
        <v>149</v>
      </c>
      <c r="C153" s="49" t="s">
        <v>274</v>
      </c>
      <c r="D153" s="49" t="s">
        <v>308</v>
      </c>
      <c r="E153" s="49" t="s">
        <v>195</v>
      </c>
      <c r="F153" s="49"/>
      <c r="G153" s="49">
        <v>140</v>
      </c>
      <c r="H153" s="49">
        <v>105</v>
      </c>
      <c r="I153" s="29">
        <f t="shared" si="8"/>
        <v>12437</v>
      </c>
      <c r="N153" s="29">
        <f t="shared" si="9"/>
        <v>10</v>
      </c>
      <c r="O153" s="46" t="s">
        <v>225</v>
      </c>
      <c r="P153" s="46" t="s">
        <v>227</v>
      </c>
      <c r="Q153" s="46" t="s">
        <v>195</v>
      </c>
      <c r="R153" s="47"/>
      <c r="S153" s="46">
        <v>110</v>
      </c>
      <c r="T153" s="46">
        <v>47</v>
      </c>
      <c r="U153" s="29">
        <f t="shared" si="10"/>
        <v>583</v>
      </c>
    </row>
    <row r="154" spans="2:21" ht="18.75" x14ac:dyDescent="0.3">
      <c r="B154" s="49">
        <f t="shared" si="7"/>
        <v>150</v>
      </c>
      <c r="C154" s="49" t="s">
        <v>308</v>
      </c>
      <c r="D154" s="49" t="s">
        <v>309</v>
      </c>
      <c r="E154" s="49" t="s">
        <v>195</v>
      </c>
      <c r="F154" s="49"/>
      <c r="G154" s="49">
        <v>140</v>
      </c>
      <c r="H154" s="49">
        <v>18</v>
      </c>
      <c r="I154" s="29">
        <f t="shared" si="8"/>
        <v>12455</v>
      </c>
      <c r="N154" s="29">
        <f t="shared" si="9"/>
        <v>11</v>
      </c>
      <c r="O154" s="46" t="s">
        <v>227</v>
      </c>
      <c r="P154" s="46" t="s">
        <v>229</v>
      </c>
      <c r="Q154" s="46" t="s">
        <v>195</v>
      </c>
      <c r="R154" s="47"/>
      <c r="S154" s="46">
        <v>110</v>
      </c>
      <c r="T154" s="46">
        <v>73</v>
      </c>
      <c r="U154" s="29">
        <f t="shared" si="10"/>
        <v>656</v>
      </c>
    </row>
    <row r="155" spans="2:21" ht="15.75" x14ac:dyDescent="0.25">
      <c r="B155" s="49">
        <f t="shared" si="7"/>
        <v>151</v>
      </c>
      <c r="C155" s="49" t="s">
        <v>309</v>
      </c>
      <c r="D155" s="49" t="s">
        <v>310</v>
      </c>
      <c r="E155" s="49" t="s">
        <v>195</v>
      </c>
      <c r="F155" s="49"/>
      <c r="G155" s="49">
        <v>140</v>
      </c>
      <c r="H155" s="49">
        <v>42</v>
      </c>
      <c r="I155" s="29">
        <f t="shared" si="8"/>
        <v>12497</v>
      </c>
      <c r="N155" s="29">
        <f t="shared" si="9"/>
        <v>12</v>
      </c>
      <c r="O155" s="46" t="s">
        <v>227</v>
      </c>
      <c r="P155" s="46" t="s">
        <v>229</v>
      </c>
      <c r="Q155" s="46" t="s">
        <v>200</v>
      </c>
      <c r="R155" s="46">
        <v>0.39</v>
      </c>
      <c r="S155" s="46">
        <v>110</v>
      </c>
      <c r="T155" s="46">
        <v>3</v>
      </c>
      <c r="U155" s="29">
        <f t="shared" si="10"/>
        <v>659</v>
      </c>
    </row>
    <row r="156" spans="2:21" ht="18.75" x14ac:dyDescent="0.3">
      <c r="B156" s="49">
        <f t="shared" si="7"/>
        <v>152</v>
      </c>
      <c r="C156" s="49" t="s">
        <v>310</v>
      </c>
      <c r="D156" s="49" t="s">
        <v>217</v>
      </c>
      <c r="E156" s="49" t="s">
        <v>195</v>
      </c>
      <c r="F156" s="49"/>
      <c r="G156" s="49">
        <v>140</v>
      </c>
      <c r="H156" s="49">
        <v>7</v>
      </c>
      <c r="I156" s="29">
        <f t="shared" si="8"/>
        <v>12504</v>
      </c>
      <c r="N156" s="29">
        <f t="shared" si="9"/>
        <v>13</v>
      </c>
      <c r="O156" s="46" t="s">
        <v>229</v>
      </c>
      <c r="P156" s="46" t="s">
        <v>233</v>
      </c>
      <c r="Q156" s="46" t="s">
        <v>195</v>
      </c>
      <c r="R156" s="47"/>
      <c r="S156" s="46">
        <v>110</v>
      </c>
      <c r="T156" s="46">
        <v>109</v>
      </c>
      <c r="U156" s="29">
        <f t="shared" si="10"/>
        <v>768</v>
      </c>
    </row>
    <row r="157" spans="2:21" ht="18.75" x14ac:dyDescent="0.3">
      <c r="B157" s="49">
        <f t="shared" si="7"/>
        <v>153</v>
      </c>
      <c r="C157" s="49" t="s">
        <v>217</v>
      </c>
      <c r="D157" s="49" t="s">
        <v>255</v>
      </c>
      <c r="E157" s="49" t="s">
        <v>195</v>
      </c>
      <c r="F157" s="49"/>
      <c r="G157" s="49">
        <v>140</v>
      </c>
      <c r="H157" s="49">
        <v>78</v>
      </c>
      <c r="I157" s="29">
        <f t="shared" si="8"/>
        <v>12582</v>
      </c>
      <c r="N157" s="29">
        <f t="shared" si="9"/>
        <v>14</v>
      </c>
      <c r="O157" s="46" t="s">
        <v>233</v>
      </c>
      <c r="P157" s="46" t="s">
        <v>307</v>
      </c>
      <c r="Q157" s="46" t="s">
        <v>195</v>
      </c>
      <c r="R157" s="47"/>
      <c r="S157" s="46">
        <v>110</v>
      </c>
      <c r="T157" s="46">
        <v>170</v>
      </c>
      <c r="U157" s="29">
        <f t="shared" si="10"/>
        <v>938</v>
      </c>
    </row>
    <row r="158" spans="2:21" ht="15.75" x14ac:dyDescent="0.25">
      <c r="B158" s="49">
        <f t="shared" si="7"/>
        <v>154</v>
      </c>
      <c r="C158" s="49" t="s">
        <v>255</v>
      </c>
      <c r="D158" s="49" t="s">
        <v>298</v>
      </c>
      <c r="E158" s="49" t="s">
        <v>195</v>
      </c>
      <c r="F158" s="49"/>
      <c r="G158" s="49">
        <v>140</v>
      </c>
      <c r="H158" s="49">
        <v>88</v>
      </c>
      <c r="I158" s="29">
        <f t="shared" si="8"/>
        <v>12670</v>
      </c>
      <c r="N158" s="29">
        <f t="shared" si="9"/>
        <v>15</v>
      </c>
      <c r="O158" s="46" t="s">
        <v>233</v>
      </c>
      <c r="P158" s="46" t="s">
        <v>307</v>
      </c>
      <c r="Q158" s="46" t="s">
        <v>200</v>
      </c>
      <c r="R158" s="46">
        <v>0.44</v>
      </c>
      <c r="S158" s="46">
        <v>110</v>
      </c>
      <c r="T158" s="46">
        <v>3</v>
      </c>
      <c r="U158" s="29">
        <f t="shared" si="10"/>
        <v>941</v>
      </c>
    </row>
    <row r="159" spans="2:21" ht="18.75" x14ac:dyDescent="0.3">
      <c r="B159" s="49">
        <f t="shared" si="7"/>
        <v>155</v>
      </c>
      <c r="C159" s="49" t="s">
        <v>298</v>
      </c>
      <c r="D159" s="49" t="s">
        <v>257</v>
      </c>
      <c r="E159" s="49" t="s">
        <v>195</v>
      </c>
      <c r="F159" s="49"/>
      <c r="G159" s="49">
        <v>140</v>
      </c>
      <c r="H159" s="49">
        <v>18</v>
      </c>
      <c r="I159" s="29">
        <f t="shared" si="8"/>
        <v>12688</v>
      </c>
      <c r="N159" s="29">
        <f t="shared" si="9"/>
        <v>16</v>
      </c>
      <c r="O159" s="46" t="s">
        <v>307</v>
      </c>
      <c r="P159" s="46" t="s">
        <v>292</v>
      </c>
      <c r="Q159" s="46" t="s">
        <v>195</v>
      </c>
      <c r="R159" s="47"/>
      <c r="S159" s="46">
        <v>110</v>
      </c>
      <c r="T159" s="46">
        <v>53</v>
      </c>
      <c r="U159" s="29">
        <f t="shared" si="10"/>
        <v>994</v>
      </c>
    </row>
    <row r="160" spans="2:21" ht="15.75" x14ac:dyDescent="0.25">
      <c r="B160" s="49">
        <f t="shared" si="7"/>
        <v>156</v>
      </c>
      <c r="C160" s="49" t="s">
        <v>257</v>
      </c>
      <c r="D160" s="49" t="s">
        <v>311</v>
      </c>
      <c r="E160" s="49" t="s">
        <v>195</v>
      </c>
      <c r="F160" s="49"/>
      <c r="G160" s="49">
        <v>140</v>
      </c>
      <c r="H160" s="49">
        <v>77</v>
      </c>
      <c r="I160" s="29">
        <f t="shared" si="8"/>
        <v>12765</v>
      </c>
      <c r="N160" s="29">
        <f t="shared" si="9"/>
        <v>17</v>
      </c>
      <c r="O160" s="49" t="s">
        <v>274</v>
      </c>
      <c r="P160" s="49" t="s">
        <v>308</v>
      </c>
      <c r="Q160" s="49" t="s">
        <v>195</v>
      </c>
      <c r="R160" s="49"/>
      <c r="S160" s="49">
        <v>140</v>
      </c>
      <c r="T160" s="49">
        <v>105</v>
      </c>
      <c r="U160" s="29">
        <f t="shared" si="10"/>
        <v>1099</v>
      </c>
    </row>
    <row r="161" spans="2:21" ht="15.75" x14ac:dyDescent="0.25">
      <c r="B161" s="49">
        <f t="shared" si="7"/>
        <v>157</v>
      </c>
      <c r="C161" s="49" t="s">
        <v>277</v>
      </c>
      <c r="D161" s="49" t="s">
        <v>312</v>
      </c>
      <c r="E161" s="49" t="s">
        <v>195</v>
      </c>
      <c r="F161" s="49"/>
      <c r="G161" s="49">
        <v>140</v>
      </c>
      <c r="H161" s="49">
        <v>515</v>
      </c>
      <c r="I161" s="29">
        <f t="shared" si="8"/>
        <v>13280</v>
      </c>
      <c r="N161" s="29">
        <f t="shared" si="9"/>
        <v>18</v>
      </c>
      <c r="O161" s="49" t="s">
        <v>308</v>
      </c>
      <c r="P161" s="49" t="s">
        <v>309</v>
      </c>
      <c r="Q161" s="49" t="s">
        <v>195</v>
      </c>
      <c r="R161" s="49"/>
      <c r="S161" s="49">
        <v>140</v>
      </c>
      <c r="T161" s="49">
        <v>18</v>
      </c>
      <c r="U161" s="29">
        <f t="shared" si="10"/>
        <v>1117</v>
      </c>
    </row>
    <row r="162" spans="2:21" ht="15.75" x14ac:dyDescent="0.25">
      <c r="B162" s="49">
        <f t="shared" si="7"/>
        <v>158</v>
      </c>
      <c r="C162" s="49" t="s">
        <v>312</v>
      </c>
      <c r="D162" s="49" t="s">
        <v>313</v>
      </c>
      <c r="E162" s="49" t="s">
        <v>195</v>
      </c>
      <c r="F162" s="49"/>
      <c r="G162" s="49">
        <v>140</v>
      </c>
      <c r="H162" s="49">
        <v>260</v>
      </c>
      <c r="I162" s="29">
        <f t="shared" si="8"/>
        <v>13540</v>
      </c>
      <c r="N162" s="29">
        <f t="shared" si="9"/>
        <v>19</v>
      </c>
      <c r="O162" s="49" t="s">
        <v>309</v>
      </c>
      <c r="P162" s="49" t="s">
        <v>310</v>
      </c>
      <c r="Q162" s="49" t="s">
        <v>195</v>
      </c>
      <c r="R162" s="49"/>
      <c r="S162" s="49">
        <v>140</v>
      </c>
      <c r="T162" s="49">
        <v>42</v>
      </c>
      <c r="U162" s="29">
        <f t="shared" si="10"/>
        <v>1159</v>
      </c>
    </row>
    <row r="163" spans="2:21" ht="15.75" x14ac:dyDescent="0.25">
      <c r="B163" s="49">
        <f t="shared" si="7"/>
        <v>159</v>
      </c>
      <c r="C163" s="49" t="s">
        <v>313</v>
      </c>
      <c r="D163" s="49" t="s">
        <v>314</v>
      </c>
      <c r="E163" s="49" t="s">
        <v>195</v>
      </c>
      <c r="F163" s="49"/>
      <c r="G163" s="49">
        <v>140</v>
      </c>
      <c r="H163" s="49">
        <v>641</v>
      </c>
      <c r="I163" s="29">
        <f t="shared" si="8"/>
        <v>14181</v>
      </c>
      <c r="N163" s="29">
        <f t="shared" si="9"/>
        <v>20</v>
      </c>
      <c r="O163" s="49" t="s">
        <v>310</v>
      </c>
      <c r="P163" s="49" t="s">
        <v>217</v>
      </c>
      <c r="Q163" s="49" t="s">
        <v>195</v>
      </c>
      <c r="R163" s="49"/>
      <c r="S163" s="49">
        <v>140</v>
      </c>
      <c r="T163" s="49">
        <v>7</v>
      </c>
      <c r="U163" s="29">
        <f t="shared" si="10"/>
        <v>1166</v>
      </c>
    </row>
    <row r="164" spans="2:21" ht="15.75" x14ac:dyDescent="0.25">
      <c r="B164" s="49">
        <f t="shared" si="7"/>
        <v>160</v>
      </c>
      <c r="C164" s="49" t="s">
        <v>281</v>
      </c>
      <c r="D164" s="49" t="s">
        <v>283</v>
      </c>
      <c r="E164" s="49" t="s">
        <v>195</v>
      </c>
      <c r="F164" s="49"/>
      <c r="G164" s="49">
        <v>140</v>
      </c>
      <c r="H164" s="49">
        <v>92</v>
      </c>
      <c r="I164" s="29">
        <f t="shared" si="8"/>
        <v>14273</v>
      </c>
      <c r="N164" s="29">
        <f t="shared" si="9"/>
        <v>21</v>
      </c>
      <c r="O164" s="49" t="s">
        <v>217</v>
      </c>
      <c r="P164" s="49" t="s">
        <v>255</v>
      </c>
      <c r="Q164" s="49" t="s">
        <v>195</v>
      </c>
      <c r="R164" s="49"/>
      <c r="S164" s="49">
        <v>140</v>
      </c>
      <c r="T164" s="49">
        <v>78</v>
      </c>
      <c r="U164" s="29">
        <f t="shared" si="10"/>
        <v>1244</v>
      </c>
    </row>
    <row r="165" spans="2:21" ht="15.75" x14ac:dyDescent="0.25">
      <c r="B165" s="49">
        <f t="shared" si="7"/>
        <v>161</v>
      </c>
      <c r="C165" s="49" t="s">
        <v>283</v>
      </c>
      <c r="D165" s="49" t="s">
        <v>284</v>
      </c>
      <c r="E165" s="49" t="s">
        <v>195</v>
      </c>
      <c r="F165" s="49"/>
      <c r="G165" s="49">
        <v>140</v>
      </c>
      <c r="H165" s="49">
        <v>261</v>
      </c>
      <c r="I165" s="29">
        <f t="shared" si="8"/>
        <v>14534</v>
      </c>
      <c r="N165" s="29">
        <f t="shared" si="9"/>
        <v>22</v>
      </c>
      <c r="O165" s="49" t="s">
        <v>255</v>
      </c>
      <c r="P165" s="49" t="s">
        <v>298</v>
      </c>
      <c r="Q165" s="49" t="s">
        <v>195</v>
      </c>
      <c r="R165" s="49"/>
      <c r="S165" s="49">
        <v>140</v>
      </c>
      <c r="T165" s="49">
        <v>88</v>
      </c>
      <c r="U165" s="29">
        <f t="shared" si="10"/>
        <v>1332</v>
      </c>
    </row>
    <row r="166" spans="2:21" ht="15.75" x14ac:dyDescent="0.25">
      <c r="B166" s="49">
        <f t="shared" si="7"/>
        <v>162</v>
      </c>
      <c r="C166" s="49" t="s">
        <v>284</v>
      </c>
      <c r="D166" s="49" t="s">
        <v>288</v>
      </c>
      <c r="E166" s="49" t="s">
        <v>195</v>
      </c>
      <c r="F166" s="49"/>
      <c r="G166" s="49">
        <v>140</v>
      </c>
      <c r="H166" s="49">
        <v>64</v>
      </c>
      <c r="I166" s="29">
        <f t="shared" si="8"/>
        <v>14598</v>
      </c>
      <c r="N166" s="29">
        <f t="shared" si="9"/>
        <v>23</v>
      </c>
      <c r="O166" s="49" t="s">
        <v>298</v>
      </c>
      <c r="P166" s="49" t="s">
        <v>257</v>
      </c>
      <c r="Q166" s="49" t="s">
        <v>195</v>
      </c>
      <c r="R166" s="49"/>
      <c r="S166" s="49">
        <v>140</v>
      </c>
      <c r="T166" s="49">
        <v>18</v>
      </c>
      <c r="U166" s="29">
        <f t="shared" si="10"/>
        <v>1350</v>
      </c>
    </row>
    <row r="167" spans="2:21" ht="15.75" x14ac:dyDescent="0.25">
      <c r="B167" s="49">
        <f t="shared" si="7"/>
        <v>163</v>
      </c>
      <c r="C167" s="49">
        <v>102</v>
      </c>
      <c r="D167" s="49">
        <v>137</v>
      </c>
      <c r="E167" s="49" t="s">
        <v>195</v>
      </c>
      <c r="F167" s="49"/>
      <c r="G167" s="49">
        <v>140</v>
      </c>
      <c r="H167" s="49">
        <v>140</v>
      </c>
      <c r="I167" s="29">
        <f t="shared" si="8"/>
        <v>14738</v>
      </c>
      <c r="N167" s="29">
        <f t="shared" si="9"/>
        <v>24</v>
      </c>
      <c r="O167" s="49" t="s">
        <v>257</v>
      </c>
      <c r="P167" s="49" t="s">
        <v>311</v>
      </c>
      <c r="Q167" s="49" t="s">
        <v>195</v>
      </c>
      <c r="R167" s="49"/>
      <c r="S167" s="49">
        <v>140</v>
      </c>
      <c r="T167" s="49">
        <v>77</v>
      </c>
      <c r="U167" s="29">
        <f t="shared" si="10"/>
        <v>1427</v>
      </c>
    </row>
    <row r="168" spans="2:21" ht="15.75" x14ac:dyDescent="0.25">
      <c r="B168" s="49">
        <f t="shared" si="7"/>
        <v>164</v>
      </c>
      <c r="C168" s="49">
        <v>137</v>
      </c>
      <c r="D168" s="49">
        <v>67</v>
      </c>
      <c r="E168" s="49" t="s">
        <v>195</v>
      </c>
      <c r="F168" s="49"/>
      <c r="G168" s="49">
        <v>140</v>
      </c>
      <c r="H168" s="49">
        <v>28</v>
      </c>
      <c r="I168" s="29">
        <f t="shared" si="8"/>
        <v>14766</v>
      </c>
      <c r="N168" s="29">
        <f t="shared" si="9"/>
        <v>25</v>
      </c>
      <c r="O168" s="49" t="s">
        <v>277</v>
      </c>
      <c r="P168" s="49" t="s">
        <v>312</v>
      </c>
      <c r="Q168" s="49" t="s">
        <v>195</v>
      </c>
      <c r="R168" s="49"/>
      <c r="S168" s="49">
        <v>140</v>
      </c>
      <c r="T168" s="49">
        <v>515</v>
      </c>
      <c r="U168" s="29">
        <f t="shared" si="10"/>
        <v>1942</v>
      </c>
    </row>
    <row r="169" spans="2:21" ht="15.75" x14ac:dyDescent="0.25">
      <c r="B169" s="49">
        <f t="shared" si="7"/>
        <v>165</v>
      </c>
      <c r="C169" s="49">
        <v>67</v>
      </c>
      <c r="D169" s="49">
        <v>24</v>
      </c>
      <c r="E169" s="49" t="s">
        <v>195</v>
      </c>
      <c r="F169" s="49"/>
      <c r="G169" s="49">
        <v>140</v>
      </c>
      <c r="H169" s="49">
        <v>196</v>
      </c>
      <c r="I169" s="29">
        <f t="shared" si="8"/>
        <v>14962</v>
      </c>
      <c r="N169" s="29">
        <f t="shared" si="9"/>
        <v>26</v>
      </c>
      <c r="O169" s="49" t="s">
        <v>312</v>
      </c>
      <c r="P169" s="49" t="s">
        <v>313</v>
      </c>
      <c r="Q169" s="49" t="s">
        <v>195</v>
      </c>
      <c r="R169" s="49"/>
      <c r="S169" s="49">
        <v>140</v>
      </c>
      <c r="T169" s="49">
        <v>260</v>
      </c>
      <c r="U169" s="29">
        <f t="shared" si="10"/>
        <v>2202</v>
      </c>
    </row>
    <row r="170" spans="2:21" ht="15.75" x14ac:dyDescent="0.25">
      <c r="B170" s="49">
        <f t="shared" si="7"/>
        <v>166</v>
      </c>
      <c r="C170" s="49">
        <v>24</v>
      </c>
      <c r="D170" s="49">
        <v>38</v>
      </c>
      <c r="E170" s="49" t="s">
        <v>195</v>
      </c>
      <c r="F170" s="49"/>
      <c r="G170" s="49">
        <v>140</v>
      </c>
      <c r="H170" s="49">
        <v>288</v>
      </c>
      <c r="I170" s="29">
        <f t="shared" si="8"/>
        <v>15250</v>
      </c>
      <c r="N170" s="29">
        <f t="shared" si="9"/>
        <v>27</v>
      </c>
      <c r="O170" s="49" t="s">
        <v>313</v>
      </c>
      <c r="P170" s="49" t="s">
        <v>314</v>
      </c>
      <c r="Q170" s="49" t="s">
        <v>195</v>
      </c>
      <c r="R170" s="49"/>
      <c r="S170" s="49">
        <v>140</v>
      </c>
      <c r="T170" s="49">
        <v>641</v>
      </c>
      <c r="U170" s="29">
        <f t="shared" si="10"/>
        <v>2843</v>
      </c>
    </row>
    <row r="171" spans="2:21" ht="15.75" x14ac:dyDescent="0.25">
      <c r="B171" s="55">
        <f t="shared" si="7"/>
        <v>167</v>
      </c>
      <c r="C171" s="55">
        <v>38</v>
      </c>
      <c r="D171" s="55">
        <v>167</v>
      </c>
      <c r="E171" s="55" t="s">
        <v>195</v>
      </c>
      <c r="F171" s="55"/>
      <c r="G171" s="55">
        <v>140</v>
      </c>
      <c r="H171" s="55">
        <v>484</v>
      </c>
      <c r="I171" s="68">
        <f t="shared" si="8"/>
        <v>15734</v>
      </c>
      <c r="N171" s="29">
        <f t="shared" si="9"/>
        <v>28</v>
      </c>
      <c r="O171" s="49" t="s">
        <v>281</v>
      </c>
      <c r="P171" s="49" t="s">
        <v>283</v>
      </c>
      <c r="Q171" s="49" t="s">
        <v>195</v>
      </c>
      <c r="R171" s="49"/>
      <c r="S171" s="49">
        <v>140</v>
      </c>
      <c r="T171" s="49">
        <v>92</v>
      </c>
      <c r="U171" s="29">
        <f t="shared" si="10"/>
        <v>2935</v>
      </c>
    </row>
    <row r="172" spans="2:21" ht="15.75" x14ac:dyDescent="0.25">
      <c r="B172" s="40"/>
      <c r="C172" s="40"/>
      <c r="D172" s="40"/>
      <c r="E172" s="40"/>
      <c r="F172" s="40"/>
      <c r="G172" s="40"/>
      <c r="H172" s="40"/>
      <c r="I172" s="40"/>
      <c r="N172" s="29">
        <f t="shared" si="9"/>
        <v>29</v>
      </c>
      <c r="O172" s="49" t="s">
        <v>283</v>
      </c>
      <c r="P172" s="49" t="s">
        <v>284</v>
      </c>
      <c r="Q172" s="49" t="s">
        <v>195</v>
      </c>
      <c r="R172" s="49"/>
      <c r="S172" s="49">
        <v>140</v>
      </c>
      <c r="T172" s="49">
        <v>261</v>
      </c>
      <c r="U172" s="29">
        <f t="shared" si="10"/>
        <v>3196</v>
      </c>
    </row>
    <row r="173" spans="2:21" ht="15.75" x14ac:dyDescent="0.25">
      <c r="B173" s="40">
        <v>63</v>
      </c>
      <c r="C173" s="46">
        <v>75</v>
      </c>
      <c r="D173" s="46">
        <v>90</v>
      </c>
      <c r="E173" s="40">
        <v>110</v>
      </c>
      <c r="F173" s="40">
        <v>140</v>
      </c>
      <c r="G173" s="40"/>
      <c r="H173" s="40"/>
      <c r="I173" s="40"/>
      <c r="J173" s="72"/>
      <c r="K173" s="72"/>
      <c r="N173" s="29">
        <f t="shared" si="9"/>
        <v>30</v>
      </c>
      <c r="O173" s="49" t="s">
        <v>284</v>
      </c>
      <c r="P173" s="49" t="s">
        <v>288</v>
      </c>
      <c r="Q173" s="49" t="s">
        <v>195</v>
      </c>
      <c r="R173" s="49"/>
      <c r="S173" s="49">
        <v>140</v>
      </c>
      <c r="T173" s="49">
        <v>64</v>
      </c>
      <c r="U173" s="29">
        <f t="shared" si="10"/>
        <v>3260</v>
      </c>
    </row>
    <row r="174" spans="2:21" ht="15.75" x14ac:dyDescent="0.25">
      <c r="B174" s="29">
        <f>+SUMIF($G$5:$G$171,B173,$H$5:$H$171)</f>
        <v>5910</v>
      </c>
      <c r="C174" s="29">
        <f t="shared" ref="C174:F174" si="11">+SUMIF($G$5:$G$171,C173,$H$5:$H$171)</f>
        <v>2952</v>
      </c>
      <c r="D174" s="29">
        <f t="shared" si="11"/>
        <v>2476</v>
      </c>
      <c r="E174" s="29">
        <f t="shared" si="11"/>
        <v>994</v>
      </c>
      <c r="F174" s="29">
        <f t="shared" si="11"/>
        <v>3402</v>
      </c>
      <c r="G174" s="40">
        <f>+SUM(B174:F174)</f>
        <v>15734</v>
      </c>
      <c r="H174" s="40"/>
      <c r="I174" s="40"/>
      <c r="J174" s="72"/>
      <c r="K174" s="72"/>
      <c r="N174" s="29">
        <f t="shared" si="9"/>
        <v>31</v>
      </c>
      <c r="O174" s="49">
        <v>102</v>
      </c>
      <c r="P174" s="49">
        <v>137</v>
      </c>
      <c r="Q174" s="49" t="s">
        <v>195</v>
      </c>
      <c r="R174" s="49"/>
      <c r="S174" s="49">
        <v>140</v>
      </c>
      <c r="T174" s="49">
        <v>140</v>
      </c>
      <c r="U174" s="29">
        <f t="shared" si="10"/>
        <v>3400</v>
      </c>
    </row>
    <row r="175" spans="2:21" ht="15.75" x14ac:dyDescent="0.25">
      <c r="B175" t="s">
        <v>315</v>
      </c>
      <c r="N175" s="29">
        <f t="shared" si="9"/>
        <v>32</v>
      </c>
      <c r="O175" s="49">
        <v>137</v>
      </c>
      <c r="P175" s="49">
        <v>67</v>
      </c>
      <c r="Q175" s="49" t="s">
        <v>195</v>
      </c>
      <c r="R175" s="49"/>
      <c r="S175" s="49">
        <v>140</v>
      </c>
      <c r="T175" s="49">
        <v>28</v>
      </c>
      <c r="U175" s="29">
        <f t="shared" si="10"/>
        <v>3428</v>
      </c>
    </row>
    <row r="176" spans="2:21" ht="15.75" x14ac:dyDescent="0.25">
      <c r="N176" s="29">
        <f t="shared" si="9"/>
        <v>33</v>
      </c>
      <c r="O176" s="49">
        <v>67</v>
      </c>
      <c r="P176" s="49">
        <v>24</v>
      </c>
      <c r="Q176" s="49" t="s">
        <v>195</v>
      </c>
      <c r="R176" s="49"/>
      <c r="S176" s="49">
        <v>140</v>
      </c>
      <c r="T176" s="49">
        <v>196</v>
      </c>
      <c r="U176" s="29">
        <f t="shared" si="10"/>
        <v>3624</v>
      </c>
    </row>
    <row r="177" spans="14:21" ht="15.75" x14ac:dyDescent="0.25">
      <c r="N177" s="29">
        <f t="shared" si="9"/>
        <v>34</v>
      </c>
      <c r="O177" s="49">
        <v>24</v>
      </c>
      <c r="P177" s="49">
        <v>38</v>
      </c>
      <c r="Q177" s="49" t="s">
        <v>195</v>
      </c>
      <c r="R177" s="49"/>
      <c r="S177" s="49">
        <v>140</v>
      </c>
      <c r="T177" s="49">
        <v>288</v>
      </c>
      <c r="U177" s="29">
        <f t="shared" si="10"/>
        <v>3912</v>
      </c>
    </row>
    <row r="178" spans="14:21" ht="16.5" thickBot="1" x14ac:dyDescent="0.3">
      <c r="N178" s="29">
        <f t="shared" si="9"/>
        <v>35</v>
      </c>
      <c r="O178" s="49">
        <v>38</v>
      </c>
      <c r="P178" s="55">
        <v>167</v>
      </c>
      <c r="Q178" s="55" t="s">
        <v>195</v>
      </c>
      <c r="R178" s="49"/>
      <c r="S178" s="49">
        <v>140</v>
      </c>
      <c r="T178" s="49">
        <v>484</v>
      </c>
      <c r="U178" s="29">
        <f t="shared" si="10"/>
        <v>4396</v>
      </c>
    </row>
    <row r="179" spans="14:21" x14ac:dyDescent="0.25">
      <c r="N179" s="40"/>
      <c r="O179" s="56"/>
      <c r="P179" s="57">
        <v>110</v>
      </c>
      <c r="Q179" s="58">
        <v>140</v>
      </c>
      <c r="R179" s="59"/>
      <c r="S179" s="40"/>
      <c r="T179" s="40"/>
      <c r="U179" s="40"/>
    </row>
    <row r="180" spans="14:21" x14ac:dyDescent="0.25">
      <c r="N180" s="40"/>
      <c r="O180" s="56"/>
      <c r="P180" s="60">
        <f>+SUMIF($AD$96:$AD$130,$AA$131,$AE$96:$AE$130)</f>
        <v>0</v>
      </c>
      <c r="Q180" s="61">
        <f>+SUMIF($AD$96:$AD$130,$AB$131,$AE$96:$AE$130)</f>
        <v>0</v>
      </c>
      <c r="R180" s="59"/>
      <c r="S180" s="40"/>
      <c r="T180" s="40"/>
      <c r="U180" s="40"/>
    </row>
    <row r="181" spans="14:21" ht="19.5" thickBot="1" x14ac:dyDescent="0.35">
      <c r="N181" s="40"/>
      <c r="O181" s="56"/>
      <c r="P181" s="62">
        <v>1493</v>
      </c>
      <c r="Q181" s="63">
        <v>3486</v>
      </c>
      <c r="R181" s="59"/>
      <c r="S181" s="40"/>
      <c r="T181" s="40"/>
      <c r="U181" s="40"/>
    </row>
    <row r="182" spans="14:21" x14ac:dyDescent="0.25">
      <c r="N182" s="40" t="s">
        <v>299</v>
      </c>
      <c r="O182" s="40"/>
      <c r="P182" s="64"/>
      <c r="Q182" s="64"/>
      <c r="R182" s="40"/>
      <c r="S182" s="40" t="s">
        <v>300</v>
      </c>
      <c r="T182" s="56"/>
      <c r="U182" s="40"/>
    </row>
    <row r="183" spans="14:21" x14ac:dyDescent="0.25">
      <c r="N183" s="40" t="s">
        <v>301</v>
      </c>
      <c r="O183" s="56"/>
      <c r="P183" s="65"/>
      <c r="Q183" s="66"/>
      <c r="R183" s="67"/>
      <c r="S183" s="40" t="s">
        <v>301</v>
      </c>
      <c r="T183" s="56"/>
      <c r="U183" s="29"/>
    </row>
    <row r="184" spans="14:21" x14ac:dyDescent="0.25">
      <c r="N184" s="40" t="s">
        <v>302</v>
      </c>
      <c r="O184" s="56"/>
      <c r="P184" s="65"/>
      <c r="Q184" s="66"/>
      <c r="R184" s="67"/>
      <c r="S184" s="40" t="s">
        <v>302</v>
      </c>
      <c r="T184" s="65"/>
      <c r="U184" s="29"/>
    </row>
    <row r="185" spans="14:21" x14ac:dyDescent="0.25">
      <c r="N185" s="40" t="s">
        <v>303</v>
      </c>
      <c r="O185" s="56"/>
      <c r="P185" s="65"/>
      <c r="Q185" s="66"/>
      <c r="R185" s="67"/>
      <c r="S185" s="40" t="s">
        <v>303</v>
      </c>
      <c r="T185" s="56"/>
      <c r="U185" s="29"/>
    </row>
  </sheetData>
  <mergeCells count="146">
    <mergeCell ref="J174:K174"/>
    <mergeCell ref="T134:W134"/>
    <mergeCell ref="O135:P135"/>
    <mergeCell ref="R135:S135"/>
    <mergeCell ref="U135:W135"/>
    <mergeCell ref="K129:L129"/>
    <mergeCell ref="K130:L130"/>
    <mergeCell ref="K131:L131"/>
    <mergeCell ref="K132:L132"/>
    <mergeCell ref="K133:L133"/>
    <mergeCell ref="K134:L134"/>
    <mergeCell ref="N136:P136"/>
    <mergeCell ref="R136:S136"/>
    <mergeCell ref="U136:W136"/>
    <mergeCell ref="O137:P137"/>
    <mergeCell ref="R137:S137"/>
    <mergeCell ref="U137:W137"/>
    <mergeCell ref="K135:L135"/>
    <mergeCell ref="K136:L136"/>
    <mergeCell ref="J173:K173"/>
    <mergeCell ref="K123:L123"/>
    <mergeCell ref="K124:L124"/>
    <mergeCell ref="K125:L125"/>
    <mergeCell ref="K126:L126"/>
    <mergeCell ref="K127:L127"/>
    <mergeCell ref="K128:L128"/>
    <mergeCell ref="K117:L117"/>
    <mergeCell ref="K118:L118"/>
    <mergeCell ref="K119:L119"/>
    <mergeCell ref="K120:L120"/>
    <mergeCell ref="K121:L121"/>
    <mergeCell ref="K122:L122"/>
    <mergeCell ref="K111:L111"/>
    <mergeCell ref="K112:L112"/>
    <mergeCell ref="K113:L113"/>
    <mergeCell ref="K114:L114"/>
    <mergeCell ref="K115:L115"/>
    <mergeCell ref="K116:L116"/>
    <mergeCell ref="K105:L105"/>
    <mergeCell ref="K106:L106"/>
    <mergeCell ref="K107:L107"/>
    <mergeCell ref="K108:L108"/>
    <mergeCell ref="K109:L109"/>
    <mergeCell ref="K110:L110"/>
    <mergeCell ref="K99:L99"/>
    <mergeCell ref="K100:L100"/>
    <mergeCell ref="K101:L101"/>
    <mergeCell ref="K102:L102"/>
    <mergeCell ref="K103:L103"/>
    <mergeCell ref="K104:L104"/>
    <mergeCell ref="K93:L93"/>
    <mergeCell ref="K94:L94"/>
    <mergeCell ref="K95:L95"/>
    <mergeCell ref="K96:L96"/>
    <mergeCell ref="K97:L97"/>
    <mergeCell ref="K98:L98"/>
    <mergeCell ref="K87:L87"/>
    <mergeCell ref="K88:L88"/>
    <mergeCell ref="K89:L89"/>
    <mergeCell ref="K90:L90"/>
    <mergeCell ref="K91:L91"/>
    <mergeCell ref="K92:L92"/>
    <mergeCell ref="K81:L81"/>
    <mergeCell ref="K82:L82"/>
    <mergeCell ref="K83:L83"/>
    <mergeCell ref="K84:L84"/>
    <mergeCell ref="K85:L85"/>
    <mergeCell ref="K86:L86"/>
    <mergeCell ref="K75:L75"/>
    <mergeCell ref="K76:L76"/>
    <mergeCell ref="K77:L77"/>
    <mergeCell ref="K78:L78"/>
    <mergeCell ref="K79:L79"/>
    <mergeCell ref="K80:L80"/>
    <mergeCell ref="K69:L69"/>
    <mergeCell ref="K70:L70"/>
    <mergeCell ref="K71:L71"/>
    <mergeCell ref="K72:L72"/>
    <mergeCell ref="K73:L73"/>
    <mergeCell ref="K74:L74"/>
    <mergeCell ref="K63:L63"/>
    <mergeCell ref="K64:L64"/>
    <mergeCell ref="K65:L65"/>
    <mergeCell ref="K66:L66"/>
    <mergeCell ref="K67:L67"/>
    <mergeCell ref="K68:L68"/>
    <mergeCell ref="K57:L57"/>
    <mergeCell ref="K58:L58"/>
    <mergeCell ref="K59:L59"/>
    <mergeCell ref="K60:L60"/>
    <mergeCell ref="K61:L61"/>
    <mergeCell ref="K62:L62"/>
    <mergeCell ref="K51:L51"/>
    <mergeCell ref="K52:L52"/>
    <mergeCell ref="K53:L53"/>
    <mergeCell ref="K54:L54"/>
    <mergeCell ref="K55:L55"/>
    <mergeCell ref="K56:L56"/>
    <mergeCell ref="K45:L45"/>
    <mergeCell ref="K46:L46"/>
    <mergeCell ref="K47:L47"/>
    <mergeCell ref="K48:L48"/>
    <mergeCell ref="K49:L49"/>
    <mergeCell ref="K50:L50"/>
    <mergeCell ref="K39:L39"/>
    <mergeCell ref="K40:L40"/>
    <mergeCell ref="K41:L41"/>
    <mergeCell ref="K42:L42"/>
    <mergeCell ref="K43:L43"/>
    <mergeCell ref="K44:L44"/>
    <mergeCell ref="K33:L33"/>
    <mergeCell ref="K34:L34"/>
    <mergeCell ref="K35:L35"/>
    <mergeCell ref="K36:L36"/>
    <mergeCell ref="K37:L37"/>
    <mergeCell ref="K38:L38"/>
    <mergeCell ref="K27:L27"/>
    <mergeCell ref="K28:L28"/>
    <mergeCell ref="K29:L29"/>
    <mergeCell ref="K30:L30"/>
    <mergeCell ref="K31:L31"/>
    <mergeCell ref="K32:L32"/>
    <mergeCell ref="K21:L21"/>
    <mergeCell ref="K22:L22"/>
    <mergeCell ref="K23:L23"/>
    <mergeCell ref="K24:L24"/>
    <mergeCell ref="K25:L25"/>
    <mergeCell ref="K26:L26"/>
    <mergeCell ref="K18:L18"/>
    <mergeCell ref="K19:L19"/>
    <mergeCell ref="K20:L20"/>
    <mergeCell ref="K9:L9"/>
    <mergeCell ref="K10:L10"/>
    <mergeCell ref="K11:L11"/>
    <mergeCell ref="K12:L12"/>
    <mergeCell ref="K13:L13"/>
    <mergeCell ref="K14:L14"/>
    <mergeCell ref="B3:L3"/>
    <mergeCell ref="K4:L4"/>
    <mergeCell ref="K5:L5"/>
    <mergeCell ref="K6:L6"/>
    <mergeCell ref="K7:L7"/>
    <mergeCell ref="K8:L8"/>
    <mergeCell ref="K15:L15"/>
    <mergeCell ref="K16:L16"/>
    <mergeCell ref="K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1"/>
  <sheetViews>
    <sheetView tabSelected="1" topLeftCell="A19" zoomScaleSheetLayoutView="130" workbookViewId="0">
      <selection activeCell="H196" sqref="H196"/>
    </sheetView>
  </sheetViews>
  <sheetFormatPr defaultRowHeight="15" x14ac:dyDescent="0.25"/>
  <cols>
    <col min="1" max="1" width="7.42578125" customWidth="1"/>
    <col min="2" max="2" width="6.28515625" style="24" customWidth="1"/>
    <col min="3" max="3" width="12.42578125" style="24" customWidth="1"/>
    <col min="4" max="4" width="18" style="24" bestFit="1" customWidth="1"/>
    <col min="5" max="5" width="10.42578125" style="24" customWidth="1"/>
    <col min="6" max="6" width="13.140625" style="24" customWidth="1"/>
    <col min="7" max="7" width="11.7109375" style="24" customWidth="1"/>
    <col min="8" max="8" width="28.28515625" customWidth="1"/>
    <col min="9" max="9" width="22.140625" customWidth="1"/>
    <col min="11" max="11" width="19.85546875" style="23" customWidth="1"/>
    <col min="12" max="12" width="10.42578125" bestFit="1" customWidth="1"/>
    <col min="13" max="13" width="8.5703125" customWidth="1"/>
    <col min="14" max="14" width="14" customWidth="1"/>
  </cols>
  <sheetData>
    <row r="2" spans="2:8" ht="15.75" x14ac:dyDescent="0.25">
      <c r="B2" s="74" t="s">
        <v>0</v>
      </c>
      <c r="C2" s="74"/>
      <c r="D2" s="1" t="s">
        <v>1</v>
      </c>
      <c r="E2" s="2"/>
      <c r="F2" s="2"/>
      <c r="G2" s="3"/>
      <c r="H2" s="4"/>
    </row>
    <row r="3" spans="2:8" ht="15" customHeight="1" x14ac:dyDescent="0.25">
      <c r="B3" s="74" t="s">
        <v>2</v>
      </c>
      <c r="C3" s="74"/>
      <c r="D3" s="5" t="s">
        <v>3</v>
      </c>
      <c r="E3" s="6"/>
      <c r="F3" s="6"/>
      <c r="G3" s="6"/>
      <c r="H3" s="7"/>
    </row>
    <row r="4" spans="2:8" ht="15" customHeight="1" x14ac:dyDescent="0.25">
      <c r="B4" s="75" t="s">
        <v>4</v>
      </c>
      <c r="C4" s="75"/>
      <c r="D4" s="8" t="s">
        <v>5</v>
      </c>
      <c r="E4" s="9"/>
      <c r="F4" s="9"/>
      <c r="G4" s="9"/>
      <c r="H4" s="10"/>
    </row>
    <row r="5" spans="2:8" ht="15" customHeight="1" x14ac:dyDescent="0.25">
      <c r="B5" s="76" t="s">
        <v>6</v>
      </c>
      <c r="C5" s="77"/>
      <c r="D5" s="77"/>
      <c r="E5" s="77"/>
      <c r="F5" s="77"/>
      <c r="G5" s="77"/>
      <c r="H5" s="77"/>
    </row>
    <row r="6" spans="2:8" ht="15" customHeight="1" x14ac:dyDescent="0.25">
      <c r="B6" s="11" t="s">
        <v>7</v>
      </c>
      <c r="C6" s="11" t="s">
        <v>8</v>
      </c>
      <c r="D6" s="11" t="s">
        <v>9</v>
      </c>
      <c r="E6" s="12" t="s">
        <v>10</v>
      </c>
      <c r="F6" s="12" t="s">
        <v>11</v>
      </c>
      <c r="G6" s="11" t="s">
        <v>12</v>
      </c>
      <c r="H6" s="11" t="s">
        <v>13</v>
      </c>
    </row>
    <row r="7" spans="2:8" ht="15" customHeight="1" x14ac:dyDescent="0.25">
      <c r="B7" s="13">
        <v>1</v>
      </c>
      <c r="C7" s="14">
        <v>44841</v>
      </c>
      <c r="D7" s="13">
        <v>7800</v>
      </c>
      <c r="E7" s="13"/>
      <c r="F7" s="13"/>
      <c r="G7" s="13">
        <v>801</v>
      </c>
      <c r="H7" s="13">
        <v>7800</v>
      </c>
    </row>
    <row r="8" spans="2:8" ht="15" customHeight="1" x14ac:dyDescent="0.25">
      <c r="B8" s="15"/>
      <c r="C8" s="16"/>
      <c r="D8" s="17"/>
      <c r="E8" s="17"/>
      <c r="F8" s="17"/>
      <c r="G8" s="17"/>
      <c r="H8" s="17"/>
    </row>
    <row r="9" spans="2:8" ht="15" customHeight="1" x14ac:dyDescent="0.25">
      <c r="B9" s="78" t="s">
        <v>14</v>
      </c>
      <c r="C9" s="79"/>
      <c r="D9" s="79"/>
      <c r="E9" s="79"/>
      <c r="F9" s="79"/>
      <c r="G9" s="79"/>
      <c r="H9" s="79"/>
    </row>
    <row r="10" spans="2:8" ht="15" customHeight="1" x14ac:dyDescent="0.25">
      <c r="B10" s="11" t="s">
        <v>7</v>
      </c>
      <c r="C10" s="11" t="s">
        <v>8</v>
      </c>
      <c r="D10" s="11" t="s">
        <v>9</v>
      </c>
      <c r="E10" s="12" t="s">
        <v>10</v>
      </c>
      <c r="F10" s="12" t="s">
        <v>11</v>
      </c>
      <c r="G10" s="11" t="s">
        <v>12</v>
      </c>
      <c r="H10" s="11" t="s">
        <v>13</v>
      </c>
    </row>
    <row r="11" spans="2:8" ht="15" customHeight="1" x14ac:dyDescent="0.25">
      <c r="B11" s="13">
        <v>1</v>
      </c>
      <c r="C11" s="14">
        <v>44853</v>
      </c>
      <c r="D11" s="13">
        <v>900</v>
      </c>
      <c r="E11" s="13"/>
      <c r="F11" s="13"/>
      <c r="G11" s="13">
        <v>807</v>
      </c>
      <c r="H11" s="73">
        <f>+SUM(D11:F15)</f>
        <v>3000</v>
      </c>
    </row>
    <row r="12" spans="2:8" ht="15" customHeight="1" x14ac:dyDescent="0.25">
      <c r="B12" s="13">
        <v>2</v>
      </c>
      <c r="C12" s="14">
        <v>44870</v>
      </c>
      <c r="D12" s="13">
        <v>600</v>
      </c>
      <c r="E12" s="13"/>
      <c r="F12" s="13"/>
      <c r="G12" s="13">
        <v>813</v>
      </c>
      <c r="H12" s="73"/>
    </row>
    <row r="13" spans="2:8" ht="15" customHeight="1" x14ac:dyDescent="0.25">
      <c r="B13" s="13">
        <v>3</v>
      </c>
      <c r="C13" s="14">
        <v>44882</v>
      </c>
      <c r="D13" s="13">
        <v>600</v>
      </c>
      <c r="E13" s="13"/>
      <c r="F13" s="13"/>
      <c r="G13" s="18">
        <v>820</v>
      </c>
      <c r="H13" s="73"/>
    </row>
    <row r="14" spans="2:8" ht="15" customHeight="1" x14ac:dyDescent="0.25">
      <c r="B14" s="13">
        <v>4</v>
      </c>
      <c r="C14" s="14">
        <v>44902</v>
      </c>
      <c r="D14" s="13">
        <v>450</v>
      </c>
      <c r="E14" s="13"/>
      <c r="F14" s="13"/>
      <c r="G14" s="18">
        <v>834</v>
      </c>
      <c r="H14" s="73"/>
    </row>
    <row r="15" spans="2:8" ht="15" customHeight="1" x14ac:dyDescent="0.25">
      <c r="B15" s="13">
        <v>5</v>
      </c>
      <c r="C15" s="14">
        <v>44904</v>
      </c>
      <c r="D15" s="13">
        <v>450</v>
      </c>
      <c r="E15" s="13"/>
      <c r="F15" s="13"/>
      <c r="G15" s="18">
        <v>836</v>
      </c>
      <c r="H15" s="73"/>
    </row>
    <row r="16" spans="2:8" ht="15" customHeight="1" x14ac:dyDescent="0.25">
      <c r="B16" s="81" t="s">
        <v>15</v>
      </c>
      <c r="C16" s="82"/>
      <c r="D16" s="82"/>
      <c r="E16" s="82"/>
      <c r="F16" s="82"/>
      <c r="G16" s="82"/>
      <c r="H16" s="82"/>
    </row>
    <row r="17" spans="2:8" ht="15" customHeight="1" x14ac:dyDescent="0.25">
      <c r="B17" s="11" t="s">
        <v>7</v>
      </c>
      <c r="C17" s="11" t="s">
        <v>8</v>
      </c>
      <c r="D17" s="11" t="s">
        <v>9</v>
      </c>
      <c r="E17" s="12" t="s">
        <v>10</v>
      </c>
      <c r="F17" s="12" t="s">
        <v>11</v>
      </c>
      <c r="G17" s="11" t="s">
        <v>12</v>
      </c>
      <c r="H17" s="11" t="s">
        <v>13</v>
      </c>
    </row>
    <row r="18" spans="2:8" ht="15" customHeight="1" x14ac:dyDescent="0.25">
      <c r="B18" s="13">
        <v>1</v>
      </c>
      <c r="C18" s="14">
        <v>44853</v>
      </c>
      <c r="D18" s="13">
        <v>1000</v>
      </c>
      <c r="E18" s="13"/>
      <c r="F18" s="13"/>
      <c r="G18" s="13">
        <v>804</v>
      </c>
      <c r="H18" s="83">
        <f>+SUM(D18:D21)</f>
        <v>2900</v>
      </c>
    </row>
    <row r="19" spans="2:8" ht="15" customHeight="1" x14ac:dyDescent="0.25">
      <c r="B19" s="19">
        <v>2</v>
      </c>
      <c r="C19" s="20">
        <v>44871</v>
      </c>
      <c r="D19" s="19">
        <v>1000</v>
      </c>
      <c r="E19" s="19"/>
      <c r="F19" s="19"/>
      <c r="G19" s="13">
        <v>812</v>
      </c>
      <c r="H19" s="84"/>
    </row>
    <row r="20" spans="2:8" ht="15" customHeight="1" x14ac:dyDescent="0.25">
      <c r="B20" s="19">
        <v>3</v>
      </c>
      <c r="C20" s="20">
        <v>44895</v>
      </c>
      <c r="D20" s="19">
        <v>600</v>
      </c>
      <c r="E20" s="19"/>
      <c r="F20" s="19"/>
      <c r="G20" s="18">
        <v>827</v>
      </c>
      <c r="H20" s="84"/>
    </row>
    <row r="21" spans="2:8" ht="15" customHeight="1" x14ac:dyDescent="0.25">
      <c r="B21" s="19">
        <v>4</v>
      </c>
      <c r="C21" s="20">
        <v>44936</v>
      </c>
      <c r="D21" s="19">
        <v>300</v>
      </c>
      <c r="E21" s="19"/>
      <c r="F21" s="19"/>
      <c r="G21" s="13">
        <v>853</v>
      </c>
      <c r="H21" s="84"/>
    </row>
    <row r="22" spans="2:8" ht="15" customHeight="1" x14ac:dyDescent="0.25">
      <c r="B22" s="81" t="s">
        <v>16</v>
      </c>
      <c r="C22" s="82"/>
      <c r="D22" s="82"/>
      <c r="E22" s="82"/>
      <c r="F22" s="82"/>
      <c r="G22" s="82"/>
      <c r="H22" s="82"/>
    </row>
    <row r="23" spans="2:8" ht="15" customHeight="1" x14ac:dyDescent="0.25">
      <c r="B23" s="11" t="s">
        <v>7</v>
      </c>
      <c r="C23" s="11" t="s">
        <v>8</v>
      </c>
      <c r="D23" s="11" t="s">
        <v>9</v>
      </c>
      <c r="E23" s="12" t="s">
        <v>10</v>
      </c>
      <c r="F23" s="12" t="s">
        <v>11</v>
      </c>
      <c r="G23" s="11" t="s">
        <v>12</v>
      </c>
      <c r="H23" s="11" t="s">
        <v>13</v>
      </c>
    </row>
    <row r="24" spans="2:8" ht="15" customHeight="1" x14ac:dyDescent="0.25">
      <c r="B24" s="13">
        <v>1</v>
      </c>
      <c r="C24" s="14">
        <v>44842</v>
      </c>
      <c r="D24" s="13">
        <v>1000</v>
      </c>
      <c r="E24" s="13"/>
      <c r="F24" s="13"/>
      <c r="G24" s="13">
        <v>802</v>
      </c>
      <c r="H24" s="85">
        <f>+SUM(D24:D25)</f>
        <v>1600</v>
      </c>
    </row>
    <row r="25" spans="2:8" ht="15" customHeight="1" x14ac:dyDescent="0.25">
      <c r="B25" s="13">
        <v>2</v>
      </c>
      <c r="C25" s="14">
        <v>44880</v>
      </c>
      <c r="D25" s="13">
        <v>600</v>
      </c>
      <c r="E25" s="13"/>
      <c r="F25" s="13"/>
      <c r="G25" s="18">
        <v>818</v>
      </c>
      <c r="H25" s="86"/>
    </row>
    <row r="26" spans="2:8" ht="15" customHeight="1" x14ac:dyDescent="0.25">
      <c r="B26" s="13"/>
      <c r="C26" s="14"/>
      <c r="D26" s="13"/>
      <c r="E26" s="13"/>
      <c r="F26" s="13"/>
      <c r="G26" s="13"/>
      <c r="H26" s="21"/>
    </row>
    <row r="27" spans="2:8" ht="15" customHeight="1" x14ac:dyDescent="0.25">
      <c r="B27" s="81" t="s">
        <v>17</v>
      </c>
      <c r="C27" s="82"/>
      <c r="D27" s="82"/>
      <c r="E27" s="82"/>
      <c r="F27" s="82"/>
      <c r="G27" s="82"/>
      <c r="H27" s="82"/>
    </row>
    <row r="28" spans="2:8" ht="15" customHeight="1" x14ac:dyDescent="0.25">
      <c r="B28" s="11" t="s">
        <v>7</v>
      </c>
      <c r="C28" s="11" t="s">
        <v>8</v>
      </c>
      <c r="D28" s="11" t="s">
        <v>9</v>
      </c>
      <c r="E28" s="12" t="s">
        <v>10</v>
      </c>
      <c r="F28" s="12" t="s">
        <v>11</v>
      </c>
      <c r="G28" s="11" t="s">
        <v>12</v>
      </c>
      <c r="H28" s="11" t="s">
        <v>13</v>
      </c>
    </row>
    <row r="29" spans="2:8" ht="15" customHeight="1" x14ac:dyDescent="0.25">
      <c r="B29" s="13">
        <v>1</v>
      </c>
      <c r="C29" s="14">
        <v>44886</v>
      </c>
      <c r="D29" s="13">
        <v>48</v>
      </c>
      <c r="E29" s="13"/>
      <c r="F29" s="13"/>
      <c r="G29" s="13">
        <v>819</v>
      </c>
      <c r="H29" s="22">
        <f>+D29</f>
        <v>48</v>
      </c>
    </row>
    <row r="30" spans="2:8" ht="15" customHeight="1" x14ac:dyDescent="0.25">
      <c r="B30" s="17"/>
      <c r="C30" s="16"/>
      <c r="D30" s="17"/>
      <c r="E30" s="17"/>
      <c r="F30" s="17"/>
      <c r="G30" s="17"/>
      <c r="H30" s="22"/>
    </row>
    <row r="31" spans="2:8" ht="15" customHeight="1" x14ac:dyDescent="0.25">
      <c r="B31" s="81" t="s">
        <v>18</v>
      </c>
      <c r="C31" s="82"/>
      <c r="D31" s="82"/>
      <c r="E31" s="82"/>
      <c r="F31" s="82"/>
      <c r="G31" s="82"/>
      <c r="H31" s="82"/>
    </row>
    <row r="32" spans="2:8" ht="15" customHeight="1" x14ac:dyDescent="0.25">
      <c r="B32" s="11" t="s">
        <v>7</v>
      </c>
      <c r="C32" s="11" t="s">
        <v>8</v>
      </c>
      <c r="D32" s="11" t="s">
        <v>9</v>
      </c>
      <c r="E32" s="12" t="s">
        <v>10</v>
      </c>
      <c r="F32" s="12" t="s">
        <v>11</v>
      </c>
      <c r="G32" s="11" t="s">
        <v>12</v>
      </c>
      <c r="H32" s="11" t="s">
        <v>13</v>
      </c>
    </row>
    <row r="33" spans="2:11" ht="15" customHeight="1" x14ac:dyDescent="0.25">
      <c r="B33" s="13">
        <v>1</v>
      </c>
      <c r="C33" s="14">
        <v>44874</v>
      </c>
      <c r="D33" s="13">
        <v>2160</v>
      </c>
      <c r="E33" s="13"/>
      <c r="F33" s="13"/>
      <c r="G33" s="13">
        <v>815</v>
      </c>
      <c r="H33" s="83">
        <f>+SUM(D33:D36)</f>
        <v>3636</v>
      </c>
    </row>
    <row r="34" spans="2:11" ht="15" customHeight="1" x14ac:dyDescent="0.25">
      <c r="B34" s="13">
        <v>2</v>
      </c>
      <c r="C34" s="14">
        <v>44886</v>
      </c>
      <c r="D34" s="13">
        <v>1320</v>
      </c>
      <c r="E34" s="13"/>
      <c r="F34" s="13"/>
      <c r="G34" s="13">
        <v>821</v>
      </c>
      <c r="H34" s="84"/>
    </row>
    <row r="35" spans="2:11" ht="15" customHeight="1" x14ac:dyDescent="0.25">
      <c r="B35" s="13">
        <v>3</v>
      </c>
      <c r="C35" s="14">
        <v>44936</v>
      </c>
      <c r="D35" s="13">
        <v>120</v>
      </c>
      <c r="E35" s="13"/>
      <c r="F35" s="13"/>
      <c r="G35" s="13">
        <v>853</v>
      </c>
      <c r="H35" s="84"/>
    </row>
    <row r="36" spans="2:11" ht="15" customHeight="1" x14ac:dyDescent="0.25">
      <c r="B36" s="13">
        <v>4</v>
      </c>
      <c r="C36" s="14">
        <v>44982</v>
      </c>
      <c r="D36" s="13">
        <v>36</v>
      </c>
      <c r="E36" s="13"/>
      <c r="F36" s="13"/>
      <c r="G36" s="13">
        <v>876</v>
      </c>
      <c r="H36" s="84"/>
    </row>
    <row r="37" spans="2:11" ht="15" customHeight="1" x14ac:dyDescent="0.25">
      <c r="B37" s="81" t="s">
        <v>19</v>
      </c>
      <c r="C37" s="82"/>
      <c r="D37" s="82"/>
      <c r="E37" s="82"/>
      <c r="F37" s="82"/>
      <c r="G37" s="82"/>
      <c r="H37" s="82"/>
    </row>
    <row r="38" spans="2:11" ht="15" customHeight="1" x14ac:dyDescent="0.25">
      <c r="B38" s="11" t="s">
        <v>7</v>
      </c>
      <c r="C38" s="11" t="s">
        <v>8</v>
      </c>
      <c r="D38" s="11" t="s">
        <v>9</v>
      </c>
      <c r="E38" s="12" t="s">
        <v>10</v>
      </c>
      <c r="F38" s="12" t="s">
        <v>11</v>
      </c>
      <c r="G38" s="11" t="s">
        <v>12</v>
      </c>
      <c r="H38" s="11" t="s">
        <v>13</v>
      </c>
      <c r="K38"/>
    </row>
    <row r="39" spans="2:11" ht="15" customHeight="1" x14ac:dyDescent="0.25">
      <c r="B39" s="13">
        <v>1</v>
      </c>
      <c r="C39" s="14">
        <v>44982</v>
      </c>
      <c r="D39" s="13">
        <v>12</v>
      </c>
      <c r="E39" s="13"/>
      <c r="F39" s="13"/>
      <c r="G39" s="13">
        <v>876</v>
      </c>
      <c r="H39" s="85">
        <f>+SUM(D39:D41)</f>
        <v>12</v>
      </c>
    </row>
    <row r="40" spans="2:11" ht="15" customHeight="1" x14ac:dyDescent="0.25">
      <c r="B40" s="13">
        <v>2</v>
      </c>
      <c r="C40" s="14"/>
      <c r="D40" s="13"/>
      <c r="E40" s="13"/>
      <c r="F40" s="13"/>
      <c r="G40" s="13"/>
      <c r="H40" s="87"/>
    </row>
    <row r="41" spans="2:11" ht="15" customHeight="1" x14ac:dyDescent="0.25">
      <c r="B41" s="13">
        <v>3</v>
      </c>
      <c r="C41" s="14"/>
      <c r="D41" s="13"/>
      <c r="E41" s="13"/>
      <c r="F41" s="13"/>
      <c r="G41" s="13"/>
      <c r="H41" s="86"/>
    </row>
    <row r="42" spans="2:11" ht="10.5" customHeight="1" x14ac:dyDescent="0.25"/>
    <row r="43" spans="2:11" ht="9" customHeight="1" x14ac:dyDescent="0.25"/>
    <row r="45" spans="2:11" ht="18.75" x14ac:dyDescent="0.25">
      <c r="B45" s="88"/>
      <c r="C45" s="88"/>
      <c r="D45" s="88"/>
      <c r="E45"/>
      <c r="F45"/>
      <c r="G45" s="25"/>
    </row>
    <row r="46" spans="2:11" ht="45" x14ac:dyDescent="0.25">
      <c r="B46" s="89" t="s">
        <v>20</v>
      </c>
      <c r="C46" s="89"/>
      <c r="D46" s="26" t="s">
        <v>21</v>
      </c>
      <c r="E46" s="27" t="s">
        <v>22</v>
      </c>
      <c r="F46" s="27" t="s">
        <v>23</v>
      </c>
      <c r="G46" s="27" t="s">
        <v>24</v>
      </c>
      <c r="H46" s="27" t="s">
        <v>25</v>
      </c>
      <c r="I46" s="27" t="s">
        <v>26</v>
      </c>
    </row>
    <row r="47" spans="2:11" x14ac:dyDescent="0.25">
      <c r="B47" s="80" t="s">
        <v>27</v>
      </c>
      <c r="C47" s="80"/>
      <c r="D47" s="28" t="s">
        <v>28</v>
      </c>
      <c r="E47" s="29">
        <f>10+10</f>
        <v>20</v>
      </c>
      <c r="F47" s="29">
        <f>1+2+1+1</f>
        <v>5</v>
      </c>
      <c r="G47" s="29">
        <f>E47-F47</f>
        <v>15</v>
      </c>
      <c r="H47" s="29" t="s">
        <v>29</v>
      </c>
      <c r="I47" s="30" t="s">
        <v>30</v>
      </c>
    </row>
    <row r="48" spans="2:11" x14ac:dyDescent="0.25">
      <c r="B48" s="80"/>
      <c r="C48" s="80"/>
      <c r="D48" s="28" t="s">
        <v>31</v>
      </c>
      <c r="E48" s="29">
        <f>7+2</f>
        <v>9</v>
      </c>
      <c r="F48" s="29">
        <f>1+1+1</f>
        <v>3</v>
      </c>
      <c r="G48" s="29">
        <f>E48-F48</f>
        <v>6</v>
      </c>
      <c r="H48" s="29" t="s">
        <v>32</v>
      </c>
      <c r="I48" s="29">
        <v>853</v>
      </c>
    </row>
    <row r="49" spans="2:9" x14ac:dyDescent="0.25">
      <c r="B49" s="80"/>
      <c r="C49" s="80"/>
      <c r="D49" s="28" t="s">
        <v>33</v>
      </c>
      <c r="E49" s="29">
        <f>2+3</f>
        <v>5</v>
      </c>
      <c r="F49" s="29">
        <f>1+1</f>
        <v>2</v>
      </c>
      <c r="G49" s="29">
        <f>E49-F49</f>
        <v>3</v>
      </c>
      <c r="H49" s="29" t="s">
        <v>34</v>
      </c>
      <c r="I49" s="29" t="s">
        <v>35</v>
      </c>
    </row>
    <row r="50" spans="2:9" ht="30" x14ac:dyDescent="0.25">
      <c r="B50" s="80"/>
      <c r="C50" s="80"/>
      <c r="D50" s="28" t="s">
        <v>36</v>
      </c>
      <c r="E50" s="29">
        <f>1+7</f>
        <v>8</v>
      </c>
      <c r="F50" s="29">
        <f>2+1+1+1+1+1+1</f>
        <v>8</v>
      </c>
      <c r="G50" s="29">
        <f>E50-F50</f>
        <v>0</v>
      </c>
      <c r="H50" s="31" t="s">
        <v>37</v>
      </c>
      <c r="I50" s="29" t="s">
        <v>38</v>
      </c>
    </row>
    <row r="51" spans="2:9" x14ac:dyDescent="0.25">
      <c r="B51" s="80"/>
      <c r="C51" s="80"/>
      <c r="D51" s="28" t="s">
        <v>39</v>
      </c>
      <c r="E51" s="29"/>
      <c r="F51" s="29"/>
      <c r="G51" s="29"/>
      <c r="H51" s="29"/>
      <c r="I51" s="29"/>
    </row>
    <row r="52" spans="2:9" x14ac:dyDescent="0.25">
      <c r="B52" s="80"/>
      <c r="C52" s="80"/>
      <c r="D52" s="28" t="s">
        <v>40</v>
      </c>
      <c r="E52" s="29"/>
      <c r="F52" s="32"/>
      <c r="G52" s="32"/>
      <c r="H52" s="32"/>
      <c r="I52" s="29"/>
    </row>
    <row r="53" spans="2:9" x14ac:dyDescent="0.25">
      <c r="B53" s="80"/>
      <c r="C53" s="80"/>
      <c r="D53" s="28" t="s">
        <v>41</v>
      </c>
      <c r="E53" s="29">
        <v>1</v>
      </c>
      <c r="F53" s="29"/>
      <c r="G53" s="29">
        <f>E53-F53</f>
        <v>1</v>
      </c>
      <c r="H53" s="29"/>
      <c r="I53" s="29">
        <v>822</v>
      </c>
    </row>
    <row r="54" spans="2:9" x14ac:dyDescent="0.25">
      <c r="B54" s="80"/>
      <c r="C54" s="80"/>
      <c r="D54" s="28" t="s">
        <v>42</v>
      </c>
      <c r="E54" s="29"/>
      <c r="F54" s="29"/>
      <c r="G54" s="29"/>
      <c r="H54" s="29"/>
      <c r="I54" s="29"/>
    </row>
    <row r="55" spans="2:9" x14ac:dyDescent="0.25">
      <c r="B55" s="80"/>
      <c r="C55" s="80"/>
      <c r="D55" s="28" t="s">
        <v>43</v>
      </c>
      <c r="E55" s="29"/>
      <c r="F55" s="29"/>
      <c r="G55" s="29"/>
      <c r="H55" s="29"/>
      <c r="I55" s="29"/>
    </row>
    <row r="56" spans="2:9" x14ac:dyDescent="0.25">
      <c r="B56" s="80" t="s">
        <v>44</v>
      </c>
      <c r="C56" s="80"/>
      <c r="D56" s="28" t="s">
        <v>45</v>
      </c>
      <c r="E56" s="29"/>
      <c r="F56" s="29"/>
      <c r="G56" s="29"/>
      <c r="H56" s="29"/>
      <c r="I56" s="29"/>
    </row>
    <row r="57" spans="2:9" x14ac:dyDescent="0.25">
      <c r="B57" s="80"/>
      <c r="C57" s="80"/>
      <c r="D57" s="28" t="s">
        <v>46</v>
      </c>
      <c r="E57" s="29"/>
      <c r="F57" s="29"/>
      <c r="G57" s="29"/>
      <c r="H57" s="29"/>
      <c r="I57" s="29"/>
    </row>
    <row r="58" spans="2:9" x14ac:dyDescent="0.25">
      <c r="B58" s="80"/>
      <c r="C58" s="80"/>
      <c r="D58" s="28" t="s">
        <v>47</v>
      </c>
      <c r="E58" s="29"/>
      <c r="F58" s="29"/>
      <c r="G58" s="29"/>
      <c r="H58" s="29"/>
      <c r="I58" s="29"/>
    </row>
    <row r="59" spans="2:9" x14ac:dyDescent="0.25">
      <c r="B59" s="80"/>
      <c r="C59" s="80"/>
      <c r="D59" s="28" t="s">
        <v>48</v>
      </c>
      <c r="E59" s="29"/>
      <c r="F59" s="29"/>
      <c r="G59" s="29"/>
      <c r="H59" s="29"/>
      <c r="I59" s="29"/>
    </row>
    <row r="60" spans="2:9" x14ac:dyDescent="0.25">
      <c r="B60" s="80"/>
      <c r="C60" s="80"/>
      <c r="D60" s="28" t="s">
        <v>49</v>
      </c>
      <c r="E60" s="29"/>
      <c r="F60" s="29"/>
      <c r="G60" s="29"/>
      <c r="H60" s="29"/>
      <c r="I60" s="29"/>
    </row>
    <row r="61" spans="2:9" x14ac:dyDescent="0.25">
      <c r="B61" s="80"/>
      <c r="C61" s="80"/>
      <c r="D61" s="28" t="s">
        <v>50</v>
      </c>
      <c r="E61" s="29"/>
      <c r="F61" s="29"/>
      <c r="G61" s="29"/>
      <c r="H61" s="29"/>
      <c r="I61" s="29"/>
    </row>
    <row r="62" spans="2:9" x14ac:dyDescent="0.25">
      <c r="B62" s="80"/>
      <c r="C62" s="80"/>
      <c r="D62" s="28" t="s">
        <v>51</v>
      </c>
      <c r="E62" s="29"/>
      <c r="F62" s="29"/>
      <c r="G62" s="29"/>
      <c r="H62" s="29"/>
      <c r="I62" s="29"/>
    </row>
    <row r="63" spans="2:9" x14ac:dyDescent="0.25">
      <c r="B63" s="80"/>
      <c r="C63" s="80"/>
      <c r="D63" s="28" t="s">
        <v>52</v>
      </c>
      <c r="E63" s="29">
        <v>2</v>
      </c>
      <c r="F63" s="29">
        <v>1</v>
      </c>
      <c r="G63" s="29">
        <f>E63-F63</f>
        <v>1</v>
      </c>
      <c r="H63" s="29" t="s">
        <v>53</v>
      </c>
      <c r="I63" s="29">
        <v>803</v>
      </c>
    </row>
    <row r="64" spans="2:9" x14ac:dyDescent="0.25">
      <c r="B64" s="80"/>
      <c r="C64" s="80"/>
      <c r="D64" s="28" t="s">
        <v>54</v>
      </c>
      <c r="E64" s="33">
        <f>2+3+4+1</f>
        <v>10</v>
      </c>
      <c r="F64" s="33">
        <f>3+1+1</f>
        <v>5</v>
      </c>
      <c r="G64" s="29">
        <f>E64-F64</f>
        <v>5</v>
      </c>
      <c r="H64" s="33" t="s">
        <v>55</v>
      </c>
      <c r="I64" s="29" t="s">
        <v>56</v>
      </c>
    </row>
    <row r="65" spans="2:9" x14ac:dyDescent="0.25">
      <c r="B65" s="80"/>
      <c r="C65" s="80"/>
      <c r="D65" s="28" t="s">
        <v>57</v>
      </c>
      <c r="E65" s="29">
        <f>3+1</f>
        <v>4</v>
      </c>
      <c r="F65" s="29">
        <f>1+2+1</f>
        <v>4</v>
      </c>
      <c r="G65" s="29">
        <f>E65-F65</f>
        <v>0</v>
      </c>
      <c r="H65" s="29" t="s">
        <v>58</v>
      </c>
      <c r="I65" s="29" t="s">
        <v>35</v>
      </c>
    </row>
    <row r="66" spans="2:9" x14ac:dyDescent="0.25">
      <c r="B66" s="80"/>
      <c r="C66" s="80"/>
      <c r="D66" s="28" t="s">
        <v>59</v>
      </c>
      <c r="E66" s="29">
        <f>8+4</f>
        <v>12</v>
      </c>
      <c r="F66" s="29">
        <f>2+1+1+1</f>
        <v>5</v>
      </c>
      <c r="G66" s="29">
        <f>E66-F66</f>
        <v>7</v>
      </c>
      <c r="H66" s="29" t="s">
        <v>60</v>
      </c>
      <c r="I66" s="29" t="s">
        <v>61</v>
      </c>
    </row>
    <row r="67" spans="2:9" x14ac:dyDescent="0.25">
      <c r="B67" s="80"/>
      <c r="C67" s="80"/>
      <c r="D67" s="28" t="s">
        <v>62</v>
      </c>
      <c r="E67" s="29"/>
      <c r="F67" s="29"/>
      <c r="G67" s="29"/>
      <c r="H67" s="29"/>
      <c r="I67" s="29"/>
    </row>
    <row r="68" spans="2:9" x14ac:dyDescent="0.25">
      <c r="B68" s="80"/>
      <c r="C68" s="80"/>
      <c r="D68" s="28" t="s">
        <v>63</v>
      </c>
      <c r="E68" s="29">
        <f>1+2+2+2</f>
        <v>7</v>
      </c>
      <c r="F68" s="29">
        <v>1</v>
      </c>
      <c r="G68" s="29">
        <f>E68-F68</f>
        <v>6</v>
      </c>
      <c r="H68" s="29" t="s">
        <v>64</v>
      </c>
      <c r="I68" s="29" t="s">
        <v>65</v>
      </c>
    </row>
    <row r="69" spans="2:9" x14ac:dyDescent="0.25">
      <c r="B69" s="80"/>
      <c r="C69" s="80"/>
      <c r="D69" s="28" t="s">
        <v>66</v>
      </c>
      <c r="E69" s="29"/>
      <c r="F69" s="29"/>
      <c r="G69" s="29"/>
      <c r="H69" s="29"/>
      <c r="I69" s="29"/>
    </row>
    <row r="70" spans="2:9" x14ac:dyDescent="0.25">
      <c r="B70" s="80"/>
      <c r="C70" s="80"/>
      <c r="D70" s="28" t="s">
        <v>67</v>
      </c>
      <c r="E70" s="29"/>
      <c r="F70" s="29"/>
      <c r="G70" s="29"/>
      <c r="H70" s="29"/>
      <c r="I70" s="29"/>
    </row>
    <row r="71" spans="2:9" x14ac:dyDescent="0.25">
      <c r="B71" s="80"/>
      <c r="C71" s="80"/>
      <c r="D71" s="28" t="s">
        <v>68</v>
      </c>
      <c r="E71" s="29"/>
      <c r="F71" s="29"/>
      <c r="G71" s="29"/>
      <c r="H71" s="29"/>
      <c r="I71" s="29"/>
    </row>
    <row r="72" spans="2:9" x14ac:dyDescent="0.25">
      <c r="B72" s="80"/>
      <c r="C72" s="80"/>
      <c r="D72" s="28" t="s">
        <v>69</v>
      </c>
      <c r="E72" s="29"/>
      <c r="F72" s="29"/>
      <c r="G72" s="29"/>
      <c r="H72" s="29"/>
      <c r="I72" s="29"/>
    </row>
    <row r="73" spans="2:9" x14ac:dyDescent="0.25">
      <c r="B73" s="80"/>
      <c r="C73" s="80"/>
      <c r="D73" s="28" t="s">
        <v>70</v>
      </c>
      <c r="E73" s="29">
        <f>3+7+1</f>
        <v>11</v>
      </c>
      <c r="F73" s="32">
        <f>1+1+1</f>
        <v>3</v>
      </c>
      <c r="G73" s="29">
        <f>E73-F73</f>
        <v>8</v>
      </c>
      <c r="H73" s="32" t="s">
        <v>71</v>
      </c>
      <c r="I73" s="29" t="s">
        <v>72</v>
      </c>
    </row>
    <row r="74" spans="2:9" x14ac:dyDescent="0.25">
      <c r="B74" s="80"/>
      <c r="C74" s="80"/>
      <c r="D74" s="28" t="s">
        <v>73</v>
      </c>
      <c r="E74" s="29">
        <f>6+2</f>
        <v>8</v>
      </c>
      <c r="F74" s="32">
        <f>1+1+2</f>
        <v>4</v>
      </c>
      <c r="G74" s="29">
        <f>E74-F74</f>
        <v>4</v>
      </c>
      <c r="H74" s="34" t="s">
        <v>74</v>
      </c>
      <c r="I74" s="29" t="s">
        <v>75</v>
      </c>
    </row>
    <row r="75" spans="2:9" x14ac:dyDescent="0.25">
      <c r="B75" s="80"/>
      <c r="C75" s="80"/>
      <c r="D75" s="28" t="s">
        <v>76</v>
      </c>
      <c r="E75" s="29">
        <f>1+1</f>
        <v>2</v>
      </c>
      <c r="F75" s="29"/>
      <c r="G75" s="29">
        <f>E75-F75</f>
        <v>2</v>
      </c>
      <c r="H75" s="29"/>
      <c r="I75" s="29" t="s">
        <v>77</v>
      </c>
    </row>
    <row r="76" spans="2:9" x14ac:dyDescent="0.25">
      <c r="B76" s="80"/>
      <c r="C76" s="80"/>
      <c r="D76" s="28" t="s">
        <v>78</v>
      </c>
      <c r="E76" s="29">
        <f>2+1+1</f>
        <v>4</v>
      </c>
      <c r="F76" s="29">
        <v>1</v>
      </c>
      <c r="G76" s="29">
        <f>E76-F76</f>
        <v>3</v>
      </c>
      <c r="H76" s="29" t="s">
        <v>79</v>
      </c>
      <c r="I76" s="29" t="s">
        <v>80</v>
      </c>
    </row>
    <row r="77" spans="2:9" x14ac:dyDescent="0.25">
      <c r="B77" s="80"/>
      <c r="C77" s="80"/>
      <c r="D77" s="28" t="s">
        <v>81</v>
      </c>
      <c r="E77" s="29"/>
      <c r="F77" s="29"/>
      <c r="G77" s="29"/>
      <c r="H77" s="29"/>
      <c r="I77" s="29"/>
    </row>
    <row r="78" spans="2:9" x14ac:dyDescent="0.25">
      <c r="B78" s="80"/>
      <c r="C78" s="80"/>
      <c r="D78" s="28" t="s">
        <v>82</v>
      </c>
      <c r="E78" s="29">
        <v>1</v>
      </c>
      <c r="F78" s="29">
        <v>1</v>
      </c>
      <c r="G78" s="29"/>
      <c r="H78" s="29"/>
      <c r="I78" s="29">
        <v>835</v>
      </c>
    </row>
    <row r="79" spans="2:9" x14ac:dyDescent="0.25">
      <c r="B79" s="80"/>
      <c r="C79" s="80"/>
      <c r="D79" s="28" t="s">
        <v>83</v>
      </c>
      <c r="E79" s="29"/>
      <c r="F79" s="29"/>
      <c r="G79" s="29"/>
      <c r="H79" s="29"/>
      <c r="I79" s="29"/>
    </row>
    <row r="80" spans="2:9" x14ac:dyDescent="0.25">
      <c r="B80" s="80"/>
      <c r="C80" s="80"/>
      <c r="D80" s="28" t="s">
        <v>84</v>
      </c>
      <c r="E80" s="29"/>
      <c r="F80" s="29"/>
      <c r="G80" s="29"/>
      <c r="H80" s="29"/>
      <c r="I80" s="29"/>
    </row>
    <row r="81" spans="2:9" x14ac:dyDescent="0.25">
      <c r="B81" s="80"/>
      <c r="C81" s="80"/>
      <c r="D81" s="28" t="s">
        <v>85</v>
      </c>
      <c r="E81" s="29"/>
      <c r="F81" s="29"/>
      <c r="G81" s="29"/>
      <c r="H81" s="29"/>
      <c r="I81" s="29"/>
    </row>
    <row r="82" spans="2:9" x14ac:dyDescent="0.25">
      <c r="B82" s="80"/>
      <c r="C82" s="80"/>
      <c r="D82" s="28" t="s">
        <v>86</v>
      </c>
      <c r="E82" s="29"/>
      <c r="F82" s="29"/>
      <c r="G82" s="29"/>
      <c r="H82" s="29"/>
      <c r="I82" s="29"/>
    </row>
    <row r="83" spans="2:9" x14ac:dyDescent="0.25">
      <c r="B83" s="80"/>
      <c r="C83" s="80"/>
      <c r="D83" s="28" t="s">
        <v>87</v>
      </c>
      <c r="E83" s="29"/>
      <c r="F83" s="29"/>
      <c r="G83" s="29"/>
      <c r="H83" s="29"/>
      <c r="I83" s="29"/>
    </row>
    <row r="84" spans="2:9" x14ac:dyDescent="0.25">
      <c r="B84" s="80"/>
      <c r="C84" s="80"/>
      <c r="D84" s="28" t="s">
        <v>88</v>
      </c>
      <c r="E84" s="33"/>
      <c r="F84" s="33"/>
      <c r="G84" s="33"/>
      <c r="H84" s="33"/>
      <c r="I84" s="29"/>
    </row>
    <row r="85" spans="2:9" x14ac:dyDescent="0.25">
      <c r="B85" s="80"/>
      <c r="C85" s="80"/>
      <c r="D85" s="28" t="s">
        <v>89</v>
      </c>
      <c r="E85" s="29"/>
      <c r="F85" s="29"/>
      <c r="G85" s="29"/>
      <c r="H85" s="29"/>
      <c r="I85" s="29"/>
    </row>
    <row r="86" spans="2:9" x14ac:dyDescent="0.25">
      <c r="B86" s="80"/>
      <c r="C86" s="80"/>
      <c r="D86" s="28" t="s">
        <v>90</v>
      </c>
      <c r="E86" s="29"/>
      <c r="F86" s="29"/>
      <c r="G86" s="29"/>
      <c r="H86" s="29"/>
      <c r="I86" s="29"/>
    </row>
    <row r="87" spans="2:9" x14ac:dyDescent="0.25">
      <c r="B87" s="80"/>
      <c r="C87" s="80"/>
      <c r="D87" s="28" t="s">
        <v>91</v>
      </c>
      <c r="E87" s="29"/>
      <c r="F87" s="29"/>
      <c r="G87" s="29"/>
      <c r="H87" s="29"/>
      <c r="I87" s="29"/>
    </row>
    <row r="88" spans="2:9" x14ac:dyDescent="0.25">
      <c r="B88" s="80"/>
      <c r="C88" s="80"/>
      <c r="D88" s="28" t="s">
        <v>92</v>
      </c>
      <c r="E88" s="29"/>
      <c r="F88" s="29"/>
      <c r="G88" s="29"/>
      <c r="H88" s="29"/>
      <c r="I88" s="29"/>
    </row>
    <row r="89" spans="2:9" x14ac:dyDescent="0.25">
      <c r="B89" s="80"/>
      <c r="C89" s="80"/>
      <c r="D89" s="28" t="s">
        <v>93</v>
      </c>
      <c r="E89" s="29"/>
      <c r="F89" s="29"/>
      <c r="G89" s="29"/>
      <c r="H89" s="29"/>
      <c r="I89" s="29"/>
    </row>
    <row r="90" spans="2:9" x14ac:dyDescent="0.25">
      <c r="B90" s="80"/>
      <c r="C90" s="80"/>
      <c r="D90" s="28" t="s">
        <v>94</v>
      </c>
      <c r="E90" s="29"/>
      <c r="F90" s="29"/>
      <c r="G90" s="29"/>
      <c r="H90" s="29"/>
      <c r="I90" s="29"/>
    </row>
    <row r="91" spans="2:9" x14ac:dyDescent="0.25">
      <c r="B91" s="80"/>
      <c r="C91" s="80"/>
      <c r="D91" s="28" t="s">
        <v>95</v>
      </c>
      <c r="E91" s="29"/>
      <c r="F91" s="29"/>
      <c r="G91" s="29"/>
      <c r="H91" s="29"/>
      <c r="I91" s="29"/>
    </row>
    <row r="92" spans="2:9" x14ac:dyDescent="0.25">
      <c r="B92" s="80"/>
      <c r="C92" s="80"/>
      <c r="D92" s="28" t="s">
        <v>96</v>
      </c>
      <c r="E92" s="29"/>
      <c r="F92" s="29"/>
      <c r="G92" s="29"/>
      <c r="H92" s="29"/>
      <c r="I92" s="29"/>
    </row>
    <row r="93" spans="2:9" x14ac:dyDescent="0.25">
      <c r="B93" s="80"/>
      <c r="C93" s="80"/>
      <c r="D93" s="28" t="s">
        <v>97</v>
      </c>
      <c r="E93" s="29"/>
      <c r="F93" s="29"/>
      <c r="G93" s="29"/>
      <c r="H93" s="29"/>
      <c r="I93" s="29"/>
    </row>
    <row r="94" spans="2:9" x14ac:dyDescent="0.25">
      <c r="B94" s="80"/>
      <c r="C94" s="80"/>
      <c r="D94" s="28" t="s">
        <v>98</v>
      </c>
      <c r="E94" s="29"/>
      <c r="F94" s="29"/>
      <c r="G94" s="29"/>
      <c r="H94" s="29"/>
      <c r="I94" s="29"/>
    </row>
    <row r="95" spans="2:9" x14ac:dyDescent="0.25">
      <c r="B95" s="80"/>
      <c r="C95" s="80"/>
      <c r="D95" s="28" t="s">
        <v>99</v>
      </c>
      <c r="E95" s="29"/>
      <c r="F95" s="29"/>
      <c r="G95" s="29"/>
      <c r="H95" s="29"/>
      <c r="I95" s="29"/>
    </row>
    <row r="96" spans="2:9" x14ac:dyDescent="0.25">
      <c r="B96" s="80"/>
      <c r="C96" s="80"/>
      <c r="D96" s="28" t="s">
        <v>100</v>
      </c>
      <c r="E96" s="29"/>
      <c r="F96" s="29"/>
      <c r="G96" s="29"/>
      <c r="H96" s="29"/>
      <c r="I96" s="29"/>
    </row>
    <row r="97" spans="2:9" x14ac:dyDescent="0.25">
      <c r="B97" s="80" t="s">
        <v>101</v>
      </c>
      <c r="C97" s="80"/>
      <c r="D97" s="28" t="s">
        <v>28</v>
      </c>
      <c r="E97" s="29"/>
      <c r="F97" s="29"/>
      <c r="G97" s="29"/>
      <c r="H97" s="29"/>
      <c r="I97" s="29"/>
    </row>
    <row r="98" spans="2:9" x14ac:dyDescent="0.25">
      <c r="B98" s="80"/>
      <c r="C98" s="80"/>
      <c r="D98" s="28" t="s">
        <v>31</v>
      </c>
      <c r="E98" s="29"/>
      <c r="F98" s="29"/>
      <c r="G98" s="29"/>
      <c r="H98" s="29"/>
      <c r="I98" s="29"/>
    </row>
    <row r="99" spans="2:9" x14ac:dyDescent="0.25">
      <c r="B99" s="80"/>
      <c r="C99" s="80"/>
      <c r="D99" s="28" t="s">
        <v>33</v>
      </c>
      <c r="E99" s="29"/>
      <c r="F99" s="29"/>
      <c r="G99" s="29"/>
      <c r="H99" s="29"/>
      <c r="I99" s="29"/>
    </row>
    <row r="100" spans="2:9" x14ac:dyDescent="0.25">
      <c r="B100" s="80"/>
      <c r="C100" s="80"/>
      <c r="D100" s="28" t="s">
        <v>36</v>
      </c>
      <c r="E100" s="29"/>
      <c r="F100" s="29"/>
      <c r="G100" s="29"/>
      <c r="H100" s="29"/>
      <c r="I100" s="29"/>
    </row>
    <row r="101" spans="2:9" x14ac:dyDescent="0.25">
      <c r="B101" s="80"/>
      <c r="C101" s="80"/>
      <c r="D101" s="28" t="s">
        <v>39</v>
      </c>
      <c r="E101" s="29"/>
      <c r="F101" s="29"/>
      <c r="G101" s="29"/>
      <c r="H101" s="29"/>
      <c r="I101" s="29"/>
    </row>
    <row r="102" spans="2:9" x14ac:dyDescent="0.25">
      <c r="B102" s="80"/>
      <c r="C102" s="80"/>
      <c r="D102" s="28" t="s">
        <v>40</v>
      </c>
      <c r="E102" s="29"/>
      <c r="F102" s="29"/>
      <c r="G102" s="29"/>
      <c r="H102" s="29"/>
      <c r="I102" s="29"/>
    </row>
    <row r="103" spans="2:9" x14ac:dyDescent="0.25">
      <c r="B103" s="80"/>
      <c r="C103" s="80"/>
      <c r="D103" s="28" t="s">
        <v>41</v>
      </c>
      <c r="E103" s="29"/>
      <c r="F103" s="29"/>
      <c r="G103" s="29"/>
      <c r="H103" s="29"/>
      <c r="I103" s="29"/>
    </row>
    <row r="104" spans="2:9" x14ac:dyDescent="0.25">
      <c r="B104" s="80"/>
      <c r="C104" s="80"/>
      <c r="D104" s="28" t="s">
        <v>42</v>
      </c>
      <c r="E104" s="29"/>
      <c r="F104" s="29"/>
      <c r="G104" s="29"/>
      <c r="H104" s="29"/>
      <c r="I104" s="29"/>
    </row>
    <row r="105" spans="2:9" x14ac:dyDescent="0.25">
      <c r="B105" s="80"/>
      <c r="C105" s="80"/>
      <c r="D105" s="28" t="s">
        <v>43</v>
      </c>
      <c r="E105" s="29"/>
      <c r="F105" s="29"/>
      <c r="G105" s="29"/>
      <c r="H105" s="29"/>
      <c r="I105" s="29"/>
    </row>
    <row r="106" spans="2:9" x14ac:dyDescent="0.25">
      <c r="B106" s="80" t="s">
        <v>102</v>
      </c>
      <c r="C106" s="80"/>
      <c r="D106" s="28" t="s">
        <v>103</v>
      </c>
      <c r="E106" s="29">
        <f>2+7+1+6</f>
        <v>16</v>
      </c>
      <c r="F106" s="29">
        <f>1+1+2</f>
        <v>4</v>
      </c>
      <c r="G106" s="29">
        <f t="shared" ref="G106:G111" si="0">E106-F106</f>
        <v>12</v>
      </c>
      <c r="H106" s="29" t="s">
        <v>104</v>
      </c>
      <c r="I106" s="29" t="s">
        <v>105</v>
      </c>
    </row>
    <row r="107" spans="2:9" x14ac:dyDescent="0.25">
      <c r="B107" s="80"/>
      <c r="C107" s="80"/>
      <c r="D107" s="28" t="s">
        <v>106</v>
      </c>
      <c r="E107" s="29">
        <f>1+1+3+3+7+1</f>
        <v>16</v>
      </c>
      <c r="F107" s="29">
        <f>1+1+1+1</f>
        <v>4</v>
      </c>
      <c r="G107" s="29">
        <f t="shared" si="0"/>
        <v>12</v>
      </c>
      <c r="H107" s="29" t="s">
        <v>107</v>
      </c>
      <c r="I107" s="30" t="s">
        <v>108</v>
      </c>
    </row>
    <row r="108" spans="2:9" x14ac:dyDescent="0.25">
      <c r="B108" s="80"/>
      <c r="C108" s="80"/>
      <c r="D108" s="28" t="s">
        <v>109</v>
      </c>
      <c r="E108" s="29">
        <f>3+4</f>
        <v>7</v>
      </c>
      <c r="F108" s="29">
        <v>1</v>
      </c>
      <c r="G108" s="29">
        <f t="shared" si="0"/>
        <v>6</v>
      </c>
      <c r="H108" s="29" t="s">
        <v>110</v>
      </c>
      <c r="I108" s="29" t="s">
        <v>111</v>
      </c>
    </row>
    <row r="109" spans="2:9" x14ac:dyDescent="0.25">
      <c r="B109" s="80"/>
      <c r="C109" s="80"/>
      <c r="D109" s="28" t="s">
        <v>112</v>
      </c>
      <c r="E109" s="29">
        <v>5</v>
      </c>
      <c r="F109" s="29">
        <f>1+1+1+1+1</f>
        <v>5</v>
      </c>
      <c r="G109" s="29">
        <f t="shared" si="0"/>
        <v>0</v>
      </c>
      <c r="H109" s="29" t="s">
        <v>113</v>
      </c>
      <c r="I109" s="29">
        <v>816</v>
      </c>
    </row>
    <row r="110" spans="2:9" x14ac:dyDescent="0.25">
      <c r="B110" s="80"/>
      <c r="C110" s="80"/>
      <c r="D110" s="28" t="s">
        <v>114</v>
      </c>
      <c r="E110" s="29">
        <f>1+1</f>
        <v>2</v>
      </c>
      <c r="F110" s="29">
        <v>1</v>
      </c>
      <c r="G110" s="29">
        <f t="shared" si="0"/>
        <v>1</v>
      </c>
      <c r="H110" s="29" t="s">
        <v>115</v>
      </c>
      <c r="I110" s="29" t="s">
        <v>116</v>
      </c>
    </row>
    <row r="111" spans="2:9" x14ac:dyDescent="0.25">
      <c r="B111" s="80"/>
      <c r="C111" s="80"/>
      <c r="D111" s="28" t="s">
        <v>117</v>
      </c>
      <c r="E111" s="29">
        <f>1+1</f>
        <v>2</v>
      </c>
      <c r="F111" s="29">
        <v>1</v>
      </c>
      <c r="G111" s="29">
        <f t="shared" si="0"/>
        <v>1</v>
      </c>
      <c r="H111" s="29" t="s">
        <v>118</v>
      </c>
      <c r="I111" s="29" t="s">
        <v>119</v>
      </c>
    </row>
    <row r="112" spans="2:9" x14ac:dyDescent="0.25">
      <c r="B112" s="80"/>
      <c r="C112" s="80"/>
      <c r="D112" s="28" t="s">
        <v>120</v>
      </c>
      <c r="E112" s="29"/>
      <c r="F112" s="29"/>
      <c r="G112" s="29"/>
      <c r="H112" s="29"/>
      <c r="I112" s="29"/>
    </row>
    <row r="113" spans="2:9" x14ac:dyDescent="0.25">
      <c r="B113" s="80"/>
      <c r="C113" s="80"/>
      <c r="D113" s="28" t="s">
        <v>121</v>
      </c>
      <c r="E113" s="29"/>
      <c r="F113" s="29"/>
      <c r="G113" s="29"/>
      <c r="H113" s="29"/>
      <c r="I113" s="29"/>
    </row>
    <row r="114" spans="2:9" x14ac:dyDescent="0.25">
      <c r="B114" s="80"/>
      <c r="C114" s="80"/>
      <c r="D114" s="28" t="s">
        <v>122</v>
      </c>
      <c r="E114" s="29">
        <v>1</v>
      </c>
      <c r="F114" s="29">
        <v>1</v>
      </c>
      <c r="G114" s="29">
        <f>E114-F114</f>
        <v>0</v>
      </c>
      <c r="H114" s="29" t="s">
        <v>123</v>
      </c>
      <c r="I114" s="29">
        <v>816</v>
      </c>
    </row>
    <row r="115" spans="2:9" x14ac:dyDescent="0.25">
      <c r="B115" s="80"/>
      <c r="C115" s="80"/>
      <c r="D115" s="28" t="s">
        <v>124</v>
      </c>
      <c r="E115" s="29"/>
      <c r="F115" s="29"/>
      <c r="G115" s="29"/>
      <c r="H115" s="29"/>
      <c r="I115" s="29"/>
    </row>
    <row r="116" spans="2:9" x14ac:dyDescent="0.25">
      <c r="B116" s="80"/>
      <c r="C116" s="80"/>
      <c r="D116" s="28" t="s">
        <v>70</v>
      </c>
      <c r="E116" s="29">
        <v>2</v>
      </c>
      <c r="F116" s="29">
        <v>2</v>
      </c>
      <c r="G116" s="29"/>
      <c r="H116" s="29"/>
      <c r="I116" s="29">
        <v>860</v>
      </c>
    </row>
    <row r="117" spans="2:9" x14ac:dyDescent="0.25">
      <c r="B117" s="80"/>
      <c r="C117" s="80"/>
      <c r="D117" s="28" t="s">
        <v>73</v>
      </c>
      <c r="E117" s="29">
        <v>2</v>
      </c>
      <c r="F117" s="29"/>
      <c r="G117" s="29">
        <f>E117-F117</f>
        <v>2</v>
      </c>
      <c r="H117" s="32"/>
      <c r="I117" s="29"/>
    </row>
    <row r="118" spans="2:9" x14ac:dyDescent="0.25">
      <c r="B118" s="80"/>
      <c r="C118" s="80"/>
      <c r="D118" s="28" t="s">
        <v>76</v>
      </c>
      <c r="E118" s="29">
        <v>1</v>
      </c>
      <c r="F118" s="29"/>
      <c r="G118" s="29">
        <f>E118-F118</f>
        <v>1</v>
      </c>
      <c r="H118" s="29"/>
      <c r="I118" s="29">
        <v>814</v>
      </c>
    </row>
    <row r="119" spans="2:9" x14ac:dyDescent="0.25">
      <c r="B119" s="80"/>
      <c r="C119" s="80"/>
      <c r="D119" s="28" t="s">
        <v>78</v>
      </c>
      <c r="E119" s="29"/>
      <c r="F119" s="29"/>
      <c r="G119" s="29"/>
      <c r="H119" s="29"/>
      <c r="I119" s="29"/>
    </row>
    <row r="120" spans="2:9" x14ac:dyDescent="0.25">
      <c r="B120" s="80"/>
      <c r="C120" s="80"/>
      <c r="D120" s="28" t="s">
        <v>125</v>
      </c>
      <c r="E120" s="29">
        <v>1</v>
      </c>
      <c r="F120" s="29">
        <v>1</v>
      </c>
      <c r="G120" s="29">
        <f>E120-F120</f>
        <v>0</v>
      </c>
      <c r="H120" s="29" t="s">
        <v>126</v>
      </c>
      <c r="I120" s="29">
        <v>816</v>
      </c>
    </row>
    <row r="121" spans="2:9" x14ac:dyDescent="0.25">
      <c r="B121" s="80"/>
      <c r="C121" s="80"/>
      <c r="D121" s="28" t="s">
        <v>82</v>
      </c>
      <c r="E121" s="29"/>
      <c r="F121" s="29"/>
      <c r="G121" s="29"/>
      <c r="H121" s="29"/>
      <c r="I121" s="29"/>
    </row>
    <row r="122" spans="2:9" x14ac:dyDescent="0.25">
      <c r="B122" s="80"/>
      <c r="C122" s="80"/>
      <c r="D122" s="28" t="s">
        <v>83</v>
      </c>
      <c r="E122" s="29"/>
      <c r="F122" s="29"/>
      <c r="G122" s="29"/>
      <c r="H122" s="29"/>
      <c r="I122" s="29"/>
    </row>
    <row r="123" spans="2:9" x14ac:dyDescent="0.25">
      <c r="B123" s="80"/>
      <c r="C123" s="80"/>
      <c r="D123" s="28" t="s">
        <v>84</v>
      </c>
      <c r="E123" s="29">
        <v>1</v>
      </c>
      <c r="F123" s="29"/>
      <c r="G123" s="29">
        <f>E123-F123</f>
        <v>1</v>
      </c>
      <c r="H123" s="29"/>
      <c r="I123" s="29">
        <v>822</v>
      </c>
    </row>
    <row r="124" spans="2:9" x14ac:dyDescent="0.25">
      <c r="B124" s="80"/>
      <c r="C124" s="80"/>
      <c r="D124" s="28" t="s">
        <v>127</v>
      </c>
      <c r="E124" s="29"/>
      <c r="F124" s="29"/>
      <c r="G124" s="29"/>
      <c r="H124" s="29"/>
      <c r="I124" s="29"/>
    </row>
    <row r="125" spans="2:9" x14ac:dyDescent="0.25">
      <c r="B125" s="80"/>
      <c r="C125" s="80"/>
      <c r="D125" s="28" t="s">
        <v>128</v>
      </c>
      <c r="E125" s="29"/>
      <c r="F125" s="29"/>
      <c r="G125" s="29"/>
      <c r="H125" s="29"/>
      <c r="I125" s="29"/>
    </row>
    <row r="126" spans="2:9" x14ac:dyDescent="0.25">
      <c r="B126" s="80"/>
      <c r="C126" s="80"/>
      <c r="D126" s="28" t="s">
        <v>129</v>
      </c>
      <c r="E126" s="29">
        <v>1</v>
      </c>
      <c r="F126" s="29"/>
      <c r="G126" s="29">
        <f>E126-F126</f>
        <v>1</v>
      </c>
      <c r="H126" s="29"/>
      <c r="I126" s="29">
        <v>822</v>
      </c>
    </row>
    <row r="127" spans="2:9" x14ac:dyDescent="0.25">
      <c r="B127" s="80"/>
      <c r="C127" s="80"/>
      <c r="D127" s="28" t="s">
        <v>130</v>
      </c>
      <c r="E127" s="29"/>
      <c r="F127" s="29"/>
      <c r="G127" s="29"/>
      <c r="H127" s="29"/>
      <c r="I127" s="29"/>
    </row>
    <row r="128" spans="2:9" x14ac:dyDescent="0.25">
      <c r="B128" s="80"/>
      <c r="C128" s="80"/>
      <c r="D128" s="28" t="s">
        <v>131</v>
      </c>
      <c r="E128" s="29"/>
      <c r="F128" s="29"/>
      <c r="G128" s="29"/>
      <c r="H128" s="29"/>
      <c r="I128" s="29"/>
    </row>
    <row r="129" spans="2:9" x14ac:dyDescent="0.25">
      <c r="B129" s="80"/>
      <c r="C129" s="80"/>
      <c r="D129" s="28" t="s">
        <v>132</v>
      </c>
      <c r="E129" s="29"/>
      <c r="F129" s="29"/>
      <c r="G129" s="29"/>
      <c r="H129" s="29"/>
      <c r="I129" s="29"/>
    </row>
    <row r="130" spans="2:9" x14ac:dyDescent="0.25">
      <c r="B130" s="80"/>
      <c r="C130" s="80"/>
      <c r="D130" s="28" t="s">
        <v>133</v>
      </c>
      <c r="E130" s="29"/>
      <c r="F130" s="29"/>
      <c r="G130" s="29"/>
      <c r="H130" s="29"/>
      <c r="I130" s="29"/>
    </row>
    <row r="131" spans="2:9" x14ac:dyDescent="0.25">
      <c r="B131" s="80"/>
      <c r="C131" s="80"/>
      <c r="D131" s="28" t="s">
        <v>134</v>
      </c>
      <c r="E131" s="29"/>
      <c r="F131" s="29"/>
      <c r="G131" s="29"/>
      <c r="H131" s="29"/>
      <c r="I131" s="29"/>
    </row>
    <row r="132" spans="2:9" x14ac:dyDescent="0.25">
      <c r="B132" s="80"/>
      <c r="C132" s="80"/>
      <c r="D132" s="28" t="s">
        <v>135</v>
      </c>
      <c r="E132" s="29"/>
      <c r="F132" s="29"/>
      <c r="G132" s="29"/>
      <c r="H132" s="29"/>
      <c r="I132" s="29"/>
    </row>
    <row r="133" spans="2:9" x14ac:dyDescent="0.25">
      <c r="B133" s="80"/>
      <c r="C133" s="80"/>
      <c r="D133" s="28" t="s">
        <v>136</v>
      </c>
      <c r="E133" s="29"/>
      <c r="F133" s="29"/>
      <c r="G133" s="29"/>
      <c r="H133" s="29"/>
      <c r="I133" s="29"/>
    </row>
    <row r="134" spans="2:9" x14ac:dyDescent="0.25">
      <c r="B134" s="80"/>
      <c r="C134" s="80"/>
      <c r="D134" s="28" t="s">
        <v>137</v>
      </c>
      <c r="E134" s="29"/>
      <c r="F134" s="29"/>
      <c r="G134" s="29"/>
      <c r="H134" s="29"/>
      <c r="I134" s="29"/>
    </row>
    <row r="135" spans="2:9" x14ac:dyDescent="0.25">
      <c r="B135" s="80"/>
      <c r="C135" s="80"/>
      <c r="D135" s="28" t="s">
        <v>138</v>
      </c>
      <c r="E135" s="29"/>
      <c r="F135" s="29"/>
      <c r="G135" s="29"/>
      <c r="H135" s="29"/>
      <c r="I135" s="29"/>
    </row>
    <row r="136" spans="2:9" x14ac:dyDescent="0.25">
      <c r="B136" s="80"/>
      <c r="C136" s="80"/>
      <c r="D136" s="28" t="s">
        <v>139</v>
      </c>
      <c r="E136" s="29"/>
      <c r="F136" s="29"/>
      <c r="G136" s="29"/>
      <c r="H136" s="29"/>
      <c r="I136" s="29"/>
    </row>
    <row r="137" spans="2:9" x14ac:dyDescent="0.25">
      <c r="B137" s="80"/>
      <c r="C137" s="80"/>
      <c r="D137" s="28" t="s">
        <v>140</v>
      </c>
      <c r="E137" s="29"/>
      <c r="F137" s="29"/>
      <c r="G137" s="29"/>
      <c r="H137" s="29"/>
      <c r="I137" s="29"/>
    </row>
    <row r="138" spans="2:9" x14ac:dyDescent="0.25">
      <c r="B138" s="80"/>
      <c r="C138" s="80"/>
      <c r="D138" s="28" t="s">
        <v>141</v>
      </c>
      <c r="E138" s="29"/>
      <c r="F138" s="29"/>
      <c r="G138" s="29"/>
      <c r="H138" s="29"/>
      <c r="I138" s="29"/>
    </row>
    <row r="139" spans="2:9" x14ac:dyDescent="0.25">
      <c r="B139" s="80"/>
      <c r="C139" s="80"/>
      <c r="D139" s="28" t="s">
        <v>142</v>
      </c>
      <c r="E139" s="29"/>
      <c r="F139" s="29"/>
      <c r="G139" s="29"/>
      <c r="H139" s="29"/>
      <c r="I139" s="29"/>
    </row>
    <row r="140" spans="2:9" x14ac:dyDescent="0.25">
      <c r="B140" s="80" t="s">
        <v>143</v>
      </c>
      <c r="C140" s="80"/>
      <c r="D140" s="28" t="s">
        <v>28</v>
      </c>
      <c r="E140" s="29">
        <f>30+10+10</f>
        <v>50</v>
      </c>
      <c r="F140" s="29">
        <f>1+1</f>
        <v>2</v>
      </c>
      <c r="G140" s="29">
        <f>E140-F140</f>
        <v>48</v>
      </c>
      <c r="H140" s="29" t="s">
        <v>144</v>
      </c>
      <c r="I140" s="30" t="s">
        <v>145</v>
      </c>
    </row>
    <row r="141" spans="2:9" x14ac:dyDescent="0.25">
      <c r="B141" s="80"/>
      <c r="C141" s="80"/>
      <c r="D141" s="28" t="s">
        <v>31</v>
      </c>
      <c r="E141" s="29">
        <v>8</v>
      </c>
      <c r="F141" s="29"/>
      <c r="G141" s="29">
        <f>E141-F141</f>
        <v>8</v>
      </c>
      <c r="H141" s="29"/>
      <c r="I141" s="29">
        <v>835</v>
      </c>
    </row>
    <row r="142" spans="2:9" x14ac:dyDescent="0.25">
      <c r="B142" s="80"/>
      <c r="C142" s="80"/>
      <c r="D142" s="28" t="s">
        <v>33</v>
      </c>
      <c r="E142" s="29"/>
      <c r="F142" s="29"/>
      <c r="G142" s="29"/>
      <c r="H142" s="29"/>
      <c r="I142" s="29"/>
    </row>
    <row r="143" spans="2:9" x14ac:dyDescent="0.25">
      <c r="B143" s="80"/>
      <c r="C143" s="80"/>
      <c r="D143" s="28" t="s">
        <v>36</v>
      </c>
      <c r="E143" s="29"/>
      <c r="F143" s="29"/>
      <c r="G143" s="29"/>
      <c r="H143" s="29"/>
      <c r="I143" s="29"/>
    </row>
    <row r="144" spans="2:9" x14ac:dyDescent="0.25">
      <c r="B144" s="80"/>
      <c r="C144" s="80"/>
      <c r="D144" s="28" t="s">
        <v>39</v>
      </c>
      <c r="E144" s="29"/>
      <c r="F144" s="29"/>
      <c r="G144" s="29"/>
      <c r="H144" s="29"/>
      <c r="I144" s="29"/>
    </row>
    <row r="145" spans="2:9" x14ac:dyDescent="0.25">
      <c r="B145" s="80"/>
      <c r="C145" s="80"/>
      <c r="D145" s="28" t="s">
        <v>40</v>
      </c>
      <c r="E145" s="29"/>
      <c r="F145" s="29"/>
      <c r="G145" s="29"/>
      <c r="H145" s="29"/>
      <c r="I145" s="29" t="s">
        <v>146</v>
      </c>
    </row>
    <row r="146" spans="2:9" x14ac:dyDescent="0.25">
      <c r="B146" s="80"/>
      <c r="C146" s="80"/>
      <c r="D146" s="28" t="s">
        <v>41</v>
      </c>
      <c r="E146" s="29"/>
      <c r="F146" s="29"/>
      <c r="G146" s="29"/>
      <c r="H146" s="29"/>
      <c r="I146" s="29"/>
    </row>
    <row r="147" spans="2:9" x14ac:dyDescent="0.25">
      <c r="B147" s="80" t="s">
        <v>147</v>
      </c>
      <c r="C147" s="80" t="s">
        <v>28</v>
      </c>
      <c r="D147" s="28" t="s">
        <v>148</v>
      </c>
      <c r="E147" s="29"/>
      <c r="F147" s="29"/>
      <c r="G147" s="29"/>
      <c r="H147" s="29"/>
      <c r="I147" s="29"/>
    </row>
    <row r="148" spans="2:9" x14ac:dyDescent="0.25">
      <c r="B148" s="80"/>
      <c r="C148" s="80"/>
      <c r="D148" s="28" t="s">
        <v>149</v>
      </c>
      <c r="E148" s="29"/>
      <c r="F148" s="29"/>
      <c r="G148" s="29"/>
      <c r="H148" s="29"/>
      <c r="I148" s="29"/>
    </row>
    <row r="149" spans="2:9" x14ac:dyDescent="0.25">
      <c r="B149" s="80"/>
      <c r="C149" s="80" t="s">
        <v>31</v>
      </c>
      <c r="D149" s="28" t="s">
        <v>148</v>
      </c>
      <c r="E149" s="29"/>
      <c r="F149" s="29"/>
      <c r="G149" s="29"/>
      <c r="H149" s="29"/>
      <c r="I149" s="29"/>
    </row>
    <row r="150" spans="2:9" x14ac:dyDescent="0.25">
      <c r="B150" s="80"/>
      <c r="C150" s="80"/>
      <c r="D150" s="28" t="s">
        <v>149</v>
      </c>
      <c r="E150" s="29"/>
      <c r="F150" s="29"/>
      <c r="G150" s="29"/>
      <c r="H150" s="29"/>
      <c r="I150" s="29"/>
    </row>
    <row r="151" spans="2:9" x14ac:dyDescent="0.25">
      <c r="B151" s="80"/>
      <c r="C151" s="80" t="s">
        <v>33</v>
      </c>
      <c r="D151" s="28" t="s">
        <v>148</v>
      </c>
      <c r="E151" s="29"/>
      <c r="F151" s="29"/>
      <c r="G151" s="29"/>
      <c r="H151" s="29"/>
      <c r="I151" s="29"/>
    </row>
    <row r="152" spans="2:9" x14ac:dyDescent="0.25">
      <c r="B152" s="80"/>
      <c r="C152" s="80"/>
      <c r="D152" s="28" t="s">
        <v>149</v>
      </c>
      <c r="E152" s="29">
        <f>2+2</f>
        <v>4</v>
      </c>
      <c r="F152" s="29"/>
      <c r="G152" s="29">
        <f>E152-F152</f>
        <v>4</v>
      </c>
      <c r="H152" s="29"/>
      <c r="I152" s="29" t="s">
        <v>150</v>
      </c>
    </row>
    <row r="153" spans="2:9" x14ac:dyDescent="0.25">
      <c r="B153" s="80"/>
      <c r="C153" s="80" t="s">
        <v>36</v>
      </c>
      <c r="D153" s="28" t="s">
        <v>148</v>
      </c>
      <c r="E153" s="29"/>
      <c r="F153" s="29"/>
      <c r="G153" s="29"/>
      <c r="H153" s="29"/>
      <c r="I153" s="29"/>
    </row>
    <row r="154" spans="2:9" x14ac:dyDescent="0.25">
      <c r="B154" s="80"/>
      <c r="C154" s="80"/>
      <c r="D154" s="28" t="s">
        <v>149</v>
      </c>
      <c r="E154" s="29"/>
      <c r="F154" s="29"/>
      <c r="G154" s="29"/>
      <c r="H154" s="29"/>
      <c r="I154" s="29"/>
    </row>
    <row r="155" spans="2:9" x14ac:dyDescent="0.25">
      <c r="B155" s="80"/>
      <c r="C155" s="80" t="s">
        <v>39</v>
      </c>
      <c r="D155" s="28" t="s">
        <v>148</v>
      </c>
      <c r="E155" s="29"/>
      <c r="F155" s="29"/>
      <c r="G155" s="29"/>
      <c r="H155" s="29"/>
      <c r="I155" s="29"/>
    </row>
    <row r="156" spans="2:9" x14ac:dyDescent="0.25">
      <c r="B156" s="80"/>
      <c r="C156" s="80"/>
      <c r="D156" s="28" t="s">
        <v>149</v>
      </c>
      <c r="E156" s="29"/>
      <c r="F156" s="29"/>
      <c r="G156" s="29"/>
      <c r="H156" s="29"/>
      <c r="I156" s="29"/>
    </row>
    <row r="157" spans="2:9" x14ac:dyDescent="0.25">
      <c r="B157" s="80"/>
      <c r="C157" s="80" t="s">
        <v>40</v>
      </c>
      <c r="D157" s="28" t="s">
        <v>148</v>
      </c>
      <c r="E157" s="29"/>
      <c r="F157" s="29"/>
      <c r="G157" s="29"/>
      <c r="H157" s="29"/>
      <c r="I157" s="29"/>
    </row>
    <row r="158" spans="2:9" x14ac:dyDescent="0.25">
      <c r="B158" s="80"/>
      <c r="C158" s="80"/>
      <c r="D158" s="28" t="s">
        <v>149</v>
      </c>
      <c r="E158" s="29">
        <f>1+2</f>
        <v>3</v>
      </c>
      <c r="F158" s="29">
        <v>1</v>
      </c>
      <c r="G158" s="29">
        <f>E158-F158</f>
        <v>2</v>
      </c>
      <c r="H158" s="29"/>
      <c r="I158" s="29" t="s">
        <v>151</v>
      </c>
    </row>
    <row r="159" spans="2:9" x14ac:dyDescent="0.25">
      <c r="B159" s="80"/>
      <c r="C159" s="80" t="s">
        <v>41</v>
      </c>
      <c r="D159" s="28" t="s">
        <v>148</v>
      </c>
      <c r="E159" s="29"/>
      <c r="F159" s="29"/>
      <c r="G159" s="29"/>
      <c r="H159" s="29"/>
      <c r="I159" s="29"/>
    </row>
    <row r="160" spans="2:9" x14ac:dyDescent="0.25">
      <c r="B160" s="80"/>
      <c r="C160" s="80"/>
      <c r="D160" s="28" t="s">
        <v>149</v>
      </c>
      <c r="E160" s="29"/>
      <c r="F160" s="29"/>
      <c r="G160" s="29"/>
      <c r="H160" s="29"/>
      <c r="I160" s="29"/>
    </row>
    <row r="161" spans="2:9" x14ac:dyDescent="0.25">
      <c r="B161" s="80"/>
      <c r="C161" s="80" t="s">
        <v>42</v>
      </c>
      <c r="D161" s="28" t="s">
        <v>148</v>
      </c>
      <c r="E161" s="29"/>
      <c r="F161" s="29"/>
      <c r="G161" s="29"/>
      <c r="H161" s="29"/>
      <c r="I161" s="29"/>
    </row>
    <row r="162" spans="2:9" x14ac:dyDescent="0.25">
      <c r="B162" s="80"/>
      <c r="C162" s="80"/>
      <c r="D162" s="28" t="s">
        <v>149</v>
      </c>
      <c r="E162" s="29"/>
      <c r="F162" s="29"/>
      <c r="G162" s="29"/>
      <c r="H162" s="29"/>
      <c r="I162" s="29"/>
    </row>
    <row r="163" spans="2:9" x14ac:dyDescent="0.25">
      <c r="B163" s="80"/>
      <c r="C163" s="80" t="s">
        <v>43</v>
      </c>
      <c r="D163" s="28" t="s">
        <v>148</v>
      </c>
      <c r="E163" s="29"/>
      <c r="F163" s="29"/>
      <c r="G163" s="29"/>
      <c r="H163" s="29"/>
      <c r="I163" s="29"/>
    </row>
    <row r="164" spans="2:9" x14ac:dyDescent="0.25">
      <c r="B164" s="80"/>
      <c r="C164" s="80"/>
      <c r="D164" s="28" t="s">
        <v>149</v>
      </c>
      <c r="E164" s="29"/>
      <c r="F164" s="29"/>
      <c r="G164" s="29"/>
      <c r="H164" s="29"/>
      <c r="I164" s="29"/>
    </row>
    <row r="165" spans="2:9" x14ac:dyDescent="0.25">
      <c r="B165" s="80" t="s">
        <v>152</v>
      </c>
      <c r="C165" s="80"/>
      <c r="D165" s="28" t="s">
        <v>153</v>
      </c>
      <c r="E165" s="29"/>
      <c r="F165" s="29"/>
      <c r="G165" s="29"/>
      <c r="H165" s="29"/>
      <c r="I165" s="29"/>
    </row>
    <row r="166" spans="2:9" x14ac:dyDescent="0.25">
      <c r="B166" s="80"/>
      <c r="C166" s="80"/>
      <c r="D166" s="28" t="s">
        <v>28</v>
      </c>
      <c r="E166" s="29"/>
      <c r="F166" s="29"/>
      <c r="G166" s="29"/>
      <c r="H166" s="29"/>
      <c r="I166" s="29"/>
    </row>
    <row r="167" spans="2:9" x14ac:dyDescent="0.25">
      <c r="B167" s="80"/>
      <c r="C167" s="80"/>
      <c r="D167" s="28" t="s">
        <v>31</v>
      </c>
      <c r="E167" s="29"/>
      <c r="F167" s="29"/>
      <c r="G167" s="29"/>
      <c r="H167" s="29"/>
      <c r="I167" s="29"/>
    </row>
    <row r="168" spans="2:9" x14ac:dyDescent="0.25">
      <c r="B168" s="80"/>
      <c r="C168" s="80"/>
      <c r="D168" s="28" t="s">
        <v>33</v>
      </c>
      <c r="E168" s="29"/>
      <c r="F168" s="29"/>
      <c r="G168" s="29"/>
      <c r="H168" s="29"/>
      <c r="I168" s="29"/>
    </row>
    <row r="169" spans="2:9" x14ac:dyDescent="0.25">
      <c r="B169" s="80"/>
      <c r="C169" s="80"/>
      <c r="D169" s="28" t="s">
        <v>36</v>
      </c>
      <c r="E169" s="29"/>
      <c r="F169" s="29"/>
      <c r="G169" s="29"/>
      <c r="H169" s="29"/>
      <c r="I169" s="29"/>
    </row>
    <row r="170" spans="2:9" x14ac:dyDescent="0.25">
      <c r="B170" s="80"/>
      <c r="C170" s="80"/>
      <c r="D170" s="28" t="s">
        <v>39</v>
      </c>
      <c r="E170" s="29"/>
      <c r="F170" s="29"/>
      <c r="G170" s="29"/>
      <c r="H170" s="29"/>
      <c r="I170" s="29"/>
    </row>
    <row r="171" spans="2:9" x14ac:dyDescent="0.25">
      <c r="B171" s="80"/>
      <c r="C171" s="80"/>
      <c r="D171" s="28" t="s">
        <v>40</v>
      </c>
      <c r="E171" s="29"/>
      <c r="F171" s="29"/>
      <c r="G171" s="29"/>
      <c r="H171" s="29"/>
      <c r="I171" s="29"/>
    </row>
    <row r="172" spans="2:9" x14ac:dyDescent="0.25">
      <c r="B172" s="80"/>
      <c r="C172" s="80"/>
      <c r="D172" s="28" t="s">
        <v>41</v>
      </c>
      <c r="E172" s="29"/>
      <c r="F172" s="29"/>
      <c r="G172" s="29"/>
      <c r="H172" s="29"/>
      <c r="I172" s="29"/>
    </row>
    <row r="173" spans="2:9" x14ac:dyDescent="0.25">
      <c r="B173" s="80"/>
      <c r="C173" s="80"/>
      <c r="D173" s="28" t="s">
        <v>42</v>
      </c>
      <c r="E173" s="29"/>
      <c r="F173" s="29"/>
      <c r="G173" s="29"/>
      <c r="H173" s="29"/>
      <c r="I173" s="29"/>
    </row>
    <row r="174" spans="2:9" x14ac:dyDescent="0.25">
      <c r="B174" s="80" t="s">
        <v>154</v>
      </c>
      <c r="C174" s="80"/>
      <c r="D174" s="28" t="s">
        <v>153</v>
      </c>
      <c r="E174" s="29"/>
      <c r="F174" s="29"/>
      <c r="G174" s="29"/>
      <c r="H174" s="29"/>
      <c r="I174" s="29"/>
    </row>
    <row r="175" spans="2:9" x14ac:dyDescent="0.25">
      <c r="B175" s="80"/>
      <c r="C175" s="80"/>
      <c r="D175" s="28" t="s">
        <v>28</v>
      </c>
      <c r="E175" s="29"/>
      <c r="F175" s="29"/>
      <c r="G175" s="29"/>
      <c r="H175" s="29"/>
      <c r="I175" s="29"/>
    </row>
    <row r="176" spans="2:9" x14ac:dyDescent="0.25">
      <c r="B176" s="80"/>
      <c r="C176" s="80"/>
      <c r="D176" s="28" t="s">
        <v>31</v>
      </c>
      <c r="E176" s="29"/>
      <c r="F176" s="29"/>
      <c r="G176" s="29"/>
      <c r="H176" s="29"/>
      <c r="I176" s="29"/>
    </row>
    <row r="177" spans="2:9" x14ac:dyDescent="0.25">
      <c r="B177" s="80"/>
      <c r="C177" s="80"/>
      <c r="D177" s="28" t="s">
        <v>33</v>
      </c>
      <c r="E177" s="29"/>
      <c r="F177" s="29"/>
      <c r="G177" s="29"/>
      <c r="H177" s="29"/>
      <c r="I177" s="29"/>
    </row>
    <row r="178" spans="2:9" x14ac:dyDescent="0.25">
      <c r="B178" s="80"/>
      <c r="C178" s="80"/>
      <c r="D178" s="28" t="s">
        <v>36</v>
      </c>
      <c r="E178" s="29"/>
      <c r="F178" s="29"/>
      <c r="G178" s="29"/>
      <c r="H178" s="29"/>
      <c r="I178" s="29"/>
    </row>
    <row r="179" spans="2:9" x14ac:dyDescent="0.25">
      <c r="B179" s="80"/>
      <c r="C179" s="80"/>
      <c r="D179" s="28" t="s">
        <v>39</v>
      </c>
      <c r="E179" s="29"/>
      <c r="F179" s="29"/>
      <c r="G179" s="29"/>
      <c r="H179" s="29"/>
      <c r="I179" s="29"/>
    </row>
    <row r="180" spans="2:9" x14ac:dyDescent="0.25">
      <c r="B180" s="80"/>
      <c r="C180" s="80"/>
      <c r="D180" s="28" t="s">
        <v>40</v>
      </c>
      <c r="E180" s="29"/>
      <c r="F180" s="29"/>
      <c r="G180" s="29"/>
      <c r="H180" s="29"/>
      <c r="I180" s="29"/>
    </row>
    <row r="181" spans="2:9" x14ac:dyDescent="0.25">
      <c r="B181" s="80"/>
      <c r="C181" s="80"/>
      <c r="D181" s="28" t="s">
        <v>41</v>
      </c>
      <c r="E181" s="29"/>
      <c r="F181" s="29"/>
      <c r="G181" s="29"/>
      <c r="H181" s="29"/>
      <c r="I181" s="29"/>
    </row>
    <row r="182" spans="2:9" x14ac:dyDescent="0.25">
      <c r="B182" s="80"/>
      <c r="C182" s="80"/>
      <c r="D182" s="28" t="s">
        <v>42</v>
      </c>
      <c r="E182" s="29"/>
      <c r="F182" s="29"/>
      <c r="G182" s="29"/>
      <c r="H182" s="29"/>
      <c r="I182" s="29"/>
    </row>
    <row r="183" spans="2:9" x14ac:dyDescent="0.25">
      <c r="B183" s="90" t="s">
        <v>155</v>
      </c>
      <c r="C183" s="90"/>
      <c r="D183" s="35" t="s">
        <v>28</v>
      </c>
      <c r="E183" s="29"/>
      <c r="F183" s="29"/>
      <c r="G183" s="29"/>
      <c r="H183" s="29"/>
      <c r="I183" s="29"/>
    </row>
    <row r="184" spans="2:9" x14ac:dyDescent="0.25">
      <c r="B184" s="90"/>
      <c r="C184" s="90"/>
      <c r="D184" s="35" t="s">
        <v>31</v>
      </c>
      <c r="E184" s="29"/>
      <c r="F184" s="29"/>
      <c r="G184" s="29"/>
      <c r="H184" s="29"/>
      <c r="I184" s="29"/>
    </row>
    <row r="185" spans="2:9" x14ac:dyDescent="0.25">
      <c r="B185" s="90"/>
      <c r="C185" s="90"/>
      <c r="D185" s="35" t="s">
        <v>33</v>
      </c>
      <c r="E185" s="29"/>
      <c r="F185" s="29"/>
      <c r="G185" s="29"/>
      <c r="H185" s="29"/>
      <c r="I185" s="29"/>
    </row>
    <row r="186" spans="2:9" x14ac:dyDescent="0.25">
      <c r="B186" s="90"/>
      <c r="C186" s="90"/>
      <c r="D186" s="35" t="s">
        <v>36</v>
      </c>
      <c r="E186" s="29"/>
      <c r="F186" s="29"/>
      <c r="G186" s="29"/>
      <c r="H186" s="29"/>
      <c r="I186" s="29"/>
    </row>
    <row r="187" spans="2:9" x14ac:dyDescent="0.25">
      <c r="B187" s="90"/>
      <c r="C187" s="90"/>
      <c r="D187" s="35" t="s">
        <v>39</v>
      </c>
      <c r="E187" s="29"/>
      <c r="F187" s="29"/>
      <c r="G187" s="29"/>
      <c r="H187" s="29"/>
      <c r="I187" s="29"/>
    </row>
    <row r="188" spans="2:9" x14ac:dyDescent="0.25">
      <c r="B188" s="90"/>
      <c r="C188" s="90"/>
      <c r="D188" s="35" t="s">
        <v>40</v>
      </c>
      <c r="E188" s="29"/>
      <c r="F188" s="29"/>
      <c r="G188" s="29"/>
      <c r="H188" s="29"/>
      <c r="I188" s="29"/>
    </row>
    <row r="189" spans="2:9" x14ac:dyDescent="0.25">
      <c r="B189" s="90"/>
      <c r="C189" s="90"/>
      <c r="D189" s="35" t="s">
        <v>41</v>
      </c>
      <c r="E189" s="29"/>
      <c r="F189" s="29"/>
      <c r="G189" s="29"/>
      <c r="H189" s="29"/>
      <c r="I189" s="29"/>
    </row>
    <row r="190" spans="2:9" x14ac:dyDescent="0.25">
      <c r="B190" s="90"/>
      <c r="C190" s="90"/>
      <c r="D190" s="35" t="s">
        <v>42</v>
      </c>
      <c r="E190" s="29"/>
      <c r="F190" s="29"/>
      <c r="G190" s="29"/>
      <c r="H190" s="29"/>
      <c r="I190" s="29"/>
    </row>
    <row r="191" spans="2:9" x14ac:dyDescent="0.25">
      <c r="B191" s="90"/>
      <c r="C191" s="90"/>
      <c r="D191" s="35" t="s">
        <v>43</v>
      </c>
      <c r="E191" s="29"/>
      <c r="F191" s="29"/>
      <c r="G191" s="29"/>
      <c r="H191" s="29"/>
      <c r="I191" s="29"/>
    </row>
    <row r="192" spans="2:9" x14ac:dyDescent="0.25">
      <c r="B192" s="90" t="s">
        <v>156</v>
      </c>
      <c r="C192" s="90"/>
      <c r="D192" s="35" t="s">
        <v>28</v>
      </c>
      <c r="E192" s="29"/>
      <c r="F192" s="29"/>
      <c r="G192" s="29"/>
      <c r="H192" s="29"/>
      <c r="I192" s="29"/>
    </row>
    <row r="193" spans="2:9" x14ac:dyDescent="0.25">
      <c r="B193" s="90"/>
      <c r="C193" s="90"/>
      <c r="D193" s="35" t="s">
        <v>31</v>
      </c>
      <c r="E193" s="29"/>
      <c r="F193" s="29"/>
      <c r="G193" s="29"/>
      <c r="H193" s="29"/>
      <c r="I193" s="29"/>
    </row>
    <row r="194" spans="2:9" x14ac:dyDescent="0.25">
      <c r="B194" s="90"/>
      <c r="C194" s="90"/>
      <c r="D194" s="35" t="s">
        <v>33</v>
      </c>
      <c r="E194" s="29"/>
      <c r="F194" s="29"/>
      <c r="G194" s="29"/>
      <c r="H194" s="29"/>
      <c r="I194" s="29"/>
    </row>
    <row r="195" spans="2:9" x14ac:dyDescent="0.25">
      <c r="B195" s="90"/>
      <c r="C195" s="90"/>
      <c r="D195" s="35" t="s">
        <v>36</v>
      </c>
      <c r="E195" s="29"/>
      <c r="F195" s="29"/>
      <c r="G195" s="29"/>
      <c r="H195" s="29"/>
      <c r="I195" s="29"/>
    </row>
    <row r="196" spans="2:9" x14ac:dyDescent="0.25">
      <c r="B196" s="90"/>
      <c r="C196" s="90"/>
      <c r="D196" s="35" t="s">
        <v>39</v>
      </c>
      <c r="E196" s="29"/>
      <c r="F196" s="29"/>
      <c r="G196" s="29"/>
      <c r="H196" s="29"/>
      <c r="I196" s="29"/>
    </row>
    <row r="197" spans="2:9" x14ac:dyDescent="0.25">
      <c r="B197" s="90"/>
      <c r="C197" s="90"/>
      <c r="D197" s="35" t="s">
        <v>40</v>
      </c>
      <c r="E197" s="29"/>
      <c r="F197" s="29"/>
      <c r="G197" s="29"/>
      <c r="H197" s="29"/>
      <c r="I197" s="29"/>
    </row>
    <row r="198" spans="2:9" x14ac:dyDescent="0.25">
      <c r="B198" s="90"/>
      <c r="C198" s="90"/>
      <c r="D198" s="35" t="s">
        <v>41</v>
      </c>
      <c r="E198" s="29"/>
      <c r="F198" s="29"/>
      <c r="G198" s="29"/>
      <c r="H198" s="29"/>
      <c r="I198" s="29"/>
    </row>
    <row r="199" spans="2:9" x14ac:dyDescent="0.25">
      <c r="B199" s="90"/>
      <c r="C199" s="90"/>
      <c r="D199" s="35" t="s">
        <v>42</v>
      </c>
      <c r="E199" s="29"/>
      <c r="F199" s="29"/>
      <c r="G199" s="29"/>
      <c r="H199" s="29"/>
      <c r="I199" s="29"/>
    </row>
    <row r="200" spans="2:9" x14ac:dyDescent="0.25">
      <c r="B200" s="90"/>
      <c r="C200" s="90"/>
      <c r="D200" s="35" t="s">
        <v>43</v>
      </c>
      <c r="E200" s="29"/>
      <c r="F200" s="29"/>
      <c r="G200" s="29"/>
      <c r="H200" s="29"/>
      <c r="I200" s="29"/>
    </row>
    <row r="201" spans="2:9" x14ac:dyDescent="0.25">
      <c r="B201" s="90" t="s">
        <v>157</v>
      </c>
      <c r="C201" s="90"/>
      <c r="D201" s="35" t="s">
        <v>28</v>
      </c>
      <c r="E201" s="29"/>
      <c r="F201" s="29"/>
      <c r="G201" s="29"/>
      <c r="H201" s="29"/>
      <c r="I201" s="29"/>
    </row>
    <row r="202" spans="2:9" x14ac:dyDescent="0.25">
      <c r="B202" s="90"/>
      <c r="C202" s="90"/>
      <c r="D202" s="35" t="s">
        <v>31</v>
      </c>
      <c r="E202" s="29"/>
      <c r="F202" s="29"/>
      <c r="G202" s="29"/>
      <c r="H202" s="29"/>
      <c r="I202" s="29"/>
    </row>
    <row r="203" spans="2:9" x14ac:dyDescent="0.25">
      <c r="B203" s="90"/>
      <c r="C203" s="90"/>
      <c r="D203" s="35" t="s">
        <v>33</v>
      </c>
      <c r="E203" s="29"/>
      <c r="F203" s="29"/>
      <c r="G203" s="29"/>
      <c r="H203" s="29"/>
      <c r="I203" s="29"/>
    </row>
    <row r="204" spans="2:9" x14ac:dyDescent="0.25">
      <c r="B204" s="90"/>
      <c r="C204" s="90"/>
      <c r="D204" s="35" t="s">
        <v>36</v>
      </c>
      <c r="E204" s="29"/>
      <c r="F204" s="29"/>
      <c r="G204" s="29"/>
      <c r="H204" s="29"/>
      <c r="I204" s="29"/>
    </row>
    <row r="205" spans="2:9" x14ac:dyDescent="0.25">
      <c r="B205" s="90"/>
      <c r="C205" s="90"/>
      <c r="D205" s="35" t="s">
        <v>39</v>
      </c>
      <c r="E205" s="29"/>
      <c r="F205" s="29"/>
      <c r="G205" s="29"/>
      <c r="H205" s="29"/>
      <c r="I205" s="29"/>
    </row>
    <row r="206" spans="2:9" x14ac:dyDescent="0.25">
      <c r="B206" s="90"/>
      <c r="C206" s="90"/>
      <c r="D206" s="35" t="s">
        <v>40</v>
      </c>
      <c r="E206" s="29"/>
      <c r="F206" s="29"/>
      <c r="G206" s="29"/>
      <c r="H206" s="29"/>
      <c r="I206" s="29"/>
    </row>
    <row r="207" spans="2:9" x14ac:dyDescent="0.25">
      <c r="B207" s="90"/>
      <c r="C207" s="90"/>
      <c r="D207" s="35" t="s">
        <v>41</v>
      </c>
      <c r="E207" s="29"/>
      <c r="F207" s="29"/>
      <c r="G207" s="29"/>
      <c r="H207" s="29"/>
      <c r="I207" s="29"/>
    </row>
    <row r="208" spans="2:9" x14ac:dyDescent="0.25">
      <c r="B208" s="90"/>
      <c r="C208" s="90"/>
      <c r="D208" s="35" t="s">
        <v>42</v>
      </c>
      <c r="E208" s="29"/>
      <c r="F208" s="29"/>
      <c r="G208" s="29"/>
      <c r="H208" s="29"/>
      <c r="I208" s="29"/>
    </row>
    <row r="209" spans="2:9" ht="18.75" x14ac:dyDescent="0.25">
      <c r="B209" s="36" t="s">
        <v>158</v>
      </c>
      <c r="C209" s="36"/>
      <c r="D209" s="37"/>
      <c r="E209" s="29"/>
      <c r="F209" s="29"/>
      <c r="G209" s="29"/>
      <c r="H209" s="29"/>
      <c r="I209" s="29"/>
    </row>
    <row r="210" spans="2:9" x14ac:dyDescent="0.25">
      <c r="B210" s="80" t="s">
        <v>159</v>
      </c>
      <c r="C210" s="80" t="s">
        <v>42</v>
      </c>
      <c r="D210" s="28" t="s">
        <v>148</v>
      </c>
      <c r="E210" s="29"/>
      <c r="F210" s="29"/>
      <c r="G210" s="29"/>
      <c r="H210" s="29"/>
      <c r="I210" s="29"/>
    </row>
    <row r="211" spans="2:9" x14ac:dyDescent="0.25">
      <c r="B211" s="80"/>
      <c r="C211" s="80"/>
      <c r="D211" s="28" t="s">
        <v>149</v>
      </c>
      <c r="E211" s="29"/>
      <c r="F211" s="29"/>
      <c r="G211" s="29"/>
      <c r="H211" s="29"/>
      <c r="I211" s="29"/>
    </row>
    <row r="212" spans="2:9" x14ac:dyDescent="0.25">
      <c r="B212" s="80"/>
      <c r="C212" s="80"/>
      <c r="D212" s="28" t="s">
        <v>160</v>
      </c>
      <c r="E212" s="29"/>
      <c r="F212" s="29"/>
      <c r="G212" s="29"/>
      <c r="H212" s="29"/>
      <c r="I212" s="29"/>
    </row>
    <row r="213" spans="2:9" x14ac:dyDescent="0.25">
      <c r="B213" s="80"/>
      <c r="C213" s="80" t="s">
        <v>43</v>
      </c>
      <c r="D213" s="28" t="s">
        <v>148</v>
      </c>
      <c r="E213" s="29"/>
      <c r="F213" s="29"/>
      <c r="G213" s="29"/>
      <c r="H213" s="29"/>
      <c r="I213" s="29"/>
    </row>
    <row r="214" spans="2:9" x14ac:dyDescent="0.25">
      <c r="B214" s="80"/>
      <c r="C214" s="80"/>
      <c r="D214" s="28" t="s">
        <v>149</v>
      </c>
      <c r="E214" s="29"/>
      <c r="F214" s="29"/>
      <c r="G214" s="29"/>
      <c r="H214" s="29"/>
      <c r="I214" s="29"/>
    </row>
    <row r="215" spans="2:9" x14ac:dyDescent="0.25">
      <c r="B215" s="80"/>
      <c r="C215" s="80"/>
      <c r="D215" s="28" t="s">
        <v>160</v>
      </c>
      <c r="E215" s="29"/>
      <c r="F215" s="29"/>
      <c r="G215" s="29"/>
      <c r="H215" s="29"/>
      <c r="I215" s="29"/>
    </row>
    <row r="216" spans="2:9" x14ac:dyDescent="0.25">
      <c r="B216" s="91" t="s">
        <v>161</v>
      </c>
      <c r="C216" s="91"/>
      <c r="D216" s="38" t="s">
        <v>162</v>
      </c>
      <c r="E216" s="29"/>
      <c r="F216" s="29"/>
      <c r="G216" s="29"/>
      <c r="H216" s="29"/>
      <c r="I216" s="29"/>
    </row>
    <row r="217" spans="2:9" x14ac:dyDescent="0.25">
      <c r="B217" s="91"/>
      <c r="C217" s="91"/>
      <c r="D217" s="38" t="s">
        <v>163</v>
      </c>
      <c r="E217" s="29"/>
      <c r="F217" s="29"/>
      <c r="G217" s="29"/>
      <c r="H217" s="29"/>
      <c r="I217" s="29"/>
    </row>
    <row r="218" spans="2:9" x14ac:dyDescent="0.25">
      <c r="B218" s="91"/>
      <c r="C218" s="91"/>
      <c r="D218" s="38" t="s">
        <v>164</v>
      </c>
      <c r="E218" s="29"/>
      <c r="F218" s="29"/>
      <c r="G218" s="29"/>
      <c r="H218" s="29"/>
      <c r="I218" s="29"/>
    </row>
    <row r="219" spans="2:9" x14ac:dyDescent="0.25">
      <c r="B219" s="91"/>
      <c r="C219" s="91"/>
      <c r="D219" s="38" t="s">
        <v>165</v>
      </c>
      <c r="E219" s="29"/>
      <c r="F219" s="29"/>
      <c r="G219" s="29"/>
      <c r="H219" s="29"/>
      <c r="I219" s="29"/>
    </row>
    <row r="220" spans="2:9" x14ac:dyDescent="0.25">
      <c r="B220" s="91"/>
      <c r="C220" s="91"/>
      <c r="D220" s="38" t="s">
        <v>166</v>
      </c>
      <c r="E220" s="29"/>
      <c r="F220" s="29"/>
      <c r="G220" s="29"/>
      <c r="H220" s="29"/>
      <c r="I220" s="29"/>
    </row>
    <row r="221" spans="2:9" x14ac:dyDescent="0.25">
      <c r="B221" s="91"/>
      <c r="C221" s="91"/>
      <c r="D221" s="38" t="s">
        <v>167</v>
      </c>
      <c r="E221" s="29"/>
      <c r="F221" s="29"/>
      <c r="G221" s="29"/>
      <c r="H221" s="29"/>
      <c r="I221" s="29"/>
    </row>
    <row r="222" spans="2:9" x14ac:dyDescent="0.25">
      <c r="B222" s="92" t="s">
        <v>168</v>
      </c>
      <c r="C222" s="92"/>
      <c r="D222" s="39" t="s">
        <v>162</v>
      </c>
      <c r="E222" s="29"/>
      <c r="F222" s="29"/>
      <c r="G222" s="29"/>
      <c r="H222" s="29"/>
      <c r="I222" s="29"/>
    </row>
    <row r="223" spans="2:9" x14ac:dyDescent="0.25">
      <c r="B223" s="92"/>
      <c r="C223" s="92"/>
      <c r="D223" s="39" t="s">
        <v>163</v>
      </c>
      <c r="E223" s="29"/>
      <c r="F223" s="29"/>
      <c r="G223" s="29"/>
      <c r="H223" s="29"/>
      <c r="I223" s="29"/>
    </row>
    <row r="224" spans="2:9" x14ac:dyDescent="0.25">
      <c r="B224" s="92"/>
      <c r="C224" s="92"/>
      <c r="D224" s="39" t="s">
        <v>164</v>
      </c>
      <c r="E224" s="29"/>
      <c r="F224" s="29"/>
      <c r="G224" s="29"/>
      <c r="H224" s="29"/>
      <c r="I224" s="29"/>
    </row>
    <row r="225" spans="2:9" x14ac:dyDescent="0.25">
      <c r="B225" s="92" t="s">
        <v>169</v>
      </c>
      <c r="C225" s="92"/>
      <c r="D225" s="39" t="s">
        <v>170</v>
      </c>
      <c r="E225" s="29"/>
      <c r="F225" s="29"/>
      <c r="G225" s="29"/>
      <c r="H225" s="29"/>
      <c r="I225" s="29"/>
    </row>
    <row r="226" spans="2:9" x14ac:dyDescent="0.25">
      <c r="B226" s="92"/>
      <c r="C226" s="92"/>
      <c r="D226" s="39" t="s">
        <v>163</v>
      </c>
      <c r="E226" s="29"/>
      <c r="F226" s="29"/>
      <c r="G226" s="29"/>
      <c r="H226" s="29"/>
      <c r="I226" s="29"/>
    </row>
    <row r="227" spans="2:9" x14ac:dyDescent="0.25">
      <c r="B227" s="92"/>
      <c r="C227" s="92"/>
      <c r="D227" s="39" t="s">
        <v>164</v>
      </c>
      <c r="E227" s="29"/>
      <c r="F227" s="29"/>
      <c r="G227" s="29"/>
      <c r="H227" s="29"/>
      <c r="I227" s="29"/>
    </row>
    <row r="228" spans="2:9" x14ac:dyDescent="0.25">
      <c r="B228" s="92"/>
      <c r="C228" s="92"/>
      <c r="D228" s="39" t="s">
        <v>166</v>
      </c>
      <c r="E228" s="29"/>
      <c r="F228" s="29"/>
      <c r="G228" s="29"/>
      <c r="H228" s="29"/>
      <c r="I228" s="29"/>
    </row>
    <row r="229" spans="2:9" x14ac:dyDescent="0.25">
      <c r="B229" s="92"/>
      <c r="C229" s="92"/>
      <c r="D229" s="39" t="s">
        <v>167</v>
      </c>
      <c r="E229" s="29"/>
      <c r="F229" s="29"/>
      <c r="G229" s="29"/>
      <c r="H229" s="29"/>
      <c r="I229" s="29"/>
    </row>
    <row r="230" spans="2:9" x14ac:dyDescent="0.25">
      <c r="B230" s="92" t="s">
        <v>171</v>
      </c>
      <c r="C230" s="92"/>
      <c r="D230" s="39" t="s">
        <v>42</v>
      </c>
      <c r="E230" s="29"/>
      <c r="F230" s="29"/>
      <c r="G230" s="29"/>
      <c r="H230" s="29"/>
      <c r="I230" s="29"/>
    </row>
    <row r="231" spans="2:9" x14ac:dyDescent="0.25">
      <c r="B231" s="92" t="s">
        <v>172</v>
      </c>
      <c r="C231" s="92"/>
      <c r="D231" s="39" t="s">
        <v>173</v>
      </c>
      <c r="E231" s="29"/>
      <c r="F231" s="29"/>
      <c r="G231" s="29"/>
      <c r="H231" s="29"/>
      <c r="I231" s="29"/>
    </row>
    <row r="232" spans="2:9" x14ac:dyDescent="0.25">
      <c r="B232" s="92"/>
      <c r="C232" s="92"/>
      <c r="D232" s="39" t="s">
        <v>174</v>
      </c>
      <c r="E232" s="29"/>
      <c r="F232" s="29"/>
      <c r="G232" s="29"/>
      <c r="H232" s="29"/>
      <c r="I232" s="29"/>
    </row>
    <row r="233" spans="2:9" x14ac:dyDescent="0.25">
      <c r="B233" s="92"/>
      <c r="C233" s="92"/>
      <c r="D233" s="39" t="s">
        <v>175</v>
      </c>
      <c r="E233" s="29"/>
      <c r="F233" s="29"/>
      <c r="G233" s="29"/>
      <c r="H233" s="29"/>
      <c r="I233" s="29"/>
    </row>
    <row r="234" spans="2:9" x14ac:dyDescent="0.25">
      <c r="B234" s="92"/>
      <c r="C234" s="92"/>
      <c r="D234" s="39" t="s">
        <v>42</v>
      </c>
      <c r="E234" s="29"/>
      <c r="F234" s="29"/>
      <c r="G234" s="29"/>
      <c r="H234" s="29"/>
      <c r="I234" s="29"/>
    </row>
    <row r="235" spans="2:9" x14ac:dyDescent="0.25">
      <c r="B235" s="92"/>
      <c r="C235" s="92"/>
      <c r="D235" s="39" t="s">
        <v>43</v>
      </c>
      <c r="E235" s="29"/>
      <c r="F235" s="29"/>
      <c r="G235" s="29"/>
      <c r="H235" s="29"/>
      <c r="I235" s="40"/>
    </row>
    <row r="236" spans="2:9" x14ac:dyDescent="0.25">
      <c r="B236" s="92" t="s">
        <v>176</v>
      </c>
      <c r="C236" s="92"/>
      <c r="D236" s="39" t="s">
        <v>177</v>
      </c>
      <c r="E236" s="29"/>
      <c r="F236" s="29"/>
      <c r="G236" s="29"/>
      <c r="H236" s="29"/>
      <c r="I236" s="40"/>
    </row>
    <row r="237" spans="2:9" x14ac:dyDescent="0.25">
      <c r="B237" s="92"/>
      <c r="C237" s="92"/>
      <c r="D237" s="39" t="s">
        <v>43</v>
      </c>
      <c r="E237" s="29"/>
      <c r="F237" s="29"/>
      <c r="G237" s="29"/>
      <c r="H237" s="29"/>
      <c r="I237" s="40"/>
    </row>
    <row r="238" spans="2:9" x14ac:dyDescent="0.25">
      <c r="B238" s="80" t="s">
        <v>178</v>
      </c>
      <c r="C238" s="80"/>
      <c r="D238" s="39" t="s">
        <v>177</v>
      </c>
      <c r="E238" s="29"/>
      <c r="F238" s="29"/>
      <c r="G238" s="29"/>
      <c r="H238" s="29"/>
      <c r="I238" s="40"/>
    </row>
    <row r="239" spans="2:9" x14ac:dyDescent="0.25">
      <c r="B239" s="80"/>
      <c r="C239" s="80"/>
      <c r="D239" s="39" t="s">
        <v>43</v>
      </c>
      <c r="E239" s="29"/>
      <c r="F239" s="29"/>
      <c r="G239" s="29"/>
      <c r="H239" s="29"/>
      <c r="I239" s="40"/>
    </row>
    <row r="240" spans="2:9" ht="30" x14ac:dyDescent="0.25">
      <c r="B240" s="80" t="s">
        <v>179</v>
      </c>
      <c r="C240" s="80"/>
      <c r="D240" s="41" t="s">
        <v>180</v>
      </c>
      <c r="E240" s="29"/>
      <c r="F240" s="29"/>
      <c r="G240" s="29"/>
      <c r="H240" s="29"/>
      <c r="I240" s="40"/>
    </row>
    <row r="241" spans="2:9" x14ac:dyDescent="0.25">
      <c r="B241" s="80" t="s">
        <v>181</v>
      </c>
      <c r="C241" s="80"/>
      <c r="D241" s="38" t="s">
        <v>182</v>
      </c>
      <c r="E241" s="29"/>
      <c r="F241" s="29"/>
      <c r="G241" s="29"/>
      <c r="H241" s="29"/>
      <c r="I241" s="40"/>
    </row>
  </sheetData>
  <mergeCells count="49">
    <mergeCell ref="B238:C239"/>
    <mergeCell ref="B240:C240"/>
    <mergeCell ref="B241:C241"/>
    <mergeCell ref="B216:C221"/>
    <mergeCell ref="B222:C224"/>
    <mergeCell ref="B225:C229"/>
    <mergeCell ref="B230:C230"/>
    <mergeCell ref="B231:C235"/>
    <mergeCell ref="B236:C237"/>
    <mergeCell ref="B183:C191"/>
    <mergeCell ref="B192:C200"/>
    <mergeCell ref="B201:C208"/>
    <mergeCell ref="B210:B215"/>
    <mergeCell ref="C210:C212"/>
    <mergeCell ref="C213:C215"/>
    <mergeCell ref="B174:C182"/>
    <mergeCell ref="B56:C96"/>
    <mergeCell ref="B97:C105"/>
    <mergeCell ref="B106:C139"/>
    <mergeCell ref="B140:C146"/>
    <mergeCell ref="B147:B164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B165:C173"/>
    <mergeCell ref="B47:C55"/>
    <mergeCell ref="B16:H16"/>
    <mergeCell ref="H18:H21"/>
    <mergeCell ref="B22:H22"/>
    <mergeCell ref="H24:H25"/>
    <mergeCell ref="B27:H27"/>
    <mergeCell ref="B31:H31"/>
    <mergeCell ref="H33:H36"/>
    <mergeCell ref="B37:H37"/>
    <mergeCell ref="H39:H41"/>
    <mergeCell ref="B45:D45"/>
    <mergeCell ref="B46:C46"/>
    <mergeCell ref="H11:H15"/>
    <mergeCell ref="B2:C2"/>
    <mergeCell ref="B3:C3"/>
    <mergeCell ref="B4:C4"/>
    <mergeCell ref="B5:H5"/>
    <mergeCell ref="B9:H9"/>
  </mergeCells>
  <printOptions horizontalCentered="1"/>
  <pageMargins left="0.19685039370078741" right="0.19685039370078741" top="0.39370078740157483" bottom="0.39370078740157483" header="0" footer="0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sakra 2</vt:lpstr>
      <vt:lpstr>Sakra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2024-09-17T11:53:02Z</dcterms:modified>
</cp:coreProperties>
</file>