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P M P LTD\Downloads\"/>
    </mc:Choice>
  </mc:AlternateContent>
  <xr:revisionPtr revIDLastSave="0" documentId="13_ncr:1_{2081E4AD-EE1D-4837-94D7-925D94BAEFB4}" xr6:coauthVersionLast="47" xr6:coauthVersionMax="47" xr10:uidLastSave="{00000000-0000-0000-0000-000000000000}"/>
  <bookViews>
    <workbookView xWindow="-120" yWindow="-120" windowWidth="24240" windowHeight="13020" tabRatio="760" firstSheet="2" activeTab="5" xr2:uid="{00000000-000D-0000-FFFF-FFFF00000000}"/>
  </bookViews>
  <sheets>
    <sheet name="TAX Invoice  " sheetId="33" state="hidden" r:id="rId1"/>
    <sheet name="Galgali&amp; Tarapur" sheetId="34" state="hidden" r:id="rId2"/>
    <sheet name="WO Vs Execution" sheetId="36" r:id="rId3"/>
    <sheet name="chandaudhi &amp; darauoli" sheetId="55" r:id="rId4"/>
    <sheet name="SAP" sheetId="48" r:id="rId5"/>
    <sheet name="Restoration_Galgali &amp; Tarapur" sheetId="35" r:id="rId6"/>
    <sheet name="Kanpamadhupur" sheetId="50" r:id="rId7"/>
    <sheet name="fhtc_Kanpa" sheetId="52" r:id="rId8"/>
    <sheet name="Hosiyarpur" sheetId="45" r:id="rId9"/>
    <sheet name="Rest_Hosiyarpur" sheetId="51" r:id="rId10"/>
    <sheet name="Siya" sheetId="37" r:id="rId11"/>
    <sheet name="FHTC _Galgali Tarapur" sheetId="38" state="hidden" r:id="rId12"/>
    <sheet name="Siya_FHTC" sheetId="46" state="hidden" r:id="rId13"/>
    <sheet name="Restoration_Siya" sheetId="39" state="hidden" r:id="rId14"/>
    <sheet name="Siya_HT" sheetId="41" state="hidden" r:id="rId15"/>
    <sheet name="Gogaur_Pipe" sheetId="40" state="hidden" r:id="rId16"/>
    <sheet name="GOGAUR_FHTC" sheetId="44" state="hidden" r:id="rId17"/>
    <sheet name="Gogaer_HT" sheetId="47" state="hidden" r:id="rId18"/>
    <sheet name="Gogaur_Restoration" sheetId="42" state="hidden" r:id="rId19"/>
    <sheet name="Galgali_HT" sheetId="43" state="hidden" r:id="rId20"/>
    <sheet name="Reconsilation Statement AB " sheetId="31" r:id="rId21"/>
    <sheet name="daraouli(rohit)" sheetId="56" r:id="rId22"/>
    <sheet name="Hosi_JMR" sheetId="53"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s>
  <definedNames>
    <definedName name="\0" localSheetId="11">#REF!</definedName>
    <definedName name="\0" localSheetId="1">#REF!</definedName>
    <definedName name="\0" localSheetId="0">#REF!</definedName>
    <definedName name="\0" localSheetId="2">#REF!</definedName>
    <definedName name="\0">#REF!</definedName>
    <definedName name="\1" localSheetId="11">#REF!</definedName>
    <definedName name="\1" localSheetId="1">#REF!</definedName>
    <definedName name="\1" localSheetId="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11">#REF!</definedName>
    <definedName name="\p" localSheetId="1">#REF!</definedName>
    <definedName name="\p" localSheetId="2">#REF!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 localSheetId="11">#REF!</definedName>
    <definedName name="___________________________A65537" localSheetId="1">#REF!</definedName>
    <definedName name="___________________________A65537" localSheetId="2">#REF!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 localSheetId="1">#REF!</definedName>
    <definedName name="___________________________ABM6">#REF!</definedName>
    <definedName name="___________________________ACB20" localSheetId="1">#REF!</definedName>
    <definedName name="___________________________ACB20">#REF!</definedName>
    <definedName name="___________________________ACR10" localSheetId="1">#REF!</definedName>
    <definedName name="___________________________ACR10">#REF!</definedName>
    <definedName name="___________________________ACR20" localSheetId="1">#REF!</definedName>
    <definedName name="___________________________ACR20">#REF!</definedName>
    <definedName name="___________________________AGG6" localSheetId="1">#REF!</definedName>
    <definedName name="___________________________AGG6">#REF!</definedName>
    <definedName name="___________________________AWM10" localSheetId="1">#REF!</definedName>
    <definedName name="___________________________AWM10">#REF!</definedName>
    <definedName name="___________________________AWM40" localSheetId="1">#REF!</definedName>
    <definedName name="___________________________AWM40">#REF!</definedName>
    <definedName name="___________________________AWM6" localSheetId="1">#REF!</definedName>
    <definedName name="___________________________AWM6">#REF!</definedName>
    <definedName name="___________________________CDG100" localSheetId="1">#REF!</definedName>
    <definedName name="___________________________CDG100">#REF!</definedName>
    <definedName name="___________________________CDG250" localSheetId="1">#REF!</definedName>
    <definedName name="___________________________CDG250">#REF!</definedName>
    <definedName name="___________________________CDG50" localSheetId="1">#REF!</definedName>
    <definedName name="___________________________CDG50">#REF!</definedName>
    <definedName name="___________________________CDG500" localSheetId="1">#REF!</definedName>
    <definedName name="___________________________CDG500">#REF!</definedName>
    <definedName name="___________________________CRN3" localSheetId="1">#REF!</definedName>
    <definedName name="___________________________CRN3">#REF!</definedName>
    <definedName name="___________________________CRN35" localSheetId="1">#REF!</definedName>
    <definedName name="___________________________CRN35">#REF!</definedName>
    <definedName name="___________________________CRN80" localSheetId="1">#REF!</definedName>
    <definedName name="___________________________CRN80">#REF!</definedName>
    <definedName name="___________________________DOZ50" localSheetId="1">#REF!</definedName>
    <definedName name="___________________________DOZ50">#REF!</definedName>
    <definedName name="___________________________DOZ80" localSheetId="1">#REF!</definedName>
    <definedName name="___________________________DOZ80">#REF!</definedName>
    <definedName name="___________________________ExV200" localSheetId="1">#REF!</definedName>
    <definedName name="___________________________ExV200">#REF!</definedName>
    <definedName name="___________________________GEN325" localSheetId="1">#REF!</definedName>
    <definedName name="___________________________GEN325">#REF!</definedName>
    <definedName name="___________________________GEN380" localSheetId="1">#REF!</definedName>
    <definedName name="___________________________GEN380">#REF!</definedName>
    <definedName name="___________________________GSB1" localSheetId="1">#REF!</definedName>
    <definedName name="___________________________GSB1">#REF!</definedName>
    <definedName name="___________________________GSB2" localSheetId="1">#REF!</definedName>
    <definedName name="___________________________GSB2">#REF!</definedName>
    <definedName name="___________________________GSB3" localSheetId="1">#REF!</definedName>
    <definedName name="___________________________GSB3">#REF!</definedName>
    <definedName name="___________________________HMP1" localSheetId="1">#REF!</definedName>
    <definedName name="___________________________HMP1">#REF!</definedName>
    <definedName name="___________________________HMP2" localSheetId="1">#REF!</definedName>
    <definedName name="___________________________HMP2">#REF!</definedName>
    <definedName name="___________________________HMP3" localSheetId="1">#REF!</definedName>
    <definedName name="___________________________HMP3">#REF!</definedName>
    <definedName name="___________________________HMP4" localSheetId="1">#REF!</definedName>
    <definedName name="___________________________HMP4">#REF!</definedName>
    <definedName name="___________________________MIX10" localSheetId="1">#REF!</definedName>
    <definedName name="___________________________MIX10">#REF!</definedName>
    <definedName name="___________________________MIX15" localSheetId="1">#REF!</definedName>
    <definedName name="___________________________MIX15">#REF!</definedName>
    <definedName name="___________________________MIX20" localSheetId="1">#REF!</definedName>
    <definedName name="___________________________MIX20">#REF!</definedName>
    <definedName name="___________________________MIX25" localSheetId="1">#REF!</definedName>
    <definedName name="___________________________MIX25">#REF!</definedName>
    <definedName name="___________________________MIX30" localSheetId="1">#REF!</definedName>
    <definedName name="___________________________MIX30">#REF!</definedName>
    <definedName name="___________________________MIX35" localSheetId="1">#REF!</definedName>
    <definedName name="___________________________MIX35">#REF!</definedName>
    <definedName name="___________________________MIX40" localSheetId="1">#REF!</definedName>
    <definedName name="___________________________MIX40">#REF!</definedName>
    <definedName name="___________________________MUR5" localSheetId="1">#REF!</definedName>
    <definedName name="___________________________MUR5">#REF!</definedName>
    <definedName name="___________________________MUR8" localSheetId="1">#REF!</definedName>
    <definedName name="___________________________MUR8">#REF!</definedName>
    <definedName name="___________________________OPC43" localSheetId="1">#REF!</definedName>
    <definedName name="___________________________OPC43">#REF!</definedName>
    <definedName name="___________________________TIP1" localSheetId="1">#REF!</definedName>
    <definedName name="___________________________TIP1">#REF!</definedName>
    <definedName name="__________________________A65537" localSheetId="1">#REF!</definedName>
    <definedName name="__________________________A65537">#REF!</definedName>
    <definedName name="__________________________ABM10" localSheetId="1">#REF!</definedName>
    <definedName name="__________________________ABM10">#REF!</definedName>
    <definedName name="__________________________ABM40" localSheetId="1">#REF!</definedName>
    <definedName name="__________________________ABM40">#REF!</definedName>
    <definedName name="__________________________ABM6" localSheetId="1">#REF!</definedName>
    <definedName name="__________________________ABM6">#REF!</definedName>
    <definedName name="__________________________ACB10" localSheetId="1">#REF!</definedName>
    <definedName name="__________________________ACB10">#REF!</definedName>
    <definedName name="__________________________ACB20" localSheetId="1">#REF!</definedName>
    <definedName name="__________________________ACB20">#REF!</definedName>
    <definedName name="__________________________ACR10" localSheetId="1">#REF!</definedName>
    <definedName name="__________________________ACR10">#REF!</definedName>
    <definedName name="__________________________ACR20" localSheetId="1">#REF!</definedName>
    <definedName name="__________________________ACR20">#REF!</definedName>
    <definedName name="__________________________AGG6" localSheetId="1">#REF!</definedName>
    <definedName name="__________________________AGG6">#REF!</definedName>
    <definedName name="__________________________ARV8040">'[3]ANAL-PUMP HOUSE'!$I$55</definedName>
    <definedName name="__________________________AWM10" localSheetId="11">#REF!</definedName>
    <definedName name="__________________________AWM10" localSheetId="1">#REF!</definedName>
    <definedName name="__________________________AWM10" localSheetId="16">#REF!</definedName>
    <definedName name="__________________________AWM10" localSheetId="0">#REF!</definedName>
    <definedName name="__________________________AWM10" localSheetId="2">#REF!</definedName>
    <definedName name="__________________________AWM10">#REF!</definedName>
    <definedName name="__________________________AWM40" localSheetId="11">#REF!</definedName>
    <definedName name="__________________________AWM40" localSheetId="1">#REF!</definedName>
    <definedName name="__________________________AWM40" localSheetId="16">#REF!</definedName>
    <definedName name="__________________________AWM40" localSheetId="0">#REF!</definedName>
    <definedName name="__________________________AWM40">#REF!</definedName>
    <definedName name="__________________________AWM6" localSheetId="11">#REF!</definedName>
    <definedName name="__________________________AWM6" localSheetId="1">#REF!</definedName>
    <definedName name="__________________________AWM6" localSheetId="16">#REF!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1">#REF!</definedName>
    <definedName name="__________________________CDG100" localSheetId="1">#REF!</definedName>
    <definedName name="__________________________CDG100" localSheetId="16">#REF!</definedName>
    <definedName name="__________________________CDG100" localSheetId="0">#REF!</definedName>
    <definedName name="__________________________CDG100" localSheetId="2">#REF!</definedName>
    <definedName name="__________________________CDG100">#REF!</definedName>
    <definedName name="__________________________CDG250" localSheetId="11">#REF!</definedName>
    <definedName name="__________________________CDG250" localSheetId="1">#REF!</definedName>
    <definedName name="__________________________CDG250" localSheetId="16">#REF!</definedName>
    <definedName name="__________________________CDG250" localSheetId="0">#REF!</definedName>
    <definedName name="__________________________CDG250">#REF!</definedName>
    <definedName name="__________________________CDG50" localSheetId="11">#REF!</definedName>
    <definedName name="__________________________CDG50" localSheetId="1">#REF!</definedName>
    <definedName name="__________________________CDG50" localSheetId="16">#REF!</definedName>
    <definedName name="__________________________CDG50" localSheetId="0">#REF!</definedName>
    <definedName name="__________________________CDG50">#REF!</definedName>
    <definedName name="__________________________CDG500" localSheetId="1">#REF!</definedName>
    <definedName name="__________________________CDG500">#REF!</definedName>
    <definedName name="__________________________CEM53" localSheetId="1">#REF!</definedName>
    <definedName name="__________________________CEM53">#REF!</definedName>
    <definedName name="__________________________CRN3" localSheetId="1">#REF!</definedName>
    <definedName name="__________________________CRN3">#REF!</definedName>
    <definedName name="__________________________CRN35" localSheetId="1">#REF!</definedName>
    <definedName name="__________________________CRN35">#REF!</definedName>
    <definedName name="__________________________CRN80" localSheetId="1">#REF!</definedName>
    <definedName name="__________________________CRN80">#REF!</definedName>
    <definedName name="__________________________DOZ50" localSheetId="1">#REF!</definedName>
    <definedName name="__________________________DOZ50">#REF!</definedName>
    <definedName name="__________________________DOZ80" localSheetId="1">#REF!</definedName>
    <definedName name="__________________________DOZ80">#REF!</definedName>
    <definedName name="__________________________ExV200" localSheetId="1">#REF!</definedName>
    <definedName name="__________________________ExV200">#REF!</definedName>
    <definedName name="__________________________GEN100" localSheetId="1">#REF!</definedName>
    <definedName name="__________________________GEN100">#REF!</definedName>
    <definedName name="__________________________GEN250" localSheetId="1">#REF!</definedName>
    <definedName name="__________________________GEN250">#REF!</definedName>
    <definedName name="__________________________GEN325" localSheetId="1">#REF!</definedName>
    <definedName name="__________________________GEN325">#REF!</definedName>
    <definedName name="__________________________GEN380" localSheetId="1">#REF!</definedName>
    <definedName name="__________________________GEN380">#REF!</definedName>
    <definedName name="__________________________GSB1" localSheetId="1">#REF!</definedName>
    <definedName name="__________________________GSB1">#REF!</definedName>
    <definedName name="__________________________GSB2" localSheetId="1">#REF!</definedName>
    <definedName name="__________________________GSB2">#REF!</definedName>
    <definedName name="__________________________GSB3" localSheetId="1">#REF!</definedName>
    <definedName name="__________________________GSB3">#REF!</definedName>
    <definedName name="__________________________HMP1" localSheetId="1">#REF!</definedName>
    <definedName name="__________________________HMP1">#REF!</definedName>
    <definedName name="__________________________HMP2" localSheetId="1">#REF!</definedName>
    <definedName name="__________________________HMP2">#REF!</definedName>
    <definedName name="__________________________HMP3" localSheetId="1">#REF!</definedName>
    <definedName name="__________________________HMP3">#REF!</definedName>
    <definedName name="__________________________HMP4" localSheetId="1">#REF!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11">#REF!</definedName>
    <definedName name="__________________________MIX10" localSheetId="1">#REF!</definedName>
    <definedName name="__________________________MIX10" localSheetId="16">#REF!</definedName>
    <definedName name="__________________________MIX10" localSheetId="0">#REF!</definedName>
    <definedName name="__________________________MIX10" localSheetId="2">#REF!</definedName>
    <definedName name="__________________________MIX10">#REF!</definedName>
    <definedName name="__________________________MIX15" localSheetId="11">#REF!</definedName>
    <definedName name="__________________________MIX15" localSheetId="1">#REF!</definedName>
    <definedName name="__________________________MIX15" localSheetId="16">#REF!</definedName>
    <definedName name="__________________________MIX15" localSheetId="0">#REF!</definedName>
    <definedName name="__________________________MIX15">#REF!</definedName>
    <definedName name="__________________________MIX15150" localSheetId="11">'[4]Mix Design'!#REF!</definedName>
    <definedName name="__________________________MIX15150" localSheetId="1">'[4]Mix Design'!#REF!</definedName>
    <definedName name="__________________________MIX15150" localSheetId="16">'[4]Mix Design'!#REF!</definedName>
    <definedName name="__________________________MIX15150" localSheetId="0">'[4]Mix Design'!#REF!</definedName>
    <definedName name="__________________________MIX15150" localSheetId="2">'[4]Mix Design'!#REF!</definedName>
    <definedName name="__________________________MIX15150">'[4]Mix Design'!#REF!</definedName>
    <definedName name="__________________________MIX1540">'[4]Mix Design'!$P$11</definedName>
    <definedName name="__________________________MIX1580" localSheetId="11">'[4]Mix Design'!#REF!</definedName>
    <definedName name="__________________________MIX1580" localSheetId="1">'[4]Mix Design'!#REF!</definedName>
    <definedName name="__________________________MIX1580" localSheetId="16">'[4]Mix Design'!#REF!</definedName>
    <definedName name="__________________________MIX1580" localSheetId="0">'[4]Mix Design'!#REF!</definedName>
    <definedName name="__________________________MIX1580" localSheetId="2">'[4]Mix Design'!#REF!</definedName>
    <definedName name="__________________________MIX1580">'[4]Mix Design'!#REF!</definedName>
    <definedName name="__________________________MIX2">'[5]Mix Design'!$P$12</definedName>
    <definedName name="__________________________MIX20" localSheetId="11">#REF!</definedName>
    <definedName name="__________________________MIX20" localSheetId="1">#REF!</definedName>
    <definedName name="__________________________MIX20" localSheetId="16">#REF!</definedName>
    <definedName name="__________________________MIX20" localSheetId="0">#REF!</definedName>
    <definedName name="__________________________MIX20" localSheetId="2">#REF!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11">#REF!</definedName>
    <definedName name="__________________________MIX25" localSheetId="1">#REF!</definedName>
    <definedName name="__________________________MIX25" localSheetId="16">#REF!</definedName>
    <definedName name="__________________________MIX25" localSheetId="0">#REF!</definedName>
    <definedName name="__________________________MIX25" localSheetId="2">#REF!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11">#REF!</definedName>
    <definedName name="__________________________MIX30" localSheetId="1">#REF!</definedName>
    <definedName name="__________________________MIX30" localSheetId="16">#REF!</definedName>
    <definedName name="__________________________MIX30" localSheetId="0">#REF!</definedName>
    <definedName name="__________________________MIX30" localSheetId="2">#REF!</definedName>
    <definedName name="__________________________MIX30">#REF!</definedName>
    <definedName name="__________________________MIX35" localSheetId="11">#REF!</definedName>
    <definedName name="__________________________MIX35" localSheetId="1">#REF!</definedName>
    <definedName name="__________________________MIX35" localSheetId="16">#REF!</definedName>
    <definedName name="__________________________MIX35" localSheetId="0">#REF!</definedName>
    <definedName name="__________________________MIX35">#REF!</definedName>
    <definedName name="__________________________MIX40" localSheetId="11">#REF!</definedName>
    <definedName name="__________________________MIX40" localSheetId="1">#REF!</definedName>
    <definedName name="__________________________MIX40" localSheetId="16">#REF!</definedName>
    <definedName name="__________________________MIX40" localSheetId="0">#REF!</definedName>
    <definedName name="__________________________MIX40">#REF!</definedName>
    <definedName name="__________________________MIX45" localSheetId="11">'[4]Mix Design'!#REF!</definedName>
    <definedName name="__________________________MIX45" localSheetId="1">'[4]Mix Design'!#REF!</definedName>
    <definedName name="__________________________MIX45" localSheetId="16">'[4]Mix Design'!#REF!</definedName>
    <definedName name="__________________________MIX45" localSheetId="0">'[4]Mix Design'!#REF!</definedName>
    <definedName name="__________________________MIX45">'[4]Mix Design'!#REF!</definedName>
    <definedName name="__________________________MUR5" localSheetId="11">#REF!</definedName>
    <definedName name="__________________________MUR5" localSheetId="1">#REF!</definedName>
    <definedName name="__________________________MUR5" localSheetId="16">#REF!</definedName>
    <definedName name="__________________________MUR5" localSheetId="0">#REF!</definedName>
    <definedName name="__________________________MUR5" localSheetId="2">#REF!</definedName>
    <definedName name="__________________________MUR5">#REF!</definedName>
    <definedName name="__________________________MUR8" localSheetId="11">#REF!</definedName>
    <definedName name="__________________________MUR8" localSheetId="1">#REF!</definedName>
    <definedName name="__________________________MUR8" localSheetId="16">#REF!</definedName>
    <definedName name="__________________________MUR8" localSheetId="0">#REF!</definedName>
    <definedName name="__________________________MUR8">#REF!</definedName>
    <definedName name="__________________________OPC43" localSheetId="11">#REF!</definedName>
    <definedName name="__________________________OPC43" localSheetId="1">#REF!</definedName>
    <definedName name="__________________________OPC43" localSheetId="16">#REF!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11">#REF!</definedName>
    <definedName name="__________________________TIP1" localSheetId="1">#REF!</definedName>
    <definedName name="__________________________TIP1" localSheetId="16">#REF!</definedName>
    <definedName name="__________________________TIP1" localSheetId="0">#REF!</definedName>
    <definedName name="__________________________TIP1" localSheetId="2">#REF!</definedName>
    <definedName name="__________________________TIP1">#REF!</definedName>
    <definedName name="__________________________TIP2" localSheetId="11">#REF!</definedName>
    <definedName name="__________________________TIP2" localSheetId="1">#REF!</definedName>
    <definedName name="__________________________TIP2" localSheetId="16">#REF!</definedName>
    <definedName name="__________________________TIP2" localSheetId="0">#REF!</definedName>
    <definedName name="__________________________TIP2">#REF!</definedName>
    <definedName name="__________________________TIP3" localSheetId="11">#REF!</definedName>
    <definedName name="__________________________TIP3" localSheetId="1">#REF!</definedName>
    <definedName name="__________________________TIP3" localSheetId="16">#REF!</definedName>
    <definedName name="__________________________TIP3" localSheetId="0">#REF!</definedName>
    <definedName name="__________________________TIP3">#REF!</definedName>
    <definedName name="_________________________A65537" localSheetId="1">#REF!</definedName>
    <definedName name="_________________________A65537">#REF!</definedName>
    <definedName name="_________________________ABM10" localSheetId="1">#REF!</definedName>
    <definedName name="_________________________ABM10">#REF!</definedName>
    <definedName name="_________________________ABM40" localSheetId="1">#REF!</definedName>
    <definedName name="_________________________ABM40">#REF!</definedName>
    <definedName name="_________________________ABM6" localSheetId="1">#REF!</definedName>
    <definedName name="_________________________ABM6">#REF!</definedName>
    <definedName name="_________________________ACB10" localSheetId="1">#REF!</definedName>
    <definedName name="_________________________ACB10">#REF!</definedName>
    <definedName name="_________________________ACB20" localSheetId="1">#REF!</definedName>
    <definedName name="_________________________ACB20">#REF!</definedName>
    <definedName name="_________________________ACR10" localSheetId="1">#REF!</definedName>
    <definedName name="_________________________ACR10">#REF!</definedName>
    <definedName name="_________________________ACR20" localSheetId="1">#REF!</definedName>
    <definedName name="_________________________ACR20">#REF!</definedName>
    <definedName name="_________________________AGG6" localSheetId="1">#REF!</definedName>
    <definedName name="_________________________AGG6">#REF!</definedName>
    <definedName name="_________________________AWM10" localSheetId="1">#REF!</definedName>
    <definedName name="_________________________AWM10">#REF!</definedName>
    <definedName name="_________________________AWM40" localSheetId="1">#REF!</definedName>
    <definedName name="_________________________AWM40">#REF!</definedName>
    <definedName name="_________________________AWM6" localSheetId="1">#REF!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1">#REF!</definedName>
    <definedName name="_________________________CDG100" localSheetId="1">#REF!</definedName>
    <definedName name="_________________________CDG100" localSheetId="16">#REF!</definedName>
    <definedName name="_________________________CDG100" localSheetId="0">#REF!</definedName>
    <definedName name="_________________________CDG100" localSheetId="2">#REF!</definedName>
    <definedName name="_________________________CDG100">#REF!</definedName>
    <definedName name="_________________________CDG250" localSheetId="11">#REF!</definedName>
    <definedName name="_________________________CDG250" localSheetId="1">#REF!</definedName>
    <definedName name="_________________________CDG250" localSheetId="16">#REF!</definedName>
    <definedName name="_________________________CDG250" localSheetId="0">#REF!</definedName>
    <definedName name="_________________________CDG250">#REF!</definedName>
    <definedName name="_________________________CDG50" localSheetId="11">#REF!</definedName>
    <definedName name="_________________________CDG50" localSheetId="1">#REF!</definedName>
    <definedName name="_________________________CDG50" localSheetId="16">#REF!</definedName>
    <definedName name="_________________________CDG50" localSheetId="0">#REF!</definedName>
    <definedName name="_________________________CDG50">#REF!</definedName>
    <definedName name="_________________________CDG500" localSheetId="1">#REF!</definedName>
    <definedName name="_________________________CDG500">#REF!</definedName>
    <definedName name="_________________________CEM53" localSheetId="1">#REF!</definedName>
    <definedName name="_________________________CEM53">#REF!</definedName>
    <definedName name="_________________________CRN3" localSheetId="1">#REF!</definedName>
    <definedName name="_________________________CRN3">#REF!</definedName>
    <definedName name="_________________________CRN35" localSheetId="1">#REF!</definedName>
    <definedName name="_________________________CRN35">#REF!</definedName>
    <definedName name="_________________________CRN80" localSheetId="1">#REF!</definedName>
    <definedName name="_________________________CRN80">#REF!</definedName>
    <definedName name="_________________________DOZ50" localSheetId="1">#REF!</definedName>
    <definedName name="_________________________DOZ50">#REF!</definedName>
    <definedName name="_________________________DOZ80" localSheetId="1">#REF!</definedName>
    <definedName name="_________________________DOZ80">#REF!</definedName>
    <definedName name="_________________________ExV200" localSheetId="1">#REF!</definedName>
    <definedName name="_________________________ExV200">#REF!</definedName>
    <definedName name="_________________________GEN100" localSheetId="1">#REF!</definedName>
    <definedName name="_________________________GEN100">#REF!</definedName>
    <definedName name="_________________________GEN250" localSheetId="1">#REF!</definedName>
    <definedName name="_________________________GEN250">#REF!</definedName>
    <definedName name="_________________________GEN325" localSheetId="1">#REF!</definedName>
    <definedName name="_________________________GEN325">#REF!</definedName>
    <definedName name="_________________________GEN380" localSheetId="1">#REF!</definedName>
    <definedName name="_________________________GEN380">#REF!</definedName>
    <definedName name="_________________________GSB1" localSheetId="1">#REF!</definedName>
    <definedName name="_________________________GSB1">#REF!</definedName>
    <definedName name="_________________________GSB2" localSheetId="1">#REF!</definedName>
    <definedName name="_________________________GSB2">#REF!</definedName>
    <definedName name="_________________________GSB3" localSheetId="1">#REF!</definedName>
    <definedName name="_________________________GSB3">#REF!</definedName>
    <definedName name="_________________________HMP1" localSheetId="1">#REF!</definedName>
    <definedName name="_________________________HMP1">#REF!</definedName>
    <definedName name="_________________________HMP2" localSheetId="1">#REF!</definedName>
    <definedName name="_________________________HMP2">#REF!</definedName>
    <definedName name="_________________________HMP3" localSheetId="1">#REF!</definedName>
    <definedName name="_________________________HMP3">#REF!</definedName>
    <definedName name="_________________________HMP4" localSheetId="1">#REF!</definedName>
    <definedName name="_________________________HMP4">#REF!</definedName>
    <definedName name="_________________________III7">"$C4.$#REF!$#REF!"</definedName>
    <definedName name="_________________________MIX10" localSheetId="11">#REF!</definedName>
    <definedName name="_________________________MIX10" localSheetId="1">#REF!</definedName>
    <definedName name="_________________________MIX10" localSheetId="2">#REF!</definedName>
    <definedName name="_________________________MIX10">#REF!</definedName>
    <definedName name="_________________________MIX15" localSheetId="1">#REF!</definedName>
    <definedName name="_________________________MIX15">#REF!</definedName>
    <definedName name="_________________________MIX15150" localSheetId="11">'[4]Mix Design'!#REF!</definedName>
    <definedName name="_________________________MIX15150" localSheetId="1">'[4]Mix Design'!#REF!</definedName>
    <definedName name="_________________________MIX15150" localSheetId="16">'[4]Mix Design'!#REF!</definedName>
    <definedName name="_________________________MIX15150" localSheetId="2">'[4]Mix Design'!#REF!</definedName>
    <definedName name="_________________________MIX15150">'[4]Mix Design'!#REF!</definedName>
    <definedName name="_________________________MIX1540">'[4]Mix Design'!$P$11</definedName>
    <definedName name="_________________________MIX1580" localSheetId="11">'[4]Mix Design'!#REF!</definedName>
    <definedName name="_________________________MIX1580" localSheetId="1">'[4]Mix Design'!#REF!</definedName>
    <definedName name="_________________________MIX1580" localSheetId="16">'[4]Mix Design'!#REF!</definedName>
    <definedName name="_________________________MIX1580" localSheetId="0">'[4]Mix Design'!#REF!</definedName>
    <definedName name="_________________________MIX1580" localSheetId="2">'[4]Mix Design'!#REF!</definedName>
    <definedName name="_________________________MIX1580">'[4]Mix Design'!#REF!</definedName>
    <definedName name="_________________________MIX2">'[5]Mix Design'!$P$12</definedName>
    <definedName name="_________________________MIX20" localSheetId="11">#REF!</definedName>
    <definedName name="_________________________MIX20" localSheetId="1">#REF!</definedName>
    <definedName name="_________________________MIX20" localSheetId="16">#REF!</definedName>
    <definedName name="_________________________MIX20" localSheetId="0">#REF!</definedName>
    <definedName name="_________________________MIX20" localSheetId="2">#REF!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11">#REF!</definedName>
    <definedName name="_________________________MIX25" localSheetId="1">#REF!</definedName>
    <definedName name="_________________________MIX25" localSheetId="16">#REF!</definedName>
    <definedName name="_________________________MIX25" localSheetId="0">#REF!</definedName>
    <definedName name="_________________________MIX25" localSheetId="2">#REF!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11">#REF!</definedName>
    <definedName name="_________________________MIX30" localSheetId="1">#REF!</definedName>
    <definedName name="_________________________MIX30" localSheetId="16">#REF!</definedName>
    <definedName name="_________________________MIX30" localSheetId="0">#REF!</definedName>
    <definedName name="_________________________MIX30" localSheetId="2">#REF!</definedName>
    <definedName name="_________________________MIX30">#REF!</definedName>
    <definedName name="_________________________MIX35" localSheetId="11">#REF!</definedName>
    <definedName name="_________________________MIX35" localSheetId="1">#REF!</definedName>
    <definedName name="_________________________MIX35" localSheetId="16">#REF!</definedName>
    <definedName name="_________________________MIX35" localSheetId="0">#REF!</definedName>
    <definedName name="_________________________MIX35">#REF!</definedName>
    <definedName name="_________________________MIX40" localSheetId="11">#REF!</definedName>
    <definedName name="_________________________MIX40" localSheetId="1">#REF!</definedName>
    <definedName name="_________________________MIX40" localSheetId="16">#REF!</definedName>
    <definedName name="_________________________MIX40" localSheetId="0">#REF!</definedName>
    <definedName name="_________________________MIX40">#REF!</definedName>
    <definedName name="_________________________MIX45" localSheetId="11">'[4]Mix Design'!#REF!</definedName>
    <definedName name="_________________________MIX45" localSheetId="1">'[4]Mix Design'!#REF!</definedName>
    <definedName name="_________________________MIX45" localSheetId="16">'[4]Mix Design'!#REF!</definedName>
    <definedName name="_________________________MIX45" localSheetId="0">'[4]Mix Design'!#REF!</definedName>
    <definedName name="_________________________MIX45">'[4]Mix Design'!#REF!</definedName>
    <definedName name="_________________________MUR5" localSheetId="11">#REF!</definedName>
    <definedName name="_________________________MUR5" localSheetId="1">#REF!</definedName>
    <definedName name="_________________________MUR5" localSheetId="16">#REF!</definedName>
    <definedName name="_________________________MUR5" localSheetId="0">#REF!</definedName>
    <definedName name="_________________________MUR5" localSheetId="2">#REF!</definedName>
    <definedName name="_________________________MUR5">#REF!</definedName>
    <definedName name="_________________________MUR8" localSheetId="11">#REF!</definedName>
    <definedName name="_________________________MUR8" localSheetId="1">#REF!</definedName>
    <definedName name="_________________________MUR8" localSheetId="16">#REF!</definedName>
    <definedName name="_________________________MUR8" localSheetId="0">#REF!</definedName>
    <definedName name="_________________________MUR8">#REF!</definedName>
    <definedName name="_________________________OPC43" localSheetId="11">#REF!</definedName>
    <definedName name="_________________________OPC43" localSheetId="1">#REF!</definedName>
    <definedName name="_________________________OPC43" localSheetId="16">#REF!</definedName>
    <definedName name="_________________________OPC43" localSheetId="0">#REF!</definedName>
    <definedName name="_________________________OPC43">#REF!</definedName>
    <definedName name="_________________________SLV10025" localSheetId="11">'[7]ANAL-PIPE LINE'!#REF!</definedName>
    <definedName name="_________________________SLV10025" localSheetId="1">'[7]ANAL-PIPE LINE'!#REF!</definedName>
    <definedName name="_________________________SLV10025" localSheetId="16">'[7]ANAL-PIPE LINE'!#REF!</definedName>
    <definedName name="_________________________SLV10025" localSheetId="0">'[7]ANAL-PIPE LINE'!#REF!</definedName>
    <definedName name="_________________________SLV10025">'[7]ANAL-PIPE LINE'!#REF!</definedName>
    <definedName name="_________________________TIP1" localSheetId="11">#REF!</definedName>
    <definedName name="_________________________TIP1" localSheetId="1">#REF!</definedName>
    <definedName name="_________________________TIP1" localSheetId="16">#REF!</definedName>
    <definedName name="_________________________TIP1" localSheetId="0">#REF!</definedName>
    <definedName name="_________________________TIP1" localSheetId="2">#REF!</definedName>
    <definedName name="_________________________TIP1">#REF!</definedName>
    <definedName name="_________________________TIP2" localSheetId="11">#REF!</definedName>
    <definedName name="_________________________TIP2" localSheetId="1">#REF!</definedName>
    <definedName name="_________________________TIP2" localSheetId="16">#REF!</definedName>
    <definedName name="_________________________TIP2" localSheetId="0">#REF!</definedName>
    <definedName name="_________________________TIP2">#REF!</definedName>
    <definedName name="_________________________TIP3" localSheetId="11">#REF!</definedName>
    <definedName name="_________________________TIP3" localSheetId="1">#REF!</definedName>
    <definedName name="_________________________TIP3" localSheetId="16">#REF!</definedName>
    <definedName name="_________________________TIP3" localSheetId="0">#REF!</definedName>
    <definedName name="_________________________TIP3">#REF!</definedName>
    <definedName name="________________________A65537" localSheetId="1">#REF!</definedName>
    <definedName name="________________________A65537">#REF!</definedName>
    <definedName name="________________________ABM10" localSheetId="1">#REF!</definedName>
    <definedName name="________________________ABM10">#REF!</definedName>
    <definedName name="________________________ABM40" localSheetId="1">#REF!</definedName>
    <definedName name="________________________ABM40">#REF!</definedName>
    <definedName name="________________________ABM6" localSheetId="1">#REF!</definedName>
    <definedName name="________________________ABM6">#REF!</definedName>
    <definedName name="________________________ACB10" localSheetId="1">#REF!</definedName>
    <definedName name="________________________ACB10">#REF!</definedName>
    <definedName name="________________________ACB20" localSheetId="1">#REF!</definedName>
    <definedName name="________________________ACB20">#REF!</definedName>
    <definedName name="________________________ACR10" localSheetId="1">#REF!</definedName>
    <definedName name="________________________ACR10">#REF!</definedName>
    <definedName name="________________________ACR20" localSheetId="1">#REF!</definedName>
    <definedName name="________________________ACR20">#REF!</definedName>
    <definedName name="________________________AGG6" localSheetId="1">#REF!</definedName>
    <definedName name="________________________AGG6">#REF!</definedName>
    <definedName name="________________________AWM10" localSheetId="1">#REF!</definedName>
    <definedName name="________________________AWM10">#REF!</definedName>
    <definedName name="________________________AWM40" localSheetId="1">#REF!</definedName>
    <definedName name="________________________AWM40">#REF!</definedName>
    <definedName name="________________________AWM6" localSheetId="1">#REF!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1">#REF!</definedName>
    <definedName name="________________________CDG100" localSheetId="1">#REF!</definedName>
    <definedName name="________________________CDG100" localSheetId="16">#REF!</definedName>
    <definedName name="________________________CDG100" localSheetId="0">#REF!</definedName>
    <definedName name="________________________CDG100" localSheetId="2">#REF!</definedName>
    <definedName name="________________________CDG100">#REF!</definedName>
    <definedName name="________________________CDG250" localSheetId="11">#REF!</definedName>
    <definedName name="________________________CDG250" localSheetId="1">#REF!</definedName>
    <definedName name="________________________CDG250" localSheetId="16">#REF!</definedName>
    <definedName name="________________________CDG250" localSheetId="0">#REF!</definedName>
    <definedName name="________________________CDG250">#REF!</definedName>
    <definedName name="________________________CDG50" localSheetId="11">#REF!</definedName>
    <definedName name="________________________CDG50" localSheetId="1">#REF!</definedName>
    <definedName name="________________________CDG50" localSheetId="16">#REF!</definedName>
    <definedName name="________________________CDG50" localSheetId="0">#REF!</definedName>
    <definedName name="________________________CDG50">#REF!</definedName>
    <definedName name="________________________CDG500" localSheetId="1">#REF!</definedName>
    <definedName name="________________________CDG500">#REF!</definedName>
    <definedName name="________________________CEM53" localSheetId="1">#REF!</definedName>
    <definedName name="________________________CEM53">#REF!</definedName>
    <definedName name="________________________CRN3" localSheetId="1">#REF!</definedName>
    <definedName name="________________________CRN3">#REF!</definedName>
    <definedName name="________________________CRN35" localSheetId="1">#REF!</definedName>
    <definedName name="________________________CRN35">#REF!</definedName>
    <definedName name="________________________CRN80" localSheetId="1">#REF!</definedName>
    <definedName name="________________________CRN80">#REF!</definedName>
    <definedName name="________________________DOZ50" localSheetId="1">#REF!</definedName>
    <definedName name="________________________DOZ50">#REF!</definedName>
    <definedName name="________________________DOZ80" localSheetId="1">#REF!</definedName>
    <definedName name="________________________DOZ80">#REF!</definedName>
    <definedName name="________________________ExV200" localSheetId="1">#REF!</definedName>
    <definedName name="________________________ExV200">#REF!</definedName>
    <definedName name="________________________GEN100" localSheetId="1">#REF!</definedName>
    <definedName name="________________________GEN100">#REF!</definedName>
    <definedName name="________________________GEN250" localSheetId="1">#REF!</definedName>
    <definedName name="________________________GEN250">#REF!</definedName>
    <definedName name="________________________GEN325" localSheetId="1">#REF!</definedName>
    <definedName name="________________________GEN325">#REF!</definedName>
    <definedName name="________________________GEN380" localSheetId="1">#REF!</definedName>
    <definedName name="________________________GEN380">#REF!</definedName>
    <definedName name="________________________GSB1" localSheetId="1">#REF!</definedName>
    <definedName name="________________________GSB1">#REF!</definedName>
    <definedName name="________________________GSB2" localSheetId="1">#REF!</definedName>
    <definedName name="________________________GSB2">#REF!</definedName>
    <definedName name="________________________GSB3" localSheetId="1">#REF!</definedName>
    <definedName name="________________________GSB3">#REF!</definedName>
    <definedName name="________________________HMP1" localSheetId="1">#REF!</definedName>
    <definedName name="________________________HMP1">#REF!</definedName>
    <definedName name="________________________HMP2" localSheetId="1">#REF!</definedName>
    <definedName name="________________________HMP2">#REF!</definedName>
    <definedName name="________________________HMP3" localSheetId="1">#REF!</definedName>
    <definedName name="________________________HMP3">#REF!</definedName>
    <definedName name="________________________HMP4" localSheetId="1">#REF!</definedName>
    <definedName name="________________________HMP4">#REF!</definedName>
    <definedName name="________________________III7">"$C4.$#REF!$#REF!"</definedName>
    <definedName name="________________________MIX10" localSheetId="11">#REF!</definedName>
    <definedName name="________________________MIX10" localSheetId="1">#REF!</definedName>
    <definedName name="________________________MIX10" localSheetId="2">#REF!</definedName>
    <definedName name="________________________MIX10">#REF!</definedName>
    <definedName name="________________________MIX15" localSheetId="1">#REF!</definedName>
    <definedName name="________________________MIX15">#REF!</definedName>
    <definedName name="________________________MIX15150" localSheetId="11">'[4]Mix Design'!#REF!</definedName>
    <definedName name="________________________MIX15150" localSheetId="1">'[4]Mix Design'!#REF!</definedName>
    <definedName name="________________________MIX15150" localSheetId="16">'[4]Mix Design'!#REF!</definedName>
    <definedName name="________________________MIX15150" localSheetId="2">'[4]Mix Design'!#REF!</definedName>
    <definedName name="________________________MIX15150">'[4]Mix Design'!#REF!</definedName>
    <definedName name="________________________MIX1540">'[4]Mix Design'!$P$11</definedName>
    <definedName name="________________________MIX1580" localSheetId="11">'[4]Mix Design'!#REF!</definedName>
    <definedName name="________________________MIX1580" localSheetId="1">'[4]Mix Design'!#REF!</definedName>
    <definedName name="________________________MIX1580" localSheetId="16">'[4]Mix Design'!#REF!</definedName>
    <definedName name="________________________MIX1580" localSheetId="0">'[4]Mix Design'!#REF!</definedName>
    <definedName name="________________________MIX1580" localSheetId="2">'[4]Mix Design'!#REF!</definedName>
    <definedName name="________________________MIX1580">'[4]Mix Design'!#REF!</definedName>
    <definedName name="________________________MIX2">'[5]Mix Design'!$P$12</definedName>
    <definedName name="________________________MIX20" localSheetId="11">#REF!</definedName>
    <definedName name="________________________MIX20" localSheetId="1">#REF!</definedName>
    <definedName name="________________________MIX20" localSheetId="16">#REF!</definedName>
    <definedName name="________________________MIX20" localSheetId="0">#REF!</definedName>
    <definedName name="________________________MIX20" localSheetId="2">#REF!</definedName>
    <definedName name="________________________MIX20">#REF!</definedName>
    <definedName name="________________________MIX2020">'[4]Mix Design'!$P$12</definedName>
    <definedName name="________________________MIX2040">'[4]Mix Design'!$P$13</definedName>
    <definedName name="________________________MIX25" localSheetId="11">#REF!</definedName>
    <definedName name="________________________MIX25" localSheetId="1">#REF!</definedName>
    <definedName name="________________________MIX25" localSheetId="16">#REF!</definedName>
    <definedName name="________________________MIX25" localSheetId="0">#REF!</definedName>
    <definedName name="________________________MIX25" localSheetId="2">#REF!</definedName>
    <definedName name="________________________MIX25">#REF!</definedName>
    <definedName name="________________________MIX2540">'[4]Mix Design'!$P$15</definedName>
    <definedName name="________________________Mix255">'[6]Mix Design'!$P$13</definedName>
    <definedName name="________________________MIX30" localSheetId="11">#REF!</definedName>
    <definedName name="________________________MIX30" localSheetId="1">#REF!</definedName>
    <definedName name="________________________MIX30" localSheetId="16">#REF!</definedName>
    <definedName name="________________________MIX30" localSheetId="0">#REF!</definedName>
    <definedName name="________________________MIX30" localSheetId="2">#REF!</definedName>
    <definedName name="________________________MIX30">#REF!</definedName>
    <definedName name="________________________MIX35" localSheetId="11">#REF!</definedName>
    <definedName name="________________________MIX35" localSheetId="1">#REF!</definedName>
    <definedName name="________________________MIX35" localSheetId="16">#REF!</definedName>
    <definedName name="________________________MIX35" localSheetId="0">#REF!</definedName>
    <definedName name="________________________MIX35">#REF!</definedName>
    <definedName name="________________________MIX40" localSheetId="11">#REF!</definedName>
    <definedName name="________________________MIX40" localSheetId="1">#REF!</definedName>
    <definedName name="________________________MIX40" localSheetId="16">#REF!</definedName>
    <definedName name="________________________MIX40" localSheetId="0">#REF!</definedName>
    <definedName name="________________________MIX40">#REF!</definedName>
    <definedName name="________________________MIX45" localSheetId="11">'[4]Mix Design'!#REF!</definedName>
    <definedName name="________________________MIX45" localSheetId="1">'[4]Mix Design'!#REF!</definedName>
    <definedName name="________________________MIX45" localSheetId="16">'[4]Mix Design'!#REF!</definedName>
    <definedName name="________________________MIX45" localSheetId="0">'[4]Mix Design'!#REF!</definedName>
    <definedName name="________________________MIX45">'[4]Mix Design'!#REF!</definedName>
    <definedName name="________________________MUR5" localSheetId="11">#REF!</definedName>
    <definedName name="________________________MUR5" localSheetId="1">#REF!</definedName>
    <definedName name="________________________MUR5" localSheetId="16">#REF!</definedName>
    <definedName name="________________________MUR5" localSheetId="0">#REF!</definedName>
    <definedName name="________________________MUR5" localSheetId="2">#REF!</definedName>
    <definedName name="________________________MUR5">#REF!</definedName>
    <definedName name="________________________MUR8" localSheetId="11">#REF!</definedName>
    <definedName name="________________________MUR8" localSheetId="1">#REF!</definedName>
    <definedName name="________________________MUR8" localSheetId="16">#REF!</definedName>
    <definedName name="________________________MUR8" localSheetId="0">#REF!</definedName>
    <definedName name="________________________MUR8">#REF!</definedName>
    <definedName name="________________________OPC43" localSheetId="11">#REF!</definedName>
    <definedName name="________________________OPC43" localSheetId="1">#REF!</definedName>
    <definedName name="________________________OPC43" localSheetId="16">#REF!</definedName>
    <definedName name="________________________OPC43" localSheetId="0">#REF!</definedName>
    <definedName name="________________________OPC43">#REF!</definedName>
    <definedName name="________________________SLV10025" localSheetId="11">'[8]ANAL-PIPE LINE'!#REF!</definedName>
    <definedName name="________________________SLV10025" localSheetId="1">'[8]ANAL-PIPE LINE'!#REF!</definedName>
    <definedName name="________________________SLV10025" localSheetId="16">'[8]ANAL-PIPE LINE'!#REF!</definedName>
    <definedName name="________________________SLV10025" localSheetId="0">'[8]ANAL-PIPE LINE'!#REF!</definedName>
    <definedName name="________________________SLV10025">'[8]ANAL-PIPE LINE'!#REF!</definedName>
    <definedName name="________________________TIP1" localSheetId="11">#REF!</definedName>
    <definedName name="________________________TIP1" localSheetId="1">#REF!</definedName>
    <definedName name="________________________TIP1" localSheetId="16">#REF!</definedName>
    <definedName name="________________________TIP1" localSheetId="0">#REF!</definedName>
    <definedName name="________________________TIP1" localSheetId="2">#REF!</definedName>
    <definedName name="________________________TIP1">#REF!</definedName>
    <definedName name="________________________TIP2" localSheetId="11">#REF!</definedName>
    <definedName name="________________________TIP2" localSheetId="1">#REF!</definedName>
    <definedName name="________________________TIP2" localSheetId="16">#REF!</definedName>
    <definedName name="________________________TIP2" localSheetId="0">#REF!</definedName>
    <definedName name="________________________TIP2">#REF!</definedName>
    <definedName name="________________________TIP3" localSheetId="11">#REF!</definedName>
    <definedName name="________________________TIP3" localSheetId="1">#REF!</definedName>
    <definedName name="________________________TIP3" localSheetId="16">#REF!</definedName>
    <definedName name="________________________TIP3" localSheetId="0">#REF!</definedName>
    <definedName name="________________________TIP3">#REF!</definedName>
    <definedName name="_______________________A65537" localSheetId="1">#REF!</definedName>
    <definedName name="_______________________A65537">#REF!</definedName>
    <definedName name="_______________________ABM10" localSheetId="1">#REF!</definedName>
    <definedName name="_______________________ABM10">#REF!</definedName>
    <definedName name="_______________________ABM40" localSheetId="1">#REF!</definedName>
    <definedName name="_______________________ABM40">#REF!</definedName>
    <definedName name="_______________________ABM6" localSheetId="1">#REF!</definedName>
    <definedName name="_______________________ABM6">#REF!</definedName>
    <definedName name="_______________________ACB10" localSheetId="1">#REF!</definedName>
    <definedName name="_______________________ACB10">#REF!</definedName>
    <definedName name="_______________________ACB20" localSheetId="1">#REF!</definedName>
    <definedName name="_______________________ACB20">#REF!</definedName>
    <definedName name="_______________________ACR10" localSheetId="1">#REF!</definedName>
    <definedName name="_______________________ACR10">#REF!</definedName>
    <definedName name="_______________________ACR20" localSheetId="1">#REF!</definedName>
    <definedName name="_______________________ACR20">#REF!</definedName>
    <definedName name="_______________________AGG6" localSheetId="1">#REF!</definedName>
    <definedName name="_______________________AGG6">#REF!</definedName>
    <definedName name="_______________________AWM10" localSheetId="1">#REF!</definedName>
    <definedName name="_______________________AWM10">#REF!</definedName>
    <definedName name="_______________________AWM40" localSheetId="1">#REF!</definedName>
    <definedName name="_______________________AWM40">#REF!</definedName>
    <definedName name="_______________________AWM6" localSheetId="1">#REF!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1">#REF!</definedName>
    <definedName name="_______________________CDG100" localSheetId="1">#REF!</definedName>
    <definedName name="_______________________CDG100" localSheetId="16">#REF!</definedName>
    <definedName name="_______________________CDG100" localSheetId="0">#REF!</definedName>
    <definedName name="_______________________CDG100" localSheetId="2">#REF!</definedName>
    <definedName name="_______________________CDG100">#REF!</definedName>
    <definedName name="_______________________CDG250" localSheetId="11">#REF!</definedName>
    <definedName name="_______________________CDG250" localSheetId="1">#REF!</definedName>
    <definedName name="_______________________CDG250" localSheetId="16">#REF!</definedName>
    <definedName name="_______________________CDG250" localSheetId="0">#REF!</definedName>
    <definedName name="_______________________CDG250">#REF!</definedName>
    <definedName name="_______________________CDG50" localSheetId="11">#REF!</definedName>
    <definedName name="_______________________CDG50" localSheetId="1">#REF!</definedName>
    <definedName name="_______________________CDG50" localSheetId="16">#REF!</definedName>
    <definedName name="_______________________CDG50" localSheetId="0">#REF!</definedName>
    <definedName name="_______________________CDG50">#REF!</definedName>
    <definedName name="_______________________CDG500" localSheetId="1">#REF!</definedName>
    <definedName name="_______________________CDG500">#REF!</definedName>
    <definedName name="_______________________CEM53" localSheetId="1">#REF!</definedName>
    <definedName name="_______________________CEM53">#REF!</definedName>
    <definedName name="_______________________CRN3" localSheetId="1">#REF!</definedName>
    <definedName name="_______________________CRN3">#REF!</definedName>
    <definedName name="_______________________CRN35" localSheetId="1">#REF!</definedName>
    <definedName name="_______________________CRN35">#REF!</definedName>
    <definedName name="_______________________CRN80" localSheetId="1">#REF!</definedName>
    <definedName name="_______________________CRN80">#REF!</definedName>
    <definedName name="_______________________DOZ50" localSheetId="1">#REF!</definedName>
    <definedName name="_______________________DOZ50">#REF!</definedName>
    <definedName name="_______________________DOZ80" localSheetId="1">#REF!</definedName>
    <definedName name="_______________________DOZ80">#REF!</definedName>
    <definedName name="_______________________ExV200" localSheetId="1">#REF!</definedName>
    <definedName name="_______________________ExV200">#REF!</definedName>
    <definedName name="_______________________GEN100" localSheetId="1">#REF!</definedName>
    <definedName name="_______________________GEN100">#REF!</definedName>
    <definedName name="_______________________GEN250" localSheetId="1">#REF!</definedName>
    <definedName name="_______________________GEN250">#REF!</definedName>
    <definedName name="_______________________GEN325" localSheetId="1">#REF!</definedName>
    <definedName name="_______________________GEN325">#REF!</definedName>
    <definedName name="_______________________GEN380" localSheetId="1">#REF!</definedName>
    <definedName name="_______________________GEN380">#REF!</definedName>
    <definedName name="_______________________GSB1" localSheetId="1">#REF!</definedName>
    <definedName name="_______________________GSB1">#REF!</definedName>
    <definedName name="_______________________GSB2" localSheetId="1">#REF!</definedName>
    <definedName name="_______________________GSB2">#REF!</definedName>
    <definedName name="_______________________GSB3" localSheetId="1">#REF!</definedName>
    <definedName name="_______________________GSB3">#REF!</definedName>
    <definedName name="_______________________HMP1" localSheetId="1">#REF!</definedName>
    <definedName name="_______________________HMP1">#REF!</definedName>
    <definedName name="_______________________HMP2" localSheetId="1">#REF!</definedName>
    <definedName name="_______________________HMP2">#REF!</definedName>
    <definedName name="_______________________HMP3" localSheetId="1">#REF!</definedName>
    <definedName name="_______________________HMP3">#REF!</definedName>
    <definedName name="_______________________HMP4" localSheetId="1">#REF!</definedName>
    <definedName name="_______________________HMP4">#REF!</definedName>
    <definedName name="_______________________III7">"$C4.$#REF!$#REF!"</definedName>
    <definedName name="_______________________MIX10" localSheetId="11">#REF!</definedName>
    <definedName name="_______________________MIX10" localSheetId="1">#REF!</definedName>
    <definedName name="_______________________MIX10" localSheetId="2">#REF!</definedName>
    <definedName name="_______________________MIX10">#REF!</definedName>
    <definedName name="_______________________MIX15" localSheetId="1">#REF!</definedName>
    <definedName name="_______________________MIX15">#REF!</definedName>
    <definedName name="_______________________MIX15150" localSheetId="11">'[4]Mix Design'!#REF!</definedName>
    <definedName name="_______________________MIX15150" localSheetId="1">'[4]Mix Design'!#REF!</definedName>
    <definedName name="_______________________MIX15150" localSheetId="16">'[4]Mix Design'!#REF!</definedName>
    <definedName name="_______________________MIX15150" localSheetId="2">'[4]Mix Design'!#REF!</definedName>
    <definedName name="_______________________MIX15150">'[4]Mix Design'!#REF!</definedName>
    <definedName name="_______________________MIX1540">'[4]Mix Design'!$P$11</definedName>
    <definedName name="_______________________MIX1580" localSheetId="11">'[4]Mix Design'!#REF!</definedName>
    <definedName name="_______________________MIX1580" localSheetId="1">'[4]Mix Design'!#REF!</definedName>
    <definedName name="_______________________MIX1580" localSheetId="16">'[4]Mix Design'!#REF!</definedName>
    <definedName name="_______________________MIX1580" localSheetId="0">'[4]Mix Design'!#REF!</definedName>
    <definedName name="_______________________MIX1580" localSheetId="2">'[4]Mix Design'!#REF!</definedName>
    <definedName name="_______________________MIX1580">'[4]Mix Design'!#REF!</definedName>
    <definedName name="_______________________MIX2">'[5]Mix Design'!$P$12</definedName>
    <definedName name="_______________________MIX20" localSheetId="11">#REF!</definedName>
    <definedName name="_______________________MIX20" localSheetId="1">#REF!</definedName>
    <definedName name="_______________________MIX20" localSheetId="16">#REF!</definedName>
    <definedName name="_______________________MIX20" localSheetId="0">#REF!</definedName>
    <definedName name="_______________________MIX20" localSheetId="2">#REF!</definedName>
    <definedName name="_______________________MIX20">#REF!</definedName>
    <definedName name="_______________________MIX2020">'[4]Mix Design'!$P$12</definedName>
    <definedName name="_______________________MIX2040">'[4]Mix Design'!$P$13</definedName>
    <definedName name="_______________________MIX25" localSheetId="11">#REF!</definedName>
    <definedName name="_______________________MIX25" localSheetId="1">#REF!</definedName>
    <definedName name="_______________________MIX25" localSheetId="16">#REF!</definedName>
    <definedName name="_______________________MIX25" localSheetId="0">#REF!</definedName>
    <definedName name="_______________________MIX25" localSheetId="2">#REF!</definedName>
    <definedName name="_______________________MIX25">#REF!</definedName>
    <definedName name="_______________________MIX2540">'[4]Mix Design'!$P$15</definedName>
    <definedName name="_______________________Mix255">'[6]Mix Design'!$P$13</definedName>
    <definedName name="_______________________MIX30" localSheetId="11">#REF!</definedName>
    <definedName name="_______________________MIX30" localSheetId="1">#REF!</definedName>
    <definedName name="_______________________MIX30" localSheetId="16">#REF!</definedName>
    <definedName name="_______________________MIX30" localSheetId="0">#REF!</definedName>
    <definedName name="_______________________MIX30" localSheetId="2">#REF!</definedName>
    <definedName name="_______________________MIX30">#REF!</definedName>
    <definedName name="_______________________MIX35" localSheetId="11">#REF!</definedName>
    <definedName name="_______________________MIX35" localSheetId="1">#REF!</definedName>
    <definedName name="_______________________MIX35" localSheetId="16">#REF!</definedName>
    <definedName name="_______________________MIX35" localSheetId="0">#REF!</definedName>
    <definedName name="_______________________MIX35">#REF!</definedName>
    <definedName name="_______________________MIX40" localSheetId="11">#REF!</definedName>
    <definedName name="_______________________MIX40" localSheetId="1">#REF!</definedName>
    <definedName name="_______________________MIX40" localSheetId="16">#REF!</definedName>
    <definedName name="_______________________MIX40" localSheetId="0">#REF!</definedName>
    <definedName name="_______________________MIX40">#REF!</definedName>
    <definedName name="_______________________MIX45" localSheetId="11">'[4]Mix Design'!#REF!</definedName>
    <definedName name="_______________________MIX45" localSheetId="1">'[4]Mix Design'!#REF!</definedName>
    <definedName name="_______________________MIX45" localSheetId="16">'[4]Mix Design'!#REF!</definedName>
    <definedName name="_______________________MIX45" localSheetId="0">'[4]Mix Design'!#REF!</definedName>
    <definedName name="_______________________MIX45">'[4]Mix Design'!#REF!</definedName>
    <definedName name="_______________________MUR5" localSheetId="11">#REF!</definedName>
    <definedName name="_______________________MUR5" localSheetId="1">#REF!</definedName>
    <definedName name="_______________________MUR5" localSheetId="16">#REF!</definedName>
    <definedName name="_______________________MUR5" localSheetId="0">#REF!</definedName>
    <definedName name="_______________________MUR5" localSheetId="2">#REF!</definedName>
    <definedName name="_______________________MUR5">#REF!</definedName>
    <definedName name="_______________________MUR8" localSheetId="11">#REF!</definedName>
    <definedName name="_______________________MUR8" localSheetId="1">#REF!</definedName>
    <definedName name="_______________________MUR8" localSheetId="16">#REF!</definedName>
    <definedName name="_______________________MUR8" localSheetId="0">#REF!</definedName>
    <definedName name="_______________________MUR8">#REF!</definedName>
    <definedName name="_______________________OPC43" localSheetId="11">#REF!</definedName>
    <definedName name="_______________________OPC43" localSheetId="1">#REF!</definedName>
    <definedName name="_______________________OPC43" localSheetId="16">#REF!</definedName>
    <definedName name="_______________________OPC43" localSheetId="0">#REF!</definedName>
    <definedName name="_______________________OPC43">#REF!</definedName>
    <definedName name="_______________________SLV10025" localSheetId="11">'[8]ANAL-PIPE LINE'!#REF!</definedName>
    <definedName name="_______________________SLV10025" localSheetId="1">'[8]ANAL-PIPE LINE'!#REF!</definedName>
    <definedName name="_______________________SLV10025" localSheetId="16">'[8]ANAL-PIPE LINE'!#REF!</definedName>
    <definedName name="_______________________SLV10025" localSheetId="0">'[8]ANAL-PIPE LINE'!#REF!</definedName>
    <definedName name="_______________________SLV10025">'[8]ANAL-PIPE LINE'!#REF!</definedName>
    <definedName name="_______________________TIP1" localSheetId="11">#REF!</definedName>
    <definedName name="_______________________TIP1" localSheetId="1">#REF!</definedName>
    <definedName name="_______________________TIP1" localSheetId="16">#REF!</definedName>
    <definedName name="_______________________TIP1" localSheetId="0">#REF!</definedName>
    <definedName name="_______________________TIP1" localSheetId="2">#REF!</definedName>
    <definedName name="_______________________TIP1">#REF!</definedName>
    <definedName name="_______________________TIP2" localSheetId="11">#REF!</definedName>
    <definedName name="_______________________TIP2" localSheetId="1">#REF!</definedName>
    <definedName name="_______________________TIP2" localSheetId="16">#REF!</definedName>
    <definedName name="_______________________TIP2" localSheetId="0">#REF!</definedName>
    <definedName name="_______________________TIP2">#REF!</definedName>
    <definedName name="_______________________TIP3" localSheetId="11">#REF!</definedName>
    <definedName name="_______________________TIP3" localSheetId="1">#REF!</definedName>
    <definedName name="_______________________TIP3" localSheetId="16">#REF!</definedName>
    <definedName name="_______________________TIP3" localSheetId="0">#REF!</definedName>
    <definedName name="_______________________TIP3">#REF!</definedName>
    <definedName name="______________________A65537" localSheetId="1">#REF!</definedName>
    <definedName name="______________________A65537">#REF!</definedName>
    <definedName name="______________________ABM10" localSheetId="1">#REF!</definedName>
    <definedName name="______________________ABM10">#REF!</definedName>
    <definedName name="______________________ABM40" localSheetId="1">#REF!</definedName>
    <definedName name="______________________ABM40">#REF!</definedName>
    <definedName name="______________________ABM6" localSheetId="1">#REF!</definedName>
    <definedName name="______________________ABM6">#REF!</definedName>
    <definedName name="______________________ACB10" localSheetId="1">#REF!</definedName>
    <definedName name="______________________ACB10">#REF!</definedName>
    <definedName name="______________________ACB20" localSheetId="1">#REF!</definedName>
    <definedName name="______________________ACB20">#REF!</definedName>
    <definedName name="______________________ACR10" localSheetId="1">#REF!</definedName>
    <definedName name="______________________ACR10">#REF!</definedName>
    <definedName name="______________________ACR20" localSheetId="1">#REF!</definedName>
    <definedName name="______________________ACR20">#REF!</definedName>
    <definedName name="______________________AGG6" localSheetId="1">#REF!</definedName>
    <definedName name="______________________AGG6">#REF!</definedName>
    <definedName name="______________________AWM10" localSheetId="1">#REF!</definedName>
    <definedName name="______________________AWM10">#REF!</definedName>
    <definedName name="______________________AWM40" localSheetId="1">#REF!</definedName>
    <definedName name="______________________AWM40">#REF!</definedName>
    <definedName name="______________________AWM6" localSheetId="1">#REF!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1">#REF!</definedName>
    <definedName name="______________________CDG100" localSheetId="1">#REF!</definedName>
    <definedName name="______________________CDG100" localSheetId="16">#REF!</definedName>
    <definedName name="______________________CDG100" localSheetId="0">#REF!</definedName>
    <definedName name="______________________CDG100" localSheetId="2">#REF!</definedName>
    <definedName name="______________________CDG100">#REF!</definedName>
    <definedName name="______________________CDG250" localSheetId="11">#REF!</definedName>
    <definedName name="______________________CDG250" localSheetId="1">#REF!</definedName>
    <definedName name="______________________CDG250" localSheetId="16">#REF!</definedName>
    <definedName name="______________________CDG250" localSheetId="0">#REF!</definedName>
    <definedName name="______________________CDG250">#REF!</definedName>
    <definedName name="______________________CDG50" localSheetId="11">#REF!</definedName>
    <definedName name="______________________CDG50" localSheetId="1">#REF!</definedName>
    <definedName name="______________________CDG50" localSheetId="16">#REF!</definedName>
    <definedName name="______________________CDG50" localSheetId="0">#REF!</definedName>
    <definedName name="______________________CDG50">#REF!</definedName>
    <definedName name="______________________CDG500" localSheetId="1">#REF!</definedName>
    <definedName name="______________________CDG500">#REF!</definedName>
    <definedName name="______________________CEM53" localSheetId="1">#REF!</definedName>
    <definedName name="______________________CEM53">#REF!</definedName>
    <definedName name="______________________CRN3" localSheetId="1">#REF!</definedName>
    <definedName name="______________________CRN3">#REF!</definedName>
    <definedName name="______________________CRN35" localSheetId="1">#REF!</definedName>
    <definedName name="______________________CRN35">#REF!</definedName>
    <definedName name="______________________CRN80" localSheetId="1">#REF!</definedName>
    <definedName name="______________________CRN80">#REF!</definedName>
    <definedName name="______________________dec05" localSheetId="11" hidden="1">{"'Sheet1'!$A$4386:$N$4591"}</definedName>
    <definedName name="______________________dec05" localSheetId="16" hidden="1">{"'Sheet1'!$A$4386:$N$4591"}</definedName>
    <definedName name="______________________dec05" localSheetId="20" hidden="1">{"'Sheet1'!$A$4386:$N$4591"}</definedName>
    <definedName name="______________________dec05" localSheetId="0" hidden="1">{"'Sheet1'!$A$4386:$N$4591"}</definedName>
    <definedName name="______________________dec05" localSheetId="2" hidden="1">{"'Sheet1'!$A$4386:$N$4591"}</definedName>
    <definedName name="______________________dec05" hidden="1">{"'Sheet1'!$A$4386:$N$4591"}</definedName>
    <definedName name="______________________DOZ50" localSheetId="1">#REF!</definedName>
    <definedName name="______________________DOZ50">#REF!</definedName>
    <definedName name="______________________DOZ80" localSheetId="1">#REF!</definedName>
    <definedName name="______________________DOZ80">#REF!</definedName>
    <definedName name="______________________EXC20">'[9]Rate Analysis '!$E$50</definedName>
    <definedName name="______________________ExV200" localSheetId="11">#REF!</definedName>
    <definedName name="______________________ExV200" localSheetId="1">#REF!</definedName>
    <definedName name="______________________ExV200" localSheetId="16">#REF!</definedName>
    <definedName name="______________________ExV200" localSheetId="0">#REF!</definedName>
    <definedName name="______________________ExV200" localSheetId="2">#REF!</definedName>
    <definedName name="______________________ExV200">#REF!</definedName>
    <definedName name="______________________GEN100" localSheetId="11">#REF!</definedName>
    <definedName name="______________________GEN100" localSheetId="1">#REF!</definedName>
    <definedName name="______________________GEN100" localSheetId="16">#REF!</definedName>
    <definedName name="______________________GEN100" localSheetId="0">#REF!</definedName>
    <definedName name="______________________GEN100">#REF!</definedName>
    <definedName name="______________________GEN250" localSheetId="11">#REF!</definedName>
    <definedName name="______________________GEN250" localSheetId="1">#REF!</definedName>
    <definedName name="______________________GEN250" localSheetId="16">#REF!</definedName>
    <definedName name="______________________GEN250" localSheetId="0">#REF!</definedName>
    <definedName name="______________________GEN250">#REF!</definedName>
    <definedName name="______________________GEN325" localSheetId="1">#REF!</definedName>
    <definedName name="______________________GEN325">#REF!</definedName>
    <definedName name="______________________GEN380" localSheetId="1">#REF!</definedName>
    <definedName name="______________________GEN380">#REF!</definedName>
    <definedName name="______________________GSB1" localSheetId="1">#REF!</definedName>
    <definedName name="______________________GSB1">#REF!</definedName>
    <definedName name="______________________GSB2" localSheetId="1">#REF!</definedName>
    <definedName name="______________________GSB2">#REF!</definedName>
    <definedName name="______________________GSB3" localSheetId="1">#REF!</definedName>
    <definedName name="______________________GSB3">#REF!</definedName>
    <definedName name="______________________HMP1" localSheetId="1">#REF!</definedName>
    <definedName name="______________________HMP1">#REF!</definedName>
    <definedName name="______________________HMP2" localSheetId="1">#REF!</definedName>
    <definedName name="______________________HMP2">#REF!</definedName>
    <definedName name="______________________HMP3" localSheetId="1">#REF!</definedName>
    <definedName name="______________________HMP3">#REF!</definedName>
    <definedName name="______________________HMP4" localSheetId="1">#REF!</definedName>
    <definedName name="______________________HMP4">#REF!</definedName>
    <definedName name="______________________III7">"$C4.$#REF!$#REF!"</definedName>
    <definedName name="______________________lb2" localSheetId="11">#REF!</definedName>
    <definedName name="______________________lb2" localSheetId="1">#REF!</definedName>
    <definedName name="______________________lb2" localSheetId="2">#REF!</definedName>
    <definedName name="______________________lb2">#REF!</definedName>
    <definedName name="______________________mac2">200</definedName>
    <definedName name="______________________MIX10" localSheetId="11">#REF!</definedName>
    <definedName name="______________________MIX10" localSheetId="1">#REF!</definedName>
    <definedName name="______________________MIX10" localSheetId="16">#REF!</definedName>
    <definedName name="______________________MIX10" localSheetId="0">#REF!</definedName>
    <definedName name="______________________MIX10" localSheetId="2">#REF!</definedName>
    <definedName name="______________________MIX10">#REF!</definedName>
    <definedName name="______________________MIX15" localSheetId="11">#REF!</definedName>
    <definedName name="______________________MIX15" localSheetId="1">#REF!</definedName>
    <definedName name="______________________MIX15" localSheetId="16">#REF!</definedName>
    <definedName name="______________________MIX15" localSheetId="0">#REF!</definedName>
    <definedName name="______________________MIX15">#REF!</definedName>
    <definedName name="______________________MIX15150" localSheetId="11">'[4]Mix Design'!#REF!</definedName>
    <definedName name="______________________MIX15150" localSheetId="1">'[4]Mix Design'!#REF!</definedName>
    <definedName name="______________________MIX15150" localSheetId="16">'[4]Mix Design'!#REF!</definedName>
    <definedName name="______________________MIX15150" localSheetId="0">'[4]Mix Design'!#REF!</definedName>
    <definedName name="______________________MIX15150" localSheetId="2">'[4]Mix Design'!#REF!</definedName>
    <definedName name="______________________MIX15150">'[4]Mix Design'!#REF!</definedName>
    <definedName name="______________________MIX1540">'[4]Mix Design'!$P$11</definedName>
    <definedName name="______________________MIX1580" localSheetId="11">'[4]Mix Design'!#REF!</definedName>
    <definedName name="______________________MIX1580" localSheetId="1">'[4]Mix Design'!#REF!</definedName>
    <definedName name="______________________MIX1580" localSheetId="16">'[4]Mix Design'!#REF!</definedName>
    <definedName name="______________________MIX1580" localSheetId="0">'[4]Mix Design'!#REF!</definedName>
    <definedName name="______________________MIX1580" localSheetId="2">'[4]Mix Design'!#REF!</definedName>
    <definedName name="______________________MIX1580">'[4]Mix Design'!#REF!</definedName>
    <definedName name="______________________MIX2">'[5]Mix Design'!$P$12</definedName>
    <definedName name="______________________MIX20" localSheetId="11">#REF!</definedName>
    <definedName name="______________________MIX20" localSheetId="1">#REF!</definedName>
    <definedName name="______________________MIX20" localSheetId="16">#REF!</definedName>
    <definedName name="______________________MIX20" localSheetId="0">#REF!</definedName>
    <definedName name="______________________MIX20" localSheetId="2">#REF!</definedName>
    <definedName name="______________________MIX20">#REF!</definedName>
    <definedName name="______________________MIX2020">'[4]Mix Design'!$P$12</definedName>
    <definedName name="______________________MIX2040">'[4]Mix Design'!$P$13</definedName>
    <definedName name="______________________MIX25" localSheetId="11">#REF!</definedName>
    <definedName name="______________________MIX25" localSheetId="1">#REF!</definedName>
    <definedName name="______________________MIX25" localSheetId="16">#REF!</definedName>
    <definedName name="______________________MIX25" localSheetId="0">#REF!</definedName>
    <definedName name="______________________MIX25" localSheetId="2">#REF!</definedName>
    <definedName name="______________________MIX25">#REF!</definedName>
    <definedName name="______________________MIX2540">'[4]Mix Design'!$P$15</definedName>
    <definedName name="______________________Mix255">'[6]Mix Design'!$P$13</definedName>
    <definedName name="______________________MIX30" localSheetId="11">#REF!</definedName>
    <definedName name="______________________MIX30" localSheetId="1">#REF!</definedName>
    <definedName name="______________________MIX30" localSheetId="16">#REF!</definedName>
    <definedName name="______________________MIX30" localSheetId="0">#REF!</definedName>
    <definedName name="______________________MIX30" localSheetId="2">#REF!</definedName>
    <definedName name="______________________MIX30">#REF!</definedName>
    <definedName name="______________________MIX35" localSheetId="11">#REF!</definedName>
    <definedName name="______________________MIX35" localSheetId="1">#REF!</definedName>
    <definedName name="______________________MIX35" localSheetId="16">#REF!</definedName>
    <definedName name="______________________MIX35" localSheetId="0">#REF!</definedName>
    <definedName name="______________________MIX35">#REF!</definedName>
    <definedName name="______________________MIX40" localSheetId="11">#REF!</definedName>
    <definedName name="______________________MIX40" localSheetId="1">#REF!</definedName>
    <definedName name="______________________MIX40" localSheetId="16">#REF!</definedName>
    <definedName name="______________________MIX40" localSheetId="0">#REF!</definedName>
    <definedName name="______________________MIX40">#REF!</definedName>
    <definedName name="______________________MIX45" localSheetId="11">'[4]Mix Design'!#REF!</definedName>
    <definedName name="______________________MIX45" localSheetId="1">'[4]Mix Design'!#REF!</definedName>
    <definedName name="______________________MIX45" localSheetId="16">'[4]Mix Design'!#REF!</definedName>
    <definedName name="______________________MIX45" localSheetId="0">'[4]Mix Design'!#REF!</definedName>
    <definedName name="______________________MIX45">'[4]Mix Design'!#REF!</definedName>
    <definedName name="______________________mm2" localSheetId="11">#REF!</definedName>
    <definedName name="______________________mm2" localSheetId="1">#REF!</definedName>
    <definedName name="______________________mm2" localSheetId="16">#REF!</definedName>
    <definedName name="______________________mm2" localSheetId="0">#REF!</definedName>
    <definedName name="______________________mm2" localSheetId="2">#REF!</definedName>
    <definedName name="______________________mm2">#REF!</definedName>
    <definedName name="______________________mm3" localSheetId="11">#REF!</definedName>
    <definedName name="______________________mm3" localSheetId="1">#REF!</definedName>
    <definedName name="______________________mm3" localSheetId="16">#REF!</definedName>
    <definedName name="______________________mm3" localSheetId="0">#REF!</definedName>
    <definedName name="______________________mm3">#REF!</definedName>
    <definedName name="______________________MUR5" localSheetId="11">#REF!</definedName>
    <definedName name="______________________MUR5" localSheetId="1">#REF!</definedName>
    <definedName name="______________________MUR5" localSheetId="16">#REF!</definedName>
    <definedName name="______________________MUR5" localSheetId="0">#REF!</definedName>
    <definedName name="______________________MUR5">#REF!</definedName>
    <definedName name="______________________MUR8" localSheetId="1">#REF!</definedName>
    <definedName name="______________________MUR8">#REF!</definedName>
    <definedName name="______________________OPC43" localSheetId="1">#REF!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'[8]ANAL-PIPE LINE'!#REF!</definedName>
    <definedName name="______________________SLV10025">'[8]ANAL-PIPE LINE'!#REF!</definedName>
    <definedName name="______________________tab2" localSheetId="11">#REF!</definedName>
    <definedName name="______________________tab2" localSheetId="1">#REF!</definedName>
    <definedName name="______________________tab2" localSheetId="16">#REF!</definedName>
    <definedName name="______________________tab2" localSheetId="0">#REF!</definedName>
    <definedName name="______________________tab2" localSheetId="2">#REF!</definedName>
    <definedName name="______________________tab2">#REF!</definedName>
    <definedName name="______________________TIP1" localSheetId="11">#REF!</definedName>
    <definedName name="______________________TIP1" localSheetId="1">#REF!</definedName>
    <definedName name="______________________TIP1" localSheetId="16">#REF!</definedName>
    <definedName name="______________________TIP1" localSheetId="0">#REF!</definedName>
    <definedName name="______________________TIP1">#REF!</definedName>
    <definedName name="______________________TIP2" localSheetId="11">#REF!</definedName>
    <definedName name="______________________TIP2" localSheetId="1">#REF!</definedName>
    <definedName name="______________________TIP2" localSheetId="16">#REF!</definedName>
    <definedName name="______________________TIP2" localSheetId="0">#REF!</definedName>
    <definedName name="______________________TIP2">#REF!</definedName>
    <definedName name="______________________TIP3" localSheetId="1">#REF!</definedName>
    <definedName name="______________________TIP3">#REF!</definedName>
    <definedName name="_____________________A65537" localSheetId="1">#REF!</definedName>
    <definedName name="_____________________A65537">#REF!</definedName>
    <definedName name="_____________________ABM10" localSheetId="1">#REF!</definedName>
    <definedName name="_____________________ABM10">#REF!</definedName>
    <definedName name="_____________________ABM40" localSheetId="1">#REF!</definedName>
    <definedName name="_____________________ABM40">#REF!</definedName>
    <definedName name="_____________________ABM6" localSheetId="1">#REF!</definedName>
    <definedName name="_____________________ABM6">#REF!</definedName>
    <definedName name="_____________________ACB10" localSheetId="1">#REF!</definedName>
    <definedName name="_____________________ACB10">#REF!</definedName>
    <definedName name="_____________________ACB20" localSheetId="1">#REF!</definedName>
    <definedName name="_____________________ACB20">#REF!</definedName>
    <definedName name="_____________________ACR10" localSheetId="1">#REF!</definedName>
    <definedName name="_____________________ACR10">#REF!</definedName>
    <definedName name="_____________________ACR20" localSheetId="1">#REF!</definedName>
    <definedName name="_____________________ACR20">#REF!</definedName>
    <definedName name="_____________________AGG6" localSheetId="1">#REF!</definedName>
    <definedName name="_____________________AGG6">#REF!</definedName>
    <definedName name="_____________________AWM10" localSheetId="1">#REF!</definedName>
    <definedName name="_____________________AWM10">#REF!</definedName>
    <definedName name="_____________________AWM40" localSheetId="1">#REF!</definedName>
    <definedName name="_____________________AWM40">#REF!</definedName>
    <definedName name="_____________________AWM6" localSheetId="1">#REF!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1">#REF!</definedName>
    <definedName name="_____________________CDG100" localSheetId="1">#REF!</definedName>
    <definedName name="_____________________CDG100" localSheetId="16">#REF!</definedName>
    <definedName name="_____________________CDG100" localSheetId="0">#REF!</definedName>
    <definedName name="_____________________CDG100" localSheetId="2">#REF!</definedName>
    <definedName name="_____________________CDG100">#REF!</definedName>
    <definedName name="_____________________CDG250" localSheetId="11">#REF!</definedName>
    <definedName name="_____________________CDG250" localSheetId="1">#REF!</definedName>
    <definedName name="_____________________CDG250" localSheetId="16">#REF!</definedName>
    <definedName name="_____________________CDG250" localSheetId="0">#REF!</definedName>
    <definedName name="_____________________CDG250">#REF!</definedName>
    <definedName name="_____________________CDG50" localSheetId="11">#REF!</definedName>
    <definedName name="_____________________CDG50" localSheetId="1">#REF!</definedName>
    <definedName name="_____________________CDG50" localSheetId="16">#REF!</definedName>
    <definedName name="_____________________CDG50" localSheetId="0">#REF!</definedName>
    <definedName name="_____________________CDG50">#REF!</definedName>
    <definedName name="_____________________CDG500" localSheetId="1">#REF!</definedName>
    <definedName name="_____________________CDG500">#REF!</definedName>
    <definedName name="_____________________CEM53" localSheetId="1">#REF!</definedName>
    <definedName name="_____________________CEM53">#REF!</definedName>
    <definedName name="_____________________CRN3" localSheetId="1">#REF!</definedName>
    <definedName name="_____________________CRN3">#REF!</definedName>
    <definedName name="_____________________CRN35" localSheetId="1">#REF!</definedName>
    <definedName name="_____________________CRN35">#REF!</definedName>
    <definedName name="_____________________CRN80" localSheetId="1">#REF!</definedName>
    <definedName name="_____________________CRN80">#REF!</definedName>
    <definedName name="_____________________dec05" localSheetId="11" hidden="1">{"'Sheet1'!$A$4386:$N$4591"}</definedName>
    <definedName name="_____________________dec05" localSheetId="16" hidden="1">{"'Sheet1'!$A$4386:$N$4591"}</definedName>
    <definedName name="_____________________dec05" localSheetId="20" hidden="1">{"'Sheet1'!$A$4386:$N$4591"}</definedName>
    <definedName name="_____________________dec05" localSheetId="0" hidden="1">{"'Sheet1'!$A$4386:$N$4591"}</definedName>
    <definedName name="_____________________dec05" localSheetId="2" hidden="1">{"'Sheet1'!$A$4386:$N$4591"}</definedName>
    <definedName name="_____________________dec05" hidden="1">{"'Sheet1'!$A$4386:$N$4591"}</definedName>
    <definedName name="_____________________DOZ50" localSheetId="1">#REF!</definedName>
    <definedName name="_____________________DOZ50">#REF!</definedName>
    <definedName name="_____________________DOZ80" localSheetId="1">#REF!</definedName>
    <definedName name="_____________________DOZ80">#REF!</definedName>
    <definedName name="_____________________EXC20">'[10]Rate Analysis '!$E$50</definedName>
    <definedName name="_____________________ExV200" localSheetId="11">#REF!</definedName>
    <definedName name="_____________________ExV200" localSheetId="1">#REF!</definedName>
    <definedName name="_____________________ExV200" localSheetId="16">#REF!</definedName>
    <definedName name="_____________________ExV200" localSheetId="0">#REF!</definedName>
    <definedName name="_____________________ExV200" localSheetId="2">#REF!</definedName>
    <definedName name="_____________________ExV200">#REF!</definedName>
    <definedName name="_____________________GEN100" localSheetId="11">#REF!</definedName>
    <definedName name="_____________________GEN100" localSheetId="1">#REF!</definedName>
    <definedName name="_____________________GEN100" localSheetId="16">#REF!</definedName>
    <definedName name="_____________________GEN100" localSheetId="0">#REF!</definedName>
    <definedName name="_____________________GEN100">#REF!</definedName>
    <definedName name="_____________________GEN250" localSheetId="11">#REF!</definedName>
    <definedName name="_____________________GEN250" localSheetId="1">#REF!</definedName>
    <definedName name="_____________________GEN250" localSheetId="16">#REF!</definedName>
    <definedName name="_____________________GEN250" localSheetId="0">#REF!</definedName>
    <definedName name="_____________________GEN250">#REF!</definedName>
    <definedName name="_____________________GEN325" localSheetId="1">#REF!</definedName>
    <definedName name="_____________________GEN325">#REF!</definedName>
    <definedName name="_____________________GEN380" localSheetId="1">#REF!</definedName>
    <definedName name="_____________________GEN380">#REF!</definedName>
    <definedName name="_____________________GSB1" localSheetId="1">#REF!</definedName>
    <definedName name="_____________________GSB1">#REF!</definedName>
    <definedName name="_____________________GSB2" localSheetId="1">#REF!</definedName>
    <definedName name="_____________________GSB2">#REF!</definedName>
    <definedName name="_____________________GSB3" localSheetId="1">#REF!</definedName>
    <definedName name="_____________________GSB3">#REF!</definedName>
    <definedName name="_____________________HMP1" localSheetId="1">#REF!</definedName>
    <definedName name="_____________________HMP1">#REF!</definedName>
    <definedName name="_____________________HMP2" localSheetId="1">#REF!</definedName>
    <definedName name="_____________________HMP2">#REF!</definedName>
    <definedName name="_____________________HMP3" localSheetId="1">#REF!</definedName>
    <definedName name="_____________________HMP3">#REF!</definedName>
    <definedName name="_____________________HMP4" localSheetId="1">#REF!</definedName>
    <definedName name="_____________________HMP4">#REF!</definedName>
    <definedName name="_____________________III7">"$C4.$#REF!$#REF!"</definedName>
    <definedName name="_____________________lb1" localSheetId="11">#REF!</definedName>
    <definedName name="_____________________lb1" localSheetId="1">#REF!</definedName>
    <definedName name="_____________________lb1" localSheetId="2">#REF!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1">#REF!</definedName>
    <definedName name="_____________________MIX10" localSheetId="1">#REF!</definedName>
    <definedName name="_____________________MIX10" localSheetId="16">#REF!</definedName>
    <definedName name="_____________________MIX10" localSheetId="0">#REF!</definedName>
    <definedName name="_____________________MIX10" localSheetId="2">#REF!</definedName>
    <definedName name="_____________________MIX10">#REF!</definedName>
    <definedName name="_____________________MIX15" localSheetId="11">#REF!</definedName>
    <definedName name="_____________________MIX15" localSheetId="1">#REF!</definedName>
    <definedName name="_____________________MIX15" localSheetId="16">#REF!</definedName>
    <definedName name="_____________________MIX15" localSheetId="0">#REF!</definedName>
    <definedName name="_____________________MIX15">#REF!</definedName>
    <definedName name="_____________________MIX15150" localSheetId="11">'[4]Mix Design'!#REF!</definedName>
    <definedName name="_____________________MIX15150" localSheetId="1">'[4]Mix Design'!#REF!</definedName>
    <definedName name="_____________________MIX15150" localSheetId="16">'[4]Mix Design'!#REF!</definedName>
    <definedName name="_____________________MIX15150" localSheetId="0">'[4]Mix Design'!#REF!</definedName>
    <definedName name="_____________________MIX15150" localSheetId="2">'[4]Mix Design'!#REF!</definedName>
    <definedName name="_____________________MIX15150">'[4]Mix Design'!#REF!</definedName>
    <definedName name="_____________________MIX1540">'[4]Mix Design'!$P$11</definedName>
    <definedName name="_____________________MIX1580" localSheetId="11">'[4]Mix Design'!#REF!</definedName>
    <definedName name="_____________________MIX1580" localSheetId="1">'[4]Mix Design'!#REF!</definedName>
    <definedName name="_____________________MIX1580" localSheetId="16">'[4]Mix Design'!#REF!</definedName>
    <definedName name="_____________________MIX1580" localSheetId="0">'[4]Mix Design'!#REF!</definedName>
    <definedName name="_____________________MIX1580" localSheetId="2">'[4]Mix Design'!#REF!</definedName>
    <definedName name="_____________________MIX1580">'[4]Mix Design'!#REF!</definedName>
    <definedName name="_____________________MIX2">'[5]Mix Design'!$P$12</definedName>
    <definedName name="_____________________MIX20" localSheetId="11">#REF!</definedName>
    <definedName name="_____________________MIX20" localSheetId="1">#REF!</definedName>
    <definedName name="_____________________MIX20" localSheetId="16">#REF!</definedName>
    <definedName name="_____________________MIX20" localSheetId="0">#REF!</definedName>
    <definedName name="_____________________MIX20" localSheetId="2">#REF!</definedName>
    <definedName name="_____________________MIX20">#REF!</definedName>
    <definedName name="_____________________MIX2020">'[4]Mix Design'!$P$12</definedName>
    <definedName name="_____________________MIX2040">'[4]Mix Design'!$P$13</definedName>
    <definedName name="_____________________MIX25" localSheetId="11">#REF!</definedName>
    <definedName name="_____________________MIX25" localSheetId="1">#REF!</definedName>
    <definedName name="_____________________MIX25" localSheetId="16">#REF!</definedName>
    <definedName name="_____________________MIX25" localSheetId="0">#REF!</definedName>
    <definedName name="_____________________MIX25" localSheetId="2">#REF!</definedName>
    <definedName name="_____________________MIX25">#REF!</definedName>
    <definedName name="_____________________MIX2540">'[4]Mix Design'!$P$15</definedName>
    <definedName name="_____________________Mix255">'[6]Mix Design'!$P$13</definedName>
    <definedName name="_____________________MIX30" localSheetId="11">#REF!</definedName>
    <definedName name="_____________________MIX30" localSheetId="1">#REF!</definedName>
    <definedName name="_____________________MIX30" localSheetId="16">#REF!</definedName>
    <definedName name="_____________________MIX30" localSheetId="0">#REF!</definedName>
    <definedName name="_____________________MIX30" localSheetId="2">#REF!</definedName>
    <definedName name="_____________________MIX30">#REF!</definedName>
    <definedName name="_____________________MIX35" localSheetId="11">#REF!</definedName>
    <definedName name="_____________________MIX35" localSheetId="1">#REF!</definedName>
    <definedName name="_____________________MIX35" localSheetId="16">#REF!</definedName>
    <definedName name="_____________________MIX35" localSheetId="0">#REF!</definedName>
    <definedName name="_____________________MIX35">#REF!</definedName>
    <definedName name="_____________________MIX40" localSheetId="11">#REF!</definedName>
    <definedName name="_____________________MIX40" localSheetId="1">#REF!</definedName>
    <definedName name="_____________________MIX40" localSheetId="16">#REF!</definedName>
    <definedName name="_____________________MIX40" localSheetId="0">#REF!</definedName>
    <definedName name="_____________________MIX40">#REF!</definedName>
    <definedName name="_____________________MIX45" localSheetId="11">'[4]Mix Design'!#REF!</definedName>
    <definedName name="_____________________MIX45" localSheetId="1">'[4]Mix Design'!#REF!</definedName>
    <definedName name="_____________________MIX45" localSheetId="16">'[4]Mix Design'!#REF!</definedName>
    <definedName name="_____________________MIX45" localSheetId="0">'[4]Mix Design'!#REF!</definedName>
    <definedName name="_____________________MIX45">'[4]Mix Design'!#REF!</definedName>
    <definedName name="_____________________mm1" localSheetId="11">#REF!</definedName>
    <definedName name="_____________________mm1" localSheetId="1">#REF!</definedName>
    <definedName name="_____________________mm1" localSheetId="16">#REF!</definedName>
    <definedName name="_____________________mm1" localSheetId="0">#REF!</definedName>
    <definedName name="_____________________mm1" localSheetId="2">#REF!</definedName>
    <definedName name="_____________________mm1">#REF!</definedName>
    <definedName name="_____________________mm2" localSheetId="11">#REF!</definedName>
    <definedName name="_____________________mm2" localSheetId="1">#REF!</definedName>
    <definedName name="_____________________mm2" localSheetId="16">#REF!</definedName>
    <definedName name="_____________________mm2" localSheetId="0">#REF!</definedName>
    <definedName name="_____________________mm2">#REF!</definedName>
    <definedName name="_____________________mm3" localSheetId="11">#REF!</definedName>
    <definedName name="_____________________mm3" localSheetId="1">#REF!</definedName>
    <definedName name="_____________________mm3" localSheetId="16">#REF!</definedName>
    <definedName name="_____________________mm3" localSheetId="0">#REF!</definedName>
    <definedName name="_____________________mm3">#REF!</definedName>
    <definedName name="_____________________MUR5" localSheetId="1">#REF!</definedName>
    <definedName name="_____________________MUR5">#REF!</definedName>
    <definedName name="_____________________MUR8" localSheetId="1">#REF!</definedName>
    <definedName name="_____________________MUR8">#REF!</definedName>
    <definedName name="_____________________OPC43" localSheetId="1">#REF!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1">'[8]ANAL-PIPE LINE'!#REF!</definedName>
    <definedName name="_____________________SLV10025" localSheetId="1">'[8]ANAL-PIPE LINE'!#REF!</definedName>
    <definedName name="_____________________SLV10025" localSheetId="16">'[8]ANAL-PIPE LINE'!#REF!</definedName>
    <definedName name="_____________________SLV10025" localSheetId="0">'[8]ANAL-PIPE LINE'!#REF!</definedName>
    <definedName name="_____________________SLV10025" localSheetId="2">'[8]ANAL-PIPE LINE'!#REF!</definedName>
    <definedName name="_____________________SLV10025">'[8]ANAL-PIPE LINE'!#REF!</definedName>
    <definedName name="_____________________tab1" localSheetId="11">#REF!</definedName>
    <definedName name="_____________________tab1" localSheetId="1">#REF!</definedName>
    <definedName name="_____________________tab1" localSheetId="16">#REF!</definedName>
    <definedName name="_____________________tab1" localSheetId="0">#REF!</definedName>
    <definedName name="_____________________tab1" localSheetId="2">#REF!</definedName>
    <definedName name="_____________________tab1">#REF!</definedName>
    <definedName name="_____________________tab2" localSheetId="11">#REF!</definedName>
    <definedName name="_____________________tab2" localSheetId="1">#REF!</definedName>
    <definedName name="_____________________tab2" localSheetId="16">#REF!</definedName>
    <definedName name="_____________________tab2" localSheetId="0">#REF!</definedName>
    <definedName name="_____________________tab2">#REF!</definedName>
    <definedName name="_____________________TIP1" localSheetId="11">#REF!</definedName>
    <definedName name="_____________________TIP1" localSheetId="1">#REF!</definedName>
    <definedName name="_____________________TIP1" localSheetId="16">#REF!</definedName>
    <definedName name="_____________________TIP1" localSheetId="0">#REF!</definedName>
    <definedName name="_____________________TIP1">#REF!</definedName>
    <definedName name="_____________________TIP2" localSheetId="1">#REF!</definedName>
    <definedName name="_____________________TIP2">#REF!</definedName>
    <definedName name="_____________________TIP3" localSheetId="1">#REF!</definedName>
    <definedName name="_____________________TIP3">#REF!</definedName>
    <definedName name="____________________A65537" localSheetId="1">#REF!</definedName>
    <definedName name="____________________A65537">#REF!</definedName>
    <definedName name="____________________ABM10" localSheetId="1">#REF!</definedName>
    <definedName name="____________________ABM10">#REF!</definedName>
    <definedName name="____________________ABM40" localSheetId="1">#REF!</definedName>
    <definedName name="____________________ABM40">#REF!</definedName>
    <definedName name="____________________ABM6" localSheetId="1">#REF!</definedName>
    <definedName name="____________________ABM6">#REF!</definedName>
    <definedName name="____________________ACB10" localSheetId="1">#REF!</definedName>
    <definedName name="____________________ACB10">#REF!</definedName>
    <definedName name="____________________ACB20" localSheetId="1">#REF!</definedName>
    <definedName name="____________________ACB20">#REF!</definedName>
    <definedName name="____________________ACR10" localSheetId="1">#REF!</definedName>
    <definedName name="____________________ACR10">#REF!</definedName>
    <definedName name="____________________ACR20" localSheetId="1">#REF!</definedName>
    <definedName name="____________________ACR20">#REF!</definedName>
    <definedName name="____________________AGG6" localSheetId="1">#REF!</definedName>
    <definedName name="____________________AGG6">#REF!</definedName>
    <definedName name="____________________AWM10" localSheetId="1">#REF!</definedName>
    <definedName name="____________________AWM10">#REF!</definedName>
    <definedName name="____________________AWM40" localSheetId="1">#REF!</definedName>
    <definedName name="____________________AWM40">#REF!</definedName>
    <definedName name="____________________AWM6" localSheetId="1">#REF!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1">#REF!</definedName>
    <definedName name="____________________CDG100" localSheetId="1">#REF!</definedName>
    <definedName name="____________________CDG100" localSheetId="16">#REF!</definedName>
    <definedName name="____________________CDG100" localSheetId="0">#REF!</definedName>
    <definedName name="____________________CDG100" localSheetId="2">#REF!</definedName>
    <definedName name="____________________CDG100">#REF!</definedName>
    <definedName name="____________________CDG250" localSheetId="11">#REF!</definedName>
    <definedName name="____________________CDG250" localSheetId="1">#REF!</definedName>
    <definedName name="____________________CDG250" localSheetId="16">#REF!</definedName>
    <definedName name="____________________CDG250" localSheetId="0">#REF!</definedName>
    <definedName name="____________________CDG250">#REF!</definedName>
    <definedName name="____________________CDG50" localSheetId="11">#REF!</definedName>
    <definedName name="____________________CDG50" localSheetId="1">#REF!</definedName>
    <definedName name="____________________CDG50" localSheetId="16">#REF!</definedName>
    <definedName name="____________________CDG50" localSheetId="0">#REF!</definedName>
    <definedName name="____________________CDG50">#REF!</definedName>
    <definedName name="____________________CDG500" localSheetId="1">#REF!</definedName>
    <definedName name="____________________CDG500">#REF!</definedName>
    <definedName name="____________________CEM53" localSheetId="1">#REF!</definedName>
    <definedName name="____________________CEM53">#REF!</definedName>
    <definedName name="____________________CRN3" localSheetId="1">#REF!</definedName>
    <definedName name="____________________CRN3">#REF!</definedName>
    <definedName name="____________________CRN35" localSheetId="1">#REF!</definedName>
    <definedName name="____________________CRN35">#REF!</definedName>
    <definedName name="____________________CRN80" localSheetId="1">#REF!</definedName>
    <definedName name="____________________CRN80">#REF!</definedName>
    <definedName name="____________________dec05" localSheetId="11" hidden="1">{"'Sheet1'!$A$4386:$N$4591"}</definedName>
    <definedName name="____________________dec05" localSheetId="16" hidden="1">{"'Sheet1'!$A$4386:$N$4591"}</definedName>
    <definedName name="____________________dec05" localSheetId="20" hidden="1">{"'Sheet1'!$A$4386:$N$4591"}</definedName>
    <definedName name="____________________dec05" localSheetId="0" hidden="1">{"'Sheet1'!$A$4386:$N$4591"}</definedName>
    <definedName name="____________________dec05" localSheetId="2" hidden="1">{"'Sheet1'!$A$4386:$N$4591"}</definedName>
    <definedName name="____________________dec05" hidden="1">{"'Sheet1'!$A$4386:$N$4591"}</definedName>
    <definedName name="____________________DOZ50" localSheetId="1">#REF!</definedName>
    <definedName name="____________________DOZ50">#REF!</definedName>
    <definedName name="____________________DOZ80" localSheetId="1">#REF!</definedName>
    <definedName name="____________________DOZ80">#REF!</definedName>
    <definedName name="____________________EXC20">'[10]Rate Analysis '!$E$50</definedName>
    <definedName name="____________________ExV200" localSheetId="11">#REF!</definedName>
    <definedName name="____________________ExV200" localSheetId="1">#REF!</definedName>
    <definedName name="____________________ExV200" localSheetId="16">#REF!</definedName>
    <definedName name="____________________ExV200" localSheetId="0">#REF!</definedName>
    <definedName name="____________________ExV200" localSheetId="2">#REF!</definedName>
    <definedName name="____________________ExV200">#REF!</definedName>
    <definedName name="____________________GEN100" localSheetId="11">#REF!</definedName>
    <definedName name="____________________GEN100" localSheetId="1">#REF!</definedName>
    <definedName name="____________________GEN100" localSheetId="16">#REF!</definedName>
    <definedName name="____________________GEN100" localSheetId="0">#REF!</definedName>
    <definedName name="____________________GEN100">#REF!</definedName>
    <definedName name="____________________GEN250" localSheetId="11">#REF!</definedName>
    <definedName name="____________________GEN250" localSheetId="1">#REF!</definedName>
    <definedName name="____________________GEN250" localSheetId="16">#REF!</definedName>
    <definedName name="____________________GEN250" localSheetId="0">#REF!</definedName>
    <definedName name="____________________GEN250">#REF!</definedName>
    <definedName name="____________________GEN325" localSheetId="1">#REF!</definedName>
    <definedName name="____________________GEN325">#REF!</definedName>
    <definedName name="____________________GEN380" localSheetId="1">#REF!</definedName>
    <definedName name="____________________GEN380">#REF!</definedName>
    <definedName name="____________________GSB1" localSheetId="1">#REF!</definedName>
    <definedName name="____________________GSB1">#REF!</definedName>
    <definedName name="____________________GSB2" localSheetId="1">#REF!</definedName>
    <definedName name="____________________GSB2">#REF!</definedName>
    <definedName name="____________________GSB3" localSheetId="1">#REF!</definedName>
    <definedName name="____________________GSB3">#REF!</definedName>
    <definedName name="____________________HMP1" localSheetId="1">#REF!</definedName>
    <definedName name="____________________HMP1">#REF!</definedName>
    <definedName name="____________________HMP2" localSheetId="1">#REF!</definedName>
    <definedName name="____________________HMP2">#REF!</definedName>
    <definedName name="____________________HMP3" localSheetId="1">#REF!</definedName>
    <definedName name="____________________HMP3">#REF!</definedName>
    <definedName name="____________________HMP4" localSheetId="1">#REF!</definedName>
    <definedName name="____________________HMP4">#REF!</definedName>
    <definedName name="____________________III7">"$C4.$#REF!$#REF!"</definedName>
    <definedName name="____________________lb1" localSheetId="11">#REF!</definedName>
    <definedName name="____________________lb1" localSheetId="1">#REF!</definedName>
    <definedName name="____________________lb1" localSheetId="2">#REF!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1">#REF!</definedName>
    <definedName name="____________________MIX10" localSheetId="1">#REF!</definedName>
    <definedName name="____________________MIX10" localSheetId="16">#REF!</definedName>
    <definedName name="____________________MIX10" localSheetId="0">#REF!</definedName>
    <definedName name="____________________MIX10" localSheetId="2">#REF!</definedName>
    <definedName name="____________________MIX10">#REF!</definedName>
    <definedName name="____________________MIX15" localSheetId="11">#REF!</definedName>
    <definedName name="____________________MIX15" localSheetId="1">#REF!</definedName>
    <definedName name="____________________MIX15" localSheetId="16">#REF!</definedName>
    <definedName name="____________________MIX15" localSheetId="0">#REF!</definedName>
    <definedName name="____________________MIX15">#REF!</definedName>
    <definedName name="____________________MIX15150" localSheetId="11">'[4]Mix Design'!#REF!</definedName>
    <definedName name="____________________MIX15150" localSheetId="1">'[4]Mix Design'!#REF!</definedName>
    <definedName name="____________________MIX15150" localSheetId="16">'[4]Mix Design'!#REF!</definedName>
    <definedName name="____________________MIX15150" localSheetId="0">'[4]Mix Design'!#REF!</definedName>
    <definedName name="____________________MIX15150" localSheetId="2">'[4]Mix Design'!#REF!</definedName>
    <definedName name="____________________MIX15150">'[4]Mix Design'!#REF!</definedName>
    <definedName name="____________________MIX1540">'[4]Mix Design'!$P$11</definedName>
    <definedName name="____________________MIX1580" localSheetId="11">'[4]Mix Design'!#REF!</definedName>
    <definedName name="____________________MIX1580" localSheetId="1">'[4]Mix Design'!#REF!</definedName>
    <definedName name="____________________MIX1580" localSheetId="16">'[4]Mix Design'!#REF!</definedName>
    <definedName name="____________________MIX1580" localSheetId="0">'[4]Mix Design'!#REF!</definedName>
    <definedName name="____________________MIX1580" localSheetId="2">'[4]Mix Design'!#REF!</definedName>
    <definedName name="____________________MIX1580">'[4]Mix Design'!#REF!</definedName>
    <definedName name="____________________MIX2">'[5]Mix Design'!$P$12</definedName>
    <definedName name="____________________MIX20" localSheetId="11">#REF!</definedName>
    <definedName name="____________________MIX20" localSheetId="1">#REF!</definedName>
    <definedName name="____________________MIX20" localSheetId="16">#REF!</definedName>
    <definedName name="____________________MIX20" localSheetId="0">#REF!</definedName>
    <definedName name="____________________MIX20" localSheetId="2">#REF!</definedName>
    <definedName name="____________________MIX20">#REF!</definedName>
    <definedName name="____________________MIX2020">'[4]Mix Design'!$P$12</definedName>
    <definedName name="____________________MIX2040">'[4]Mix Design'!$P$13</definedName>
    <definedName name="____________________MIX25" localSheetId="11">#REF!</definedName>
    <definedName name="____________________MIX25" localSheetId="1">#REF!</definedName>
    <definedName name="____________________MIX25" localSheetId="16">#REF!</definedName>
    <definedName name="____________________MIX25" localSheetId="0">#REF!</definedName>
    <definedName name="____________________MIX25" localSheetId="2">#REF!</definedName>
    <definedName name="____________________MIX25">#REF!</definedName>
    <definedName name="____________________MIX2540">'[4]Mix Design'!$P$15</definedName>
    <definedName name="____________________Mix255">'[6]Mix Design'!$P$13</definedName>
    <definedName name="____________________MIX30" localSheetId="11">#REF!</definedName>
    <definedName name="____________________MIX30" localSheetId="1">#REF!</definedName>
    <definedName name="____________________MIX30" localSheetId="16">#REF!</definedName>
    <definedName name="____________________MIX30" localSheetId="0">#REF!</definedName>
    <definedName name="____________________MIX30" localSheetId="2">#REF!</definedName>
    <definedName name="____________________MIX30">#REF!</definedName>
    <definedName name="____________________MIX35" localSheetId="11">#REF!</definedName>
    <definedName name="____________________MIX35" localSheetId="1">#REF!</definedName>
    <definedName name="____________________MIX35" localSheetId="16">#REF!</definedName>
    <definedName name="____________________MIX35" localSheetId="0">#REF!</definedName>
    <definedName name="____________________MIX35">#REF!</definedName>
    <definedName name="____________________MIX40" localSheetId="11">#REF!</definedName>
    <definedName name="____________________MIX40" localSheetId="1">#REF!</definedName>
    <definedName name="____________________MIX40" localSheetId="16">#REF!</definedName>
    <definedName name="____________________MIX40" localSheetId="0">#REF!</definedName>
    <definedName name="____________________MIX40">#REF!</definedName>
    <definedName name="____________________MIX45" localSheetId="11">'[4]Mix Design'!#REF!</definedName>
    <definedName name="____________________MIX45" localSheetId="1">'[4]Mix Design'!#REF!</definedName>
    <definedName name="____________________MIX45" localSheetId="16">'[4]Mix Design'!#REF!</definedName>
    <definedName name="____________________MIX45" localSheetId="0">'[4]Mix Design'!#REF!</definedName>
    <definedName name="____________________MIX45">'[4]Mix Design'!#REF!</definedName>
    <definedName name="____________________mm1" localSheetId="11">#REF!</definedName>
    <definedName name="____________________mm1" localSheetId="1">#REF!</definedName>
    <definedName name="____________________mm1" localSheetId="16">#REF!</definedName>
    <definedName name="____________________mm1" localSheetId="0">#REF!</definedName>
    <definedName name="____________________mm1" localSheetId="2">#REF!</definedName>
    <definedName name="____________________mm1">#REF!</definedName>
    <definedName name="____________________mm2" localSheetId="11">#REF!</definedName>
    <definedName name="____________________mm2" localSheetId="1">#REF!</definedName>
    <definedName name="____________________mm2" localSheetId="16">#REF!</definedName>
    <definedName name="____________________mm2" localSheetId="0">#REF!</definedName>
    <definedName name="____________________mm2">#REF!</definedName>
    <definedName name="____________________mm3" localSheetId="11">#REF!</definedName>
    <definedName name="____________________mm3" localSheetId="1">#REF!</definedName>
    <definedName name="____________________mm3" localSheetId="16">#REF!</definedName>
    <definedName name="____________________mm3" localSheetId="0">#REF!</definedName>
    <definedName name="____________________mm3">#REF!</definedName>
    <definedName name="____________________MUR5" localSheetId="1">#REF!</definedName>
    <definedName name="____________________MUR5">#REF!</definedName>
    <definedName name="____________________MUR8" localSheetId="1">#REF!</definedName>
    <definedName name="____________________MUR8">#REF!</definedName>
    <definedName name="____________________OPC43" localSheetId="1">#REF!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1">'[8]ANAL-PIPE LINE'!#REF!</definedName>
    <definedName name="____________________SLV10025" localSheetId="1">'[8]ANAL-PIPE LINE'!#REF!</definedName>
    <definedName name="____________________SLV10025" localSheetId="16">'[8]ANAL-PIPE LINE'!#REF!</definedName>
    <definedName name="____________________SLV10025" localSheetId="0">'[8]ANAL-PIPE LINE'!#REF!</definedName>
    <definedName name="____________________SLV10025" localSheetId="2">'[8]ANAL-PIPE LINE'!#REF!</definedName>
    <definedName name="____________________SLV10025">'[8]ANAL-PIPE LINE'!#REF!</definedName>
    <definedName name="____________________tab1" localSheetId="11">#REF!</definedName>
    <definedName name="____________________tab1" localSheetId="1">#REF!</definedName>
    <definedName name="____________________tab1" localSheetId="16">#REF!</definedName>
    <definedName name="____________________tab1" localSheetId="0">#REF!</definedName>
    <definedName name="____________________tab1" localSheetId="2">#REF!</definedName>
    <definedName name="____________________tab1">#REF!</definedName>
    <definedName name="____________________tab2" localSheetId="11">#REF!</definedName>
    <definedName name="____________________tab2" localSheetId="1">#REF!</definedName>
    <definedName name="____________________tab2" localSheetId="16">#REF!</definedName>
    <definedName name="____________________tab2" localSheetId="0">#REF!</definedName>
    <definedName name="____________________tab2">#REF!</definedName>
    <definedName name="____________________TIP1" localSheetId="11">#REF!</definedName>
    <definedName name="____________________TIP1" localSheetId="1">#REF!</definedName>
    <definedName name="____________________TIP1" localSheetId="16">#REF!</definedName>
    <definedName name="____________________TIP1" localSheetId="0">#REF!</definedName>
    <definedName name="____________________TIP1">#REF!</definedName>
    <definedName name="____________________TIP2" localSheetId="1">#REF!</definedName>
    <definedName name="____________________TIP2">#REF!</definedName>
    <definedName name="____________________TIP3" localSheetId="1">#REF!</definedName>
    <definedName name="____________________TIP3">#REF!</definedName>
    <definedName name="___________________A65537" localSheetId="1">#REF!</definedName>
    <definedName name="___________________A65537">#REF!</definedName>
    <definedName name="___________________ABM10" localSheetId="1">#REF!</definedName>
    <definedName name="___________________ABM10">#REF!</definedName>
    <definedName name="___________________ABM40" localSheetId="1">#REF!</definedName>
    <definedName name="___________________ABM40">#REF!</definedName>
    <definedName name="___________________ABM6" localSheetId="1">#REF!</definedName>
    <definedName name="___________________ABM6">#REF!</definedName>
    <definedName name="___________________ACB10" localSheetId="1">#REF!</definedName>
    <definedName name="___________________ACB10">#REF!</definedName>
    <definedName name="___________________ACB20" localSheetId="1">#REF!</definedName>
    <definedName name="___________________ACB20">#REF!</definedName>
    <definedName name="___________________ACR10" localSheetId="1">#REF!</definedName>
    <definedName name="___________________ACR10">#REF!</definedName>
    <definedName name="___________________ACR20" localSheetId="1">#REF!</definedName>
    <definedName name="___________________ACR20">#REF!</definedName>
    <definedName name="___________________AGG6" localSheetId="1">#REF!</definedName>
    <definedName name="___________________AGG6">#REF!</definedName>
    <definedName name="___________________ash1" localSheetId="1">[13]ANAL!#REF!</definedName>
    <definedName name="___________________ash1">[13]ANAL!#REF!</definedName>
    <definedName name="___________________AWM10" localSheetId="11">#REF!</definedName>
    <definedName name="___________________AWM10" localSheetId="1">#REF!</definedName>
    <definedName name="___________________AWM10" localSheetId="16">#REF!</definedName>
    <definedName name="___________________AWM10" localSheetId="0">#REF!</definedName>
    <definedName name="___________________AWM10" localSheetId="2">#REF!</definedName>
    <definedName name="___________________AWM10">#REF!</definedName>
    <definedName name="___________________AWM40" localSheetId="11">#REF!</definedName>
    <definedName name="___________________AWM40" localSheetId="1">#REF!</definedName>
    <definedName name="___________________AWM40" localSheetId="16">#REF!</definedName>
    <definedName name="___________________AWM40" localSheetId="0">#REF!</definedName>
    <definedName name="___________________AWM40">#REF!</definedName>
    <definedName name="___________________AWM6" localSheetId="11">#REF!</definedName>
    <definedName name="___________________AWM6" localSheetId="1">#REF!</definedName>
    <definedName name="___________________AWM6" localSheetId="16">#REF!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[14]PROCTOR!#REF!</definedName>
    <definedName name="___________________CAN458" localSheetId="1">[14]PROCTOR!#REF!</definedName>
    <definedName name="___________________CAN458" localSheetId="16">[14]PROCTOR!#REF!</definedName>
    <definedName name="___________________CAN458" localSheetId="0">[14]PROCTOR!#REF!</definedName>
    <definedName name="___________________CAN458" localSheetId="2">[14]PROCTOR!#REF!</definedName>
    <definedName name="___________________CAN458">[14]PROCTOR!#REF!</definedName>
    <definedName name="___________________CAN486" localSheetId="11">[14]PROCTOR!#REF!</definedName>
    <definedName name="___________________CAN486" localSheetId="1">[14]PROCTOR!#REF!</definedName>
    <definedName name="___________________CAN486" localSheetId="16">[14]PROCTOR!#REF!</definedName>
    <definedName name="___________________CAN486" localSheetId="0">[14]PROCTOR!#REF!</definedName>
    <definedName name="___________________CAN486" localSheetId="2">[14]PROCTOR!#REF!</definedName>
    <definedName name="___________________CAN486">[14]PROCTOR!#REF!</definedName>
    <definedName name="___________________CAN487" localSheetId="11">[14]PROCTOR!#REF!</definedName>
    <definedName name="___________________CAN487" localSheetId="1">[14]PROCTOR!#REF!</definedName>
    <definedName name="___________________CAN487" localSheetId="16">[14]PROCTOR!#REF!</definedName>
    <definedName name="___________________CAN487" localSheetId="0">[14]PROCTOR!#REF!</definedName>
    <definedName name="___________________CAN487">[14]PROCTOR!#REF!</definedName>
    <definedName name="___________________CAN488" localSheetId="11">[14]PROCTOR!#REF!</definedName>
    <definedName name="___________________CAN488" localSheetId="1">[14]PROCTOR!#REF!</definedName>
    <definedName name="___________________CAN488" localSheetId="16">[14]PROCTOR!#REF!</definedName>
    <definedName name="___________________CAN488" localSheetId="0">[14]PROCTOR!#REF!</definedName>
    <definedName name="___________________CAN488">[14]PROCTOR!#REF!</definedName>
    <definedName name="___________________CAN489" localSheetId="11">[14]PROCTOR!#REF!</definedName>
    <definedName name="___________________CAN489" localSheetId="1">[14]PROCTOR!#REF!</definedName>
    <definedName name="___________________CAN489" localSheetId="16">[14]PROCTOR!#REF!</definedName>
    <definedName name="___________________CAN489" localSheetId="0">[14]PROCTOR!#REF!</definedName>
    <definedName name="___________________CAN489">[14]PROCTOR!#REF!</definedName>
    <definedName name="___________________CAN490" localSheetId="1">[14]PROCTOR!#REF!</definedName>
    <definedName name="___________________CAN490">[14]PROCTOR!#REF!</definedName>
    <definedName name="___________________CAN491" localSheetId="1">[14]PROCTOR!#REF!</definedName>
    <definedName name="___________________CAN491">[14]PROCTOR!#REF!</definedName>
    <definedName name="___________________CAN492" localSheetId="1">[14]PROCTOR!#REF!</definedName>
    <definedName name="___________________CAN492">[14]PROCTOR!#REF!</definedName>
    <definedName name="___________________CAN493" localSheetId="1">[14]PROCTOR!#REF!</definedName>
    <definedName name="___________________CAN493">[14]PROCTOR!#REF!</definedName>
    <definedName name="___________________CAN494" localSheetId="1">[14]PROCTOR!#REF!</definedName>
    <definedName name="___________________CAN494">[14]PROCTOR!#REF!</definedName>
    <definedName name="___________________CAN495" localSheetId="1">[14]PROCTOR!#REF!</definedName>
    <definedName name="___________________CAN495">[14]PROCTOR!#REF!</definedName>
    <definedName name="___________________CAN496" localSheetId="1">[14]PROCTOR!#REF!</definedName>
    <definedName name="___________________CAN496">[14]PROCTOR!#REF!</definedName>
    <definedName name="___________________CAN497" localSheetId="1">[14]PROCTOR!#REF!</definedName>
    <definedName name="___________________CAN497">[14]PROCTOR!#REF!</definedName>
    <definedName name="___________________CAN498" localSheetId="1">[14]PROCTOR!#REF!</definedName>
    <definedName name="___________________CAN498">[14]PROCTOR!#REF!</definedName>
    <definedName name="___________________CAN499" localSheetId="1">[14]PROCTOR!#REF!</definedName>
    <definedName name="___________________CAN499">[14]PROCTOR!#REF!</definedName>
    <definedName name="___________________CAN500" localSheetId="1">[14]PROCTOR!#REF!</definedName>
    <definedName name="___________________CAN500">[14]PROCTOR!#REF!</definedName>
    <definedName name="___________________CDG100" localSheetId="11">#REF!</definedName>
    <definedName name="___________________CDG100" localSheetId="1">#REF!</definedName>
    <definedName name="___________________CDG100" localSheetId="16">#REF!</definedName>
    <definedName name="___________________CDG100" localSheetId="0">#REF!</definedName>
    <definedName name="___________________CDG100" localSheetId="2">#REF!</definedName>
    <definedName name="___________________CDG100">#REF!</definedName>
    <definedName name="___________________CDG250" localSheetId="11">#REF!</definedName>
    <definedName name="___________________CDG250" localSheetId="1">#REF!</definedName>
    <definedName name="___________________CDG250" localSheetId="16">#REF!</definedName>
    <definedName name="___________________CDG250" localSheetId="0">#REF!</definedName>
    <definedName name="___________________CDG250">#REF!</definedName>
    <definedName name="___________________CDG50" localSheetId="11">#REF!</definedName>
    <definedName name="___________________CDG50" localSheetId="1">#REF!</definedName>
    <definedName name="___________________CDG50" localSheetId="16">#REF!</definedName>
    <definedName name="___________________CDG50" localSheetId="0">#REF!</definedName>
    <definedName name="___________________CDG50">#REF!</definedName>
    <definedName name="___________________CDG500" localSheetId="1">#REF!</definedName>
    <definedName name="___________________CDG500">#REF!</definedName>
    <definedName name="___________________CEM53" localSheetId="1">#REF!</definedName>
    <definedName name="___________________CEM53">#REF!</definedName>
    <definedName name="___________________CRN3" localSheetId="1">#REF!</definedName>
    <definedName name="___________________CRN3">#REF!</definedName>
    <definedName name="___________________CRN35" localSheetId="1">#REF!</definedName>
    <definedName name="___________________CRN35">#REF!</definedName>
    <definedName name="___________________CRN80" localSheetId="1">#REF!</definedName>
    <definedName name="___________________CRN80">#REF!</definedName>
    <definedName name="___________________dec05" localSheetId="11" hidden="1">{"'Sheet1'!$A$4386:$N$4591"}</definedName>
    <definedName name="___________________dec05" localSheetId="16" hidden="1">{"'Sheet1'!$A$4386:$N$4591"}</definedName>
    <definedName name="___________________dec05" localSheetId="20" hidden="1">{"'Sheet1'!$A$4386:$N$4591"}</definedName>
    <definedName name="___________________dec05" localSheetId="0" hidden="1">{"'Sheet1'!$A$4386:$N$4591"}</definedName>
    <definedName name="___________________dec05" localSheetId="2" hidden="1">{"'Sheet1'!$A$4386:$N$4591"}</definedName>
    <definedName name="___________________dec05" hidden="1">{"'Sheet1'!$A$4386:$N$4591"}</definedName>
    <definedName name="___________________DOZ50" localSheetId="1">#REF!</definedName>
    <definedName name="___________________DOZ50">#REF!</definedName>
    <definedName name="___________________DOZ80" localSheetId="1">#REF!</definedName>
    <definedName name="___________________DOZ80">#REF!</definedName>
    <definedName name="___________________EXC20">'[10]Rate Analysis '!$E$50</definedName>
    <definedName name="___________________ExV200" localSheetId="11">#REF!</definedName>
    <definedName name="___________________ExV200" localSheetId="1">#REF!</definedName>
    <definedName name="___________________ExV200" localSheetId="16">#REF!</definedName>
    <definedName name="___________________ExV200" localSheetId="0">#REF!</definedName>
    <definedName name="___________________ExV200" localSheetId="2">#REF!</definedName>
    <definedName name="___________________ExV200">#REF!</definedName>
    <definedName name="___________________GEN100" localSheetId="11">#REF!</definedName>
    <definedName name="___________________GEN100" localSheetId="1">#REF!</definedName>
    <definedName name="___________________GEN100" localSheetId="16">#REF!</definedName>
    <definedName name="___________________GEN100" localSheetId="0">#REF!</definedName>
    <definedName name="___________________GEN100">#REF!</definedName>
    <definedName name="___________________GEN250" localSheetId="11">#REF!</definedName>
    <definedName name="___________________GEN250" localSheetId="1">#REF!</definedName>
    <definedName name="___________________GEN250" localSheetId="16">#REF!</definedName>
    <definedName name="___________________GEN250" localSheetId="0">#REF!</definedName>
    <definedName name="___________________GEN250">#REF!</definedName>
    <definedName name="___________________GEN325" localSheetId="1">#REF!</definedName>
    <definedName name="___________________GEN325">#REF!</definedName>
    <definedName name="___________________GEN380" localSheetId="1">#REF!</definedName>
    <definedName name="___________________GEN380">#REF!</definedName>
    <definedName name="___________________GSB1" localSheetId="1">#REF!</definedName>
    <definedName name="___________________GSB1">#REF!</definedName>
    <definedName name="___________________GSB2" localSheetId="1">#REF!</definedName>
    <definedName name="___________________GSB2">#REF!</definedName>
    <definedName name="___________________GSB3" localSheetId="1">#REF!</definedName>
    <definedName name="___________________GSB3">#REF!</definedName>
    <definedName name="___________________HMP1" localSheetId="1">#REF!</definedName>
    <definedName name="___________________HMP1">#REF!</definedName>
    <definedName name="___________________HMP2" localSheetId="1">#REF!</definedName>
    <definedName name="___________________HMP2">#REF!</definedName>
    <definedName name="___________________HMP3" localSheetId="1">#REF!</definedName>
    <definedName name="___________________HMP3">#REF!</definedName>
    <definedName name="___________________HMP4" localSheetId="1">#REF!</definedName>
    <definedName name="___________________HMP4">#REF!</definedName>
    <definedName name="___________________III7">"$C4.$#REF!$#REF!"</definedName>
    <definedName name="___________________lb1" localSheetId="11">#REF!</definedName>
    <definedName name="___________________lb1" localSheetId="1">#REF!</definedName>
    <definedName name="___________________lb1" localSheetId="2">#REF!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1">#REF!</definedName>
    <definedName name="___________________MIX10" localSheetId="1">#REF!</definedName>
    <definedName name="___________________MIX10" localSheetId="16">#REF!</definedName>
    <definedName name="___________________MIX10" localSheetId="0">#REF!</definedName>
    <definedName name="___________________MIX10" localSheetId="2">#REF!</definedName>
    <definedName name="___________________MIX10">#REF!</definedName>
    <definedName name="___________________MIX15" localSheetId="11">#REF!</definedName>
    <definedName name="___________________MIX15" localSheetId="1">#REF!</definedName>
    <definedName name="___________________MIX15" localSheetId="16">#REF!</definedName>
    <definedName name="___________________MIX15" localSheetId="0">#REF!</definedName>
    <definedName name="___________________MIX15">#REF!</definedName>
    <definedName name="___________________MIX15150" localSheetId="11">'[4]Mix Design'!#REF!</definedName>
    <definedName name="___________________MIX15150" localSheetId="1">'[4]Mix Design'!#REF!</definedName>
    <definedName name="___________________MIX15150" localSheetId="16">'[4]Mix Design'!#REF!</definedName>
    <definedName name="___________________MIX15150" localSheetId="0">'[4]Mix Design'!#REF!</definedName>
    <definedName name="___________________MIX15150" localSheetId="2">'[4]Mix Design'!#REF!</definedName>
    <definedName name="___________________MIX15150">'[4]Mix Design'!#REF!</definedName>
    <definedName name="___________________MIX1540">'[4]Mix Design'!$P$11</definedName>
    <definedName name="___________________MIX1580" localSheetId="11">'[4]Mix Design'!#REF!</definedName>
    <definedName name="___________________MIX1580" localSheetId="1">'[4]Mix Design'!#REF!</definedName>
    <definedName name="___________________MIX1580" localSheetId="16">'[4]Mix Design'!#REF!</definedName>
    <definedName name="___________________MIX1580" localSheetId="0">'[4]Mix Design'!#REF!</definedName>
    <definedName name="___________________MIX1580" localSheetId="2">'[4]Mix Design'!#REF!</definedName>
    <definedName name="___________________MIX1580">'[4]Mix Design'!#REF!</definedName>
    <definedName name="___________________MIX2">'[5]Mix Design'!$P$12</definedName>
    <definedName name="___________________MIX20" localSheetId="11">#REF!</definedName>
    <definedName name="___________________MIX20" localSheetId="1">#REF!</definedName>
    <definedName name="___________________MIX20" localSheetId="16">#REF!</definedName>
    <definedName name="___________________MIX20" localSheetId="0">#REF!</definedName>
    <definedName name="___________________MIX20" localSheetId="2">#REF!</definedName>
    <definedName name="___________________MIX20">#REF!</definedName>
    <definedName name="___________________MIX2020">'[4]Mix Design'!$P$12</definedName>
    <definedName name="___________________MIX2040">'[4]Mix Design'!$P$13</definedName>
    <definedName name="___________________MIX25" localSheetId="11">#REF!</definedName>
    <definedName name="___________________MIX25" localSheetId="1">#REF!</definedName>
    <definedName name="___________________MIX25" localSheetId="16">#REF!</definedName>
    <definedName name="___________________MIX25" localSheetId="0">#REF!</definedName>
    <definedName name="___________________MIX25" localSheetId="2">#REF!</definedName>
    <definedName name="___________________MIX25">#REF!</definedName>
    <definedName name="___________________MIX2540">'[4]Mix Design'!$P$15</definedName>
    <definedName name="___________________Mix255">'[6]Mix Design'!$P$13</definedName>
    <definedName name="___________________MIX30" localSheetId="11">#REF!</definedName>
    <definedName name="___________________MIX30" localSheetId="1">#REF!</definedName>
    <definedName name="___________________MIX30" localSheetId="16">#REF!</definedName>
    <definedName name="___________________MIX30" localSheetId="0">#REF!</definedName>
    <definedName name="___________________MIX30" localSheetId="2">#REF!</definedName>
    <definedName name="___________________MIX30">#REF!</definedName>
    <definedName name="___________________MIX35" localSheetId="11">#REF!</definedName>
    <definedName name="___________________MIX35" localSheetId="1">#REF!</definedName>
    <definedName name="___________________MIX35" localSheetId="16">#REF!</definedName>
    <definedName name="___________________MIX35" localSheetId="0">#REF!</definedName>
    <definedName name="___________________MIX35">#REF!</definedName>
    <definedName name="___________________MIX40" localSheetId="11">#REF!</definedName>
    <definedName name="___________________MIX40" localSheetId="1">#REF!</definedName>
    <definedName name="___________________MIX40" localSheetId="16">#REF!</definedName>
    <definedName name="___________________MIX40" localSheetId="0">#REF!</definedName>
    <definedName name="___________________MIX40">#REF!</definedName>
    <definedName name="___________________MIX45" localSheetId="11">'[4]Mix Design'!#REF!</definedName>
    <definedName name="___________________MIX45" localSheetId="1">'[4]Mix Design'!#REF!</definedName>
    <definedName name="___________________MIX45" localSheetId="16">'[4]Mix Design'!#REF!</definedName>
    <definedName name="___________________MIX45" localSheetId="0">'[4]Mix Design'!#REF!</definedName>
    <definedName name="___________________MIX45">'[4]Mix Design'!#REF!</definedName>
    <definedName name="___________________mm1" localSheetId="11">#REF!</definedName>
    <definedName name="___________________mm1" localSheetId="1">#REF!</definedName>
    <definedName name="___________________mm1" localSheetId="16">#REF!</definedName>
    <definedName name="___________________mm1" localSheetId="0">#REF!</definedName>
    <definedName name="___________________mm1" localSheetId="2">#REF!</definedName>
    <definedName name="___________________mm1">#REF!</definedName>
    <definedName name="___________________mm2" localSheetId="11">#REF!</definedName>
    <definedName name="___________________mm2" localSheetId="1">#REF!</definedName>
    <definedName name="___________________mm2" localSheetId="16">#REF!</definedName>
    <definedName name="___________________mm2" localSheetId="0">#REF!</definedName>
    <definedName name="___________________mm2">#REF!</definedName>
    <definedName name="___________________mm3" localSheetId="11">#REF!</definedName>
    <definedName name="___________________mm3" localSheetId="1">#REF!</definedName>
    <definedName name="___________________mm3" localSheetId="16">#REF!</definedName>
    <definedName name="___________________mm3" localSheetId="0">#REF!</definedName>
    <definedName name="___________________mm3">#REF!</definedName>
    <definedName name="___________________MUR5" localSheetId="1">#REF!</definedName>
    <definedName name="___________________MUR5">#REF!</definedName>
    <definedName name="___________________MUR8" localSheetId="1">#REF!</definedName>
    <definedName name="___________________MUR8">#REF!</definedName>
    <definedName name="___________________OPC43" localSheetId="1">#REF!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1">'[8]ANAL-PIPE LINE'!#REF!</definedName>
    <definedName name="___________________SLV10025" localSheetId="1">'[8]ANAL-PIPE LINE'!#REF!</definedName>
    <definedName name="___________________SLV10025" localSheetId="16">'[8]ANAL-PIPE LINE'!#REF!</definedName>
    <definedName name="___________________SLV10025" localSheetId="0">'[8]ANAL-PIPE LINE'!#REF!</definedName>
    <definedName name="___________________SLV10025" localSheetId="2">'[8]ANAL-PIPE LINE'!#REF!</definedName>
    <definedName name="___________________SLV10025">'[8]ANAL-PIPE LINE'!#REF!</definedName>
    <definedName name="___________________tab1" localSheetId="11">#REF!</definedName>
    <definedName name="___________________tab1" localSheetId="1">#REF!</definedName>
    <definedName name="___________________tab1" localSheetId="16">#REF!</definedName>
    <definedName name="___________________tab1" localSheetId="0">#REF!</definedName>
    <definedName name="___________________tab1" localSheetId="2">#REF!</definedName>
    <definedName name="___________________tab1">#REF!</definedName>
    <definedName name="___________________tab2" localSheetId="11">#REF!</definedName>
    <definedName name="___________________tab2" localSheetId="1">#REF!</definedName>
    <definedName name="___________________tab2" localSheetId="16">#REF!</definedName>
    <definedName name="___________________tab2" localSheetId="0">#REF!</definedName>
    <definedName name="___________________tab2">#REF!</definedName>
    <definedName name="___________________TIP1" localSheetId="11">#REF!</definedName>
    <definedName name="___________________TIP1" localSheetId="1">#REF!</definedName>
    <definedName name="___________________TIP1" localSheetId="16">#REF!</definedName>
    <definedName name="___________________TIP1" localSheetId="0">#REF!</definedName>
    <definedName name="___________________TIP1">#REF!</definedName>
    <definedName name="___________________TIP2" localSheetId="1">#REF!</definedName>
    <definedName name="___________________TIP2">#REF!</definedName>
    <definedName name="___________________TIP3" localSheetId="1">#REF!</definedName>
    <definedName name="___________________TIP3">#REF!</definedName>
    <definedName name="__________________A65537" localSheetId="1">#REF!</definedName>
    <definedName name="__________________A65537">#REF!</definedName>
    <definedName name="__________________ABM10" localSheetId="1">#REF!</definedName>
    <definedName name="__________________ABM10">#REF!</definedName>
    <definedName name="__________________ABM40" localSheetId="1">#REF!</definedName>
    <definedName name="__________________ABM40">#REF!</definedName>
    <definedName name="__________________ABM6" localSheetId="1">#REF!</definedName>
    <definedName name="__________________ABM6">#REF!</definedName>
    <definedName name="__________________ACB10" localSheetId="1">#REF!</definedName>
    <definedName name="__________________ACB10">#REF!</definedName>
    <definedName name="__________________ACB20" localSheetId="1">#REF!</definedName>
    <definedName name="__________________ACB20">#REF!</definedName>
    <definedName name="__________________ACR10" localSheetId="1">#REF!</definedName>
    <definedName name="__________________ACR10">#REF!</definedName>
    <definedName name="__________________ACR20" localSheetId="1">#REF!</definedName>
    <definedName name="__________________ACR20">#REF!</definedName>
    <definedName name="__________________AGG10" localSheetId="1">#REF!</definedName>
    <definedName name="__________________AGG10">#REF!</definedName>
    <definedName name="__________________AGG6" localSheetId="1">#REF!</definedName>
    <definedName name="__________________AGG6">#REF!</definedName>
    <definedName name="__________________ARV8040">'[15]ANAL-PUMP HOUSE'!$I$55</definedName>
    <definedName name="__________________ash1" localSheetId="11">[16]ANAL!#REF!</definedName>
    <definedName name="__________________ash1" localSheetId="1">[16]ANAL!#REF!</definedName>
    <definedName name="__________________ash1" localSheetId="16">[16]ANAL!#REF!</definedName>
    <definedName name="__________________ash1" localSheetId="0">[16]ANAL!#REF!</definedName>
    <definedName name="__________________ash1" localSheetId="2">[16]ANAL!#REF!</definedName>
    <definedName name="__________________ash1">[16]ANAL!#REF!</definedName>
    <definedName name="__________________AWM10" localSheetId="11">#REF!</definedName>
    <definedName name="__________________AWM10" localSheetId="1">#REF!</definedName>
    <definedName name="__________________AWM10" localSheetId="16">#REF!</definedName>
    <definedName name="__________________AWM10" localSheetId="0">#REF!</definedName>
    <definedName name="__________________AWM10" localSheetId="2">#REF!</definedName>
    <definedName name="__________________AWM10">#REF!</definedName>
    <definedName name="__________________AWM40" localSheetId="11">#REF!</definedName>
    <definedName name="__________________AWM40" localSheetId="1">#REF!</definedName>
    <definedName name="__________________AWM40" localSheetId="16">#REF!</definedName>
    <definedName name="__________________AWM40" localSheetId="0">#REF!</definedName>
    <definedName name="__________________AWM40">#REF!</definedName>
    <definedName name="__________________AWM6" localSheetId="11">#REF!</definedName>
    <definedName name="__________________AWM6" localSheetId="1">#REF!</definedName>
    <definedName name="__________________AWM6" localSheetId="16">#REF!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[17]PROCTOR!#REF!</definedName>
    <definedName name="__________________CAN458" localSheetId="1">[17]PROCTOR!#REF!</definedName>
    <definedName name="__________________CAN458" localSheetId="16">[17]PROCTOR!#REF!</definedName>
    <definedName name="__________________CAN458" localSheetId="0">[17]PROCTOR!#REF!</definedName>
    <definedName name="__________________CAN458" localSheetId="2">[17]PROCTOR!#REF!</definedName>
    <definedName name="__________________CAN458">[17]PROCTOR!#REF!</definedName>
    <definedName name="__________________CAN486" localSheetId="11">[17]PROCTOR!#REF!</definedName>
    <definedName name="__________________CAN486" localSheetId="1">[17]PROCTOR!#REF!</definedName>
    <definedName name="__________________CAN486" localSheetId="16">[17]PROCTOR!#REF!</definedName>
    <definedName name="__________________CAN486" localSheetId="0">[17]PROCTOR!#REF!</definedName>
    <definedName name="__________________CAN486" localSheetId="2">[17]PROCTOR!#REF!</definedName>
    <definedName name="__________________CAN486">[17]PROCTOR!#REF!</definedName>
    <definedName name="__________________CAN487" localSheetId="11">[17]PROCTOR!#REF!</definedName>
    <definedName name="__________________CAN487" localSheetId="1">[17]PROCTOR!#REF!</definedName>
    <definedName name="__________________CAN487" localSheetId="16">[17]PROCTOR!#REF!</definedName>
    <definedName name="__________________CAN487" localSheetId="0">[17]PROCTOR!#REF!</definedName>
    <definedName name="__________________CAN487">[17]PROCTOR!#REF!</definedName>
    <definedName name="__________________CAN488" localSheetId="11">[17]PROCTOR!#REF!</definedName>
    <definedName name="__________________CAN488" localSheetId="1">[17]PROCTOR!#REF!</definedName>
    <definedName name="__________________CAN488" localSheetId="16">[17]PROCTOR!#REF!</definedName>
    <definedName name="__________________CAN488" localSheetId="0">[17]PROCTOR!#REF!</definedName>
    <definedName name="__________________CAN488">[17]PROCTOR!#REF!</definedName>
    <definedName name="__________________CAN489" localSheetId="11">[17]PROCTOR!#REF!</definedName>
    <definedName name="__________________CAN489" localSheetId="1">[17]PROCTOR!#REF!</definedName>
    <definedName name="__________________CAN489" localSheetId="16">[17]PROCTOR!#REF!</definedName>
    <definedName name="__________________CAN489" localSheetId="0">[17]PROCTOR!#REF!</definedName>
    <definedName name="__________________CAN489">[17]PROCTOR!#REF!</definedName>
    <definedName name="__________________CAN490" localSheetId="1">[17]PROCTOR!#REF!</definedName>
    <definedName name="__________________CAN490">[17]PROCTOR!#REF!</definedName>
    <definedName name="__________________CAN491" localSheetId="1">[17]PROCTOR!#REF!</definedName>
    <definedName name="__________________CAN491">[17]PROCTOR!#REF!</definedName>
    <definedName name="__________________CAN492" localSheetId="1">[17]PROCTOR!#REF!</definedName>
    <definedName name="__________________CAN492">[17]PROCTOR!#REF!</definedName>
    <definedName name="__________________CAN493" localSheetId="1">[17]PROCTOR!#REF!</definedName>
    <definedName name="__________________CAN493">[17]PROCTOR!#REF!</definedName>
    <definedName name="__________________CAN494" localSheetId="1">[17]PROCTOR!#REF!</definedName>
    <definedName name="__________________CAN494">[17]PROCTOR!#REF!</definedName>
    <definedName name="__________________CAN495" localSheetId="1">[17]PROCTOR!#REF!</definedName>
    <definedName name="__________________CAN495">[17]PROCTOR!#REF!</definedName>
    <definedName name="__________________CAN496" localSheetId="1">[17]PROCTOR!#REF!</definedName>
    <definedName name="__________________CAN496">[17]PROCTOR!#REF!</definedName>
    <definedName name="__________________CAN497" localSheetId="1">[17]PROCTOR!#REF!</definedName>
    <definedName name="__________________CAN497">[17]PROCTOR!#REF!</definedName>
    <definedName name="__________________CAN498" localSheetId="1">[17]PROCTOR!#REF!</definedName>
    <definedName name="__________________CAN498">[17]PROCTOR!#REF!</definedName>
    <definedName name="__________________CAN499" localSheetId="1">[17]PROCTOR!#REF!</definedName>
    <definedName name="__________________CAN499">[17]PROCTOR!#REF!</definedName>
    <definedName name="__________________CAN500" localSheetId="1">[17]PROCTOR!#REF!</definedName>
    <definedName name="__________________CAN500">[17]PROCTOR!#REF!</definedName>
    <definedName name="__________________CDG100" localSheetId="11">#REF!</definedName>
    <definedName name="__________________CDG100" localSheetId="1">#REF!</definedName>
    <definedName name="__________________CDG100" localSheetId="16">#REF!</definedName>
    <definedName name="__________________CDG100" localSheetId="0">#REF!</definedName>
    <definedName name="__________________CDG100" localSheetId="2">#REF!</definedName>
    <definedName name="__________________CDG100">#REF!</definedName>
    <definedName name="__________________CDG250" localSheetId="11">#REF!</definedName>
    <definedName name="__________________CDG250" localSheetId="1">#REF!</definedName>
    <definedName name="__________________CDG250" localSheetId="16">#REF!</definedName>
    <definedName name="__________________CDG250" localSheetId="0">#REF!</definedName>
    <definedName name="__________________CDG250">#REF!</definedName>
    <definedName name="__________________CDG50" localSheetId="11">#REF!</definedName>
    <definedName name="__________________CDG50" localSheetId="1">#REF!</definedName>
    <definedName name="__________________CDG50" localSheetId="16">#REF!</definedName>
    <definedName name="__________________CDG50" localSheetId="0">#REF!</definedName>
    <definedName name="__________________CDG50">#REF!</definedName>
    <definedName name="__________________CDG500" localSheetId="1">#REF!</definedName>
    <definedName name="__________________CDG500">#REF!</definedName>
    <definedName name="__________________CEM53" localSheetId="1">#REF!</definedName>
    <definedName name="__________________CEM53">#REF!</definedName>
    <definedName name="__________________CRN3" localSheetId="1">#REF!</definedName>
    <definedName name="__________________CRN3">#REF!</definedName>
    <definedName name="__________________CRN35" localSheetId="1">#REF!</definedName>
    <definedName name="__________________CRN35">#REF!</definedName>
    <definedName name="__________________CRN80" localSheetId="1">#REF!</definedName>
    <definedName name="__________________CRN80">#REF!</definedName>
    <definedName name="__________________dec05" localSheetId="11" hidden="1">{"'Sheet1'!$A$4386:$N$4591"}</definedName>
    <definedName name="__________________dec05" localSheetId="16" hidden="1">{"'Sheet1'!$A$4386:$N$4591"}</definedName>
    <definedName name="__________________dec05" localSheetId="20" hidden="1">{"'Sheet1'!$A$4386:$N$4591"}</definedName>
    <definedName name="__________________dec05" localSheetId="0" hidden="1">{"'Sheet1'!$A$4386:$N$4591"}</definedName>
    <definedName name="__________________dec05" localSheetId="2" hidden="1">{"'Sheet1'!$A$4386:$N$4591"}</definedName>
    <definedName name="__________________dec05" hidden="1">{"'Sheet1'!$A$4386:$N$4591"}</definedName>
    <definedName name="__________________DOZ50" localSheetId="1">#REF!</definedName>
    <definedName name="__________________DOZ50">#REF!</definedName>
    <definedName name="__________________DOZ80" localSheetId="1">#REF!</definedName>
    <definedName name="__________________DOZ80">#REF!</definedName>
    <definedName name="__________________EXC20">'[10]Rate Analysis '!$E$50</definedName>
    <definedName name="__________________ExV200" localSheetId="11">#REF!</definedName>
    <definedName name="__________________ExV200" localSheetId="1">#REF!</definedName>
    <definedName name="__________________ExV200" localSheetId="16">#REF!</definedName>
    <definedName name="__________________ExV200" localSheetId="0">#REF!</definedName>
    <definedName name="__________________ExV200" localSheetId="2">#REF!</definedName>
    <definedName name="__________________ExV200">#REF!</definedName>
    <definedName name="__________________GEN100" localSheetId="11">#REF!</definedName>
    <definedName name="__________________GEN100" localSheetId="1">#REF!</definedName>
    <definedName name="__________________GEN100" localSheetId="16">#REF!</definedName>
    <definedName name="__________________GEN100" localSheetId="0">#REF!</definedName>
    <definedName name="__________________GEN100">#REF!</definedName>
    <definedName name="__________________GEN250" localSheetId="11">#REF!</definedName>
    <definedName name="__________________GEN250" localSheetId="1">#REF!</definedName>
    <definedName name="__________________GEN250" localSheetId="16">#REF!</definedName>
    <definedName name="__________________GEN250" localSheetId="0">#REF!</definedName>
    <definedName name="__________________GEN250">#REF!</definedName>
    <definedName name="__________________GEN325" localSheetId="1">#REF!</definedName>
    <definedName name="__________________GEN325">#REF!</definedName>
    <definedName name="__________________GEN380" localSheetId="1">#REF!</definedName>
    <definedName name="__________________GEN380">#REF!</definedName>
    <definedName name="__________________GSB1" localSheetId="1">#REF!</definedName>
    <definedName name="__________________GSB1">#REF!</definedName>
    <definedName name="__________________GSB2" localSheetId="1">#REF!</definedName>
    <definedName name="__________________GSB2">#REF!</definedName>
    <definedName name="__________________GSB3" localSheetId="1">#REF!</definedName>
    <definedName name="__________________GSB3">#REF!</definedName>
    <definedName name="__________________HMP1" localSheetId="1">#REF!</definedName>
    <definedName name="__________________HMP1">#REF!</definedName>
    <definedName name="__________________HMP2" localSheetId="1">#REF!</definedName>
    <definedName name="__________________HMP2">#REF!</definedName>
    <definedName name="__________________HMP3" localSheetId="1">#REF!</definedName>
    <definedName name="__________________HMP3">#REF!</definedName>
    <definedName name="__________________HMP4" localSheetId="1">#REF!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11">#REF!</definedName>
    <definedName name="__________________lb1" localSheetId="1">#REF!</definedName>
    <definedName name="__________________lb1" localSheetId="16">#REF!</definedName>
    <definedName name="__________________lb1" localSheetId="0">#REF!</definedName>
    <definedName name="__________________lb1" localSheetId="2">#REF!</definedName>
    <definedName name="__________________lb1">#REF!</definedName>
    <definedName name="__________________lb2" localSheetId="11">#REF!</definedName>
    <definedName name="__________________lb2" localSheetId="1">#REF!</definedName>
    <definedName name="__________________lb2" localSheetId="16">#REF!</definedName>
    <definedName name="__________________lb2" localSheetId="0">#REF!</definedName>
    <definedName name="__________________lb2">#REF!</definedName>
    <definedName name="__________________mac2">200</definedName>
    <definedName name="__________________MIX10" localSheetId="11">#REF!</definedName>
    <definedName name="__________________MIX10" localSheetId="1">#REF!</definedName>
    <definedName name="__________________MIX10" localSheetId="16">#REF!</definedName>
    <definedName name="__________________MIX10" localSheetId="0">#REF!</definedName>
    <definedName name="__________________MIX10" localSheetId="2">#REF!</definedName>
    <definedName name="__________________MIX10">#REF!</definedName>
    <definedName name="__________________MIX15" localSheetId="11">#REF!</definedName>
    <definedName name="__________________MIX15" localSheetId="1">#REF!</definedName>
    <definedName name="__________________MIX15" localSheetId="16">#REF!</definedName>
    <definedName name="__________________MIX15" localSheetId="0">#REF!</definedName>
    <definedName name="__________________MIX15">#REF!</definedName>
    <definedName name="__________________MIX15150" localSheetId="11">'[4]Mix Design'!#REF!</definedName>
    <definedName name="__________________MIX15150" localSheetId="1">'[4]Mix Design'!#REF!</definedName>
    <definedName name="__________________MIX15150" localSheetId="16">'[4]Mix Design'!#REF!</definedName>
    <definedName name="__________________MIX15150" localSheetId="0">'[4]Mix Design'!#REF!</definedName>
    <definedName name="__________________MIX15150" localSheetId="2">'[4]Mix Design'!#REF!</definedName>
    <definedName name="__________________MIX15150">'[4]Mix Design'!#REF!</definedName>
    <definedName name="__________________MIX1540">'[4]Mix Design'!$P$11</definedName>
    <definedName name="__________________MIX1580" localSheetId="11">'[4]Mix Design'!#REF!</definedName>
    <definedName name="__________________MIX1580" localSheetId="1">'[4]Mix Design'!#REF!</definedName>
    <definedName name="__________________MIX1580" localSheetId="16">'[4]Mix Design'!#REF!</definedName>
    <definedName name="__________________MIX1580" localSheetId="0">'[4]Mix Design'!#REF!</definedName>
    <definedName name="__________________MIX1580" localSheetId="2">'[4]Mix Design'!#REF!</definedName>
    <definedName name="__________________MIX1580">'[4]Mix Design'!#REF!</definedName>
    <definedName name="__________________MIX2">'[5]Mix Design'!$P$12</definedName>
    <definedName name="__________________MIX20" localSheetId="11">#REF!</definedName>
    <definedName name="__________________MIX20" localSheetId="1">#REF!</definedName>
    <definedName name="__________________MIX20" localSheetId="16">#REF!</definedName>
    <definedName name="__________________MIX20" localSheetId="0">#REF!</definedName>
    <definedName name="__________________MIX20" localSheetId="2">#REF!</definedName>
    <definedName name="__________________MIX20">#REF!</definedName>
    <definedName name="__________________MIX2020">'[4]Mix Design'!$P$12</definedName>
    <definedName name="__________________MIX2040">'[4]Mix Design'!$P$13</definedName>
    <definedName name="__________________MIX25" localSheetId="11">#REF!</definedName>
    <definedName name="__________________MIX25" localSheetId="1">#REF!</definedName>
    <definedName name="__________________MIX25" localSheetId="16">#REF!</definedName>
    <definedName name="__________________MIX25" localSheetId="0">#REF!</definedName>
    <definedName name="__________________MIX25" localSheetId="2">#REF!</definedName>
    <definedName name="__________________MIX25">#REF!</definedName>
    <definedName name="__________________MIX2540">'[4]Mix Design'!$P$15</definedName>
    <definedName name="__________________Mix255">'[6]Mix Design'!$P$13</definedName>
    <definedName name="__________________MIX30" localSheetId="11">#REF!</definedName>
    <definedName name="__________________MIX30" localSheetId="1">#REF!</definedName>
    <definedName name="__________________MIX30" localSheetId="16">#REF!</definedName>
    <definedName name="__________________MIX30" localSheetId="0">#REF!</definedName>
    <definedName name="__________________MIX30" localSheetId="2">#REF!</definedName>
    <definedName name="__________________MIX30">#REF!</definedName>
    <definedName name="__________________MIX35" localSheetId="11">#REF!</definedName>
    <definedName name="__________________MIX35" localSheetId="1">#REF!</definedName>
    <definedName name="__________________MIX35" localSheetId="16">#REF!</definedName>
    <definedName name="__________________MIX35" localSheetId="0">#REF!</definedName>
    <definedName name="__________________MIX35">#REF!</definedName>
    <definedName name="__________________MIX40" localSheetId="11">#REF!</definedName>
    <definedName name="__________________MIX40" localSheetId="1">#REF!</definedName>
    <definedName name="__________________MIX40" localSheetId="16">#REF!</definedName>
    <definedName name="__________________MIX40" localSheetId="0">#REF!</definedName>
    <definedName name="__________________MIX40">#REF!</definedName>
    <definedName name="__________________MIX45" localSheetId="11">'[4]Mix Design'!#REF!</definedName>
    <definedName name="__________________MIX45" localSheetId="1">'[4]Mix Design'!#REF!</definedName>
    <definedName name="__________________MIX45" localSheetId="16">'[4]Mix Design'!#REF!</definedName>
    <definedName name="__________________MIX45" localSheetId="0">'[4]Mix Design'!#REF!</definedName>
    <definedName name="__________________MIX45">'[4]Mix Design'!#REF!</definedName>
    <definedName name="__________________mm1" localSheetId="11">#REF!</definedName>
    <definedName name="__________________mm1" localSheetId="1">#REF!</definedName>
    <definedName name="__________________mm1" localSheetId="16">#REF!</definedName>
    <definedName name="__________________mm1" localSheetId="0">#REF!</definedName>
    <definedName name="__________________mm1" localSheetId="2">#REF!</definedName>
    <definedName name="__________________mm1">#REF!</definedName>
    <definedName name="__________________mm2" localSheetId="11">#REF!</definedName>
    <definedName name="__________________mm2" localSheetId="1">#REF!</definedName>
    <definedName name="__________________mm2" localSheetId="16">#REF!</definedName>
    <definedName name="__________________mm2" localSheetId="0">#REF!</definedName>
    <definedName name="__________________mm2">#REF!</definedName>
    <definedName name="__________________mm3" localSheetId="11">#REF!</definedName>
    <definedName name="__________________mm3" localSheetId="1">#REF!</definedName>
    <definedName name="__________________mm3" localSheetId="16">#REF!</definedName>
    <definedName name="__________________mm3" localSheetId="0">#REF!</definedName>
    <definedName name="__________________mm3">#REF!</definedName>
    <definedName name="__________________MUR5" localSheetId="1">#REF!</definedName>
    <definedName name="__________________MUR5">#REF!</definedName>
    <definedName name="__________________MUR8" localSheetId="1">#REF!</definedName>
    <definedName name="__________________MUR8">#REF!</definedName>
    <definedName name="__________________OPC43" localSheetId="1">#REF!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1">'[8]ANAL-PIPE LINE'!#REF!</definedName>
    <definedName name="__________________SLV10025" localSheetId="1">'[8]ANAL-PIPE LINE'!#REF!</definedName>
    <definedName name="__________________SLV10025" localSheetId="16">'[8]ANAL-PIPE LINE'!#REF!</definedName>
    <definedName name="__________________SLV10025" localSheetId="0">'[8]ANAL-PIPE LINE'!#REF!</definedName>
    <definedName name="__________________SLV10025" localSheetId="2">'[8]ANAL-PIPE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11">#REF!</definedName>
    <definedName name="__________________tab1" localSheetId="1">#REF!</definedName>
    <definedName name="__________________tab1" localSheetId="16">#REF!</definedName>
    <definedName name="__________________tab1" localSheetId="0">#REF!</definedName>
    <definedName name="__________________tab1" localSheetId="2">#REF!</definedName>
    <definedName name="__________________tab1">#REF!</definedName>
    <definedName name="__________________tab2" localSheetId="11">#REF!</definedName>
    <definedName name="__________________tab2" localSheetId="1">#REF!</definedName>
    <definedName name="__________________tab2" localSheetId="16">#REF!</definedName>
    <definedName name="__________________tab2" localSheetId="0">#REF!</definedName>
    <definedName name="__________________tab2">#REF!</definedName>
    <definedName name="__________________TIP1" localSheetId="11">#REF!</definedName>
    <definedName name="__________________TIP1" localSheetId="1">#REF!</definedName>
    <definedName name="__________________TIP1" localSheetId="16">#REF!</definedName>
    <definedName name="__________________TIP1" localSheetId="0">#REF!</definedName>
    <definedName name="__________________TIP1">#REF!</definedName>
    <definedName name="__________________TIP2" localSheetId="1">#REF!</definedName>
    <definedName name="__________________TIP2">#REF!</definedName>
    <definedName name="__________________TIP3" localSheetId="1">#REF!</definedName>
    <definedName name="__________________TIP3">#REF!</definedName>
    <definedName name="_________________A65537" localSheetId="1">#REF!</definedName>
    <definedName name="_________________A65537">#REF!</definedName>
    <definedName name="_________________ABM10" localSheetId="1">#REF!</definedName>
    <definedName name="_________________ABM10">#REF!</definedName>
    <definedName name="_________________ABM40" localSheetId="1">#REF!</definedName>
    <definedName name="_________________ABM40">#REF!</definedName>
    <definedName name="_________________ABM6" localSheetId="1">#REF!</definedName>
    <definedName name="_________________ABM6">#REF!</definedName>
    <definedName name="_________________ACB10" localSheetId="1">#REF!</definedName>
    <definedName name="_________________ACB10">#REF!</definedName>
    <definedName name="_________________ACB20" localSheetId="1">#REF!</definedName>
    <definedName name="_________________ACB20">#REF!</definedName>
    <definedName name="_________________ACR10" localSheetId="1">#REF!</definedName>
    <definedName name="_________________ACR10">#REF!</definedName>
    <definedName name="_________________ACR20" localSheetId="1">#REF!</definedName>
    <definedName name="_________________ACR20">#REF!</definedName>
    <definedName name="_________________AGG10" localSheetId="1">#REF!</definedName>
    <definedName name="_________________AGG10">#REF!</definedName>
    <definedName name="_________________AGG6" localSheetId="1">#REF!</definedName>
    <definedName name="_________________AGG6">#REF!</definedName>
    <definedName name="_________________ash1" localSheetId="1">[13]ANAL!#REF!</definedName>
    <definedName name="_________________ash1">[13]ANAL!#REF!</definedName>
    <definedName name="_________________AWM10" localSheetId="11">#REF!</definedName>
    <definedName name="_________________AWM10" localSheetId="1">#REF!</definedName>
    <definedName name="_________________AWM10" localSheetId="16">#REF!</definedName>
    <definedName name="_________________AWM10" localSheetId="0">#REF!</definedName>
    <definedName name="_________________AWM10" localSheetId="2">#REF!</definedName>
    <definedName name="_________________AWM10">#REF!</definedName>
    <definedName name="_________________AWM40" localSheetId="11">#REF!</definedName>
    <definedName name="_________________AWM40" localSheetId="1">#REF!</definedName>
    <definedName name="_________________AWM40" localSheetId="16">#REF!</definedName>
    <definedName name="_________________AWM40" localSheetId="0">#REF!</definedName>
    <definedName name="_________________AWM40">#REF!</definedName>
    <definedName name="_________________AWM6" localSheetId="11">#REF!</definedName>
    <definedName name="_________________AWM6" localSheetId="1">#REF!</definedName>
    <definedName name="_________________AWM6" localSheetId="16">#REF!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[14]PROCTOR!#REF!</definedName>
    <definedName name="_________________CAN458" localSheetId="1">[14]PROCTOR!#REF!</definedName>
    <definedName name="_________________CAN458" localSheetId="16">[14]PROCTOR!#REF!</definedName>
    <definedName name="_________________CAN458" localSheetId="0">[14]PROCTOR!#REF!</definedName>
    <definedName name="_________________CAN458" localSheetId="2">[14]PROCTOR!#REF!</definedName>
    <definedName name="_________________CAN458">[14]PROCTOR!#REF!</definedName>
    <definedName name="_________________CAN486" localSheetId="11">[14]PROCTOR!#REF!</definedName>
    <definedName name="_________________CAN486" localSheetId="1">[14]PROCTOR!#REF!</definedName>
    <definedName name="_________________CAN486" localSheetId="16">[14]PROCTOR!#REF!</definedName>
    <definedName name="_________________CAN486" localSheetId="0">[14]PROCTOR!#REF!</definedName>
    <definedName name="_________________CAN486" localSheetId="2">[14]PROCTOR!#REF!</definedName>
    <definedName name="_________________CAN486">[14]PROCTOR!#REF!</definedName>
    <definedName name="_________________CAN487" localSheetId="11">[14]PROCTOR!#REF!</definedName>
    <definedName name="_________________CAN487" localSheetId="1">[14]PROCTOR!#REF!</definedName>
    <definedName name="_________________CAN487" localSheetId="16">[14]PROCTOR!#REF!</definedName>
    <definedName name="_________________CAN487" localSheetId="0">[14]PROCTOR!#REF!</definedName>
    <definedName name="_________________CAN487">[14]PROCTOR!#REF!</definedName>
    <definedName name="_________________CAN488" localSheetId="11">[14]PROCTOR!#REF!</definedName>
    <definedName name="_________________CAN488" localSheetId="1">[14]PROCTOR!#REF!</definedName>
    <definedName name="_________________CAN488" localSheetId="16">[14]PROCTOR!#REF!</definedName>
    <definedName name="_________________CAN488" localSheetId="0">[14]PROCTOR!#REF!</definedName>
    <definedName name="_________________CAN488">[14]PROCTOR!#REF!</definedName>
    <definedName name="_________________CAN489" localSheetId="11">[14]PROCTOR!#REF!</definedName>
    <definedName name="_________________CAN489" localSheetId="1">[14]PROCTOR!#REF!</definedName>
    <definedName name="_________________CAN489" localSheetId="16">[14]PROCTOR!#REF!</definedName>
    <definedName name="_________________CAN489" localSheetId="0">[14]PROCTOR!#REF!</definedName>
    <definedName name="_________________CAN489">[14]PROCTOR!#REF!</definedName>
    <definedName name="_________________CAN490" localSheetId="1">[14]PROCTOR!#REF!</definedName>
    <definedName name="_________________CAN490">[14]PROCTOR!#REF!</definedName>
    <definedName name="_________________CAN491" localSheetId="1">[14]PROCTOR!#REF!</definedName>
    <definedName name="_________________CAN491">[14]PROCTOR!#REF!</definedName>
    <definedName name="_________________CAN492" localSheetId="1">[14]PROCTOR!#REF!</definedName>
    <definedName name="_________________CAN492">[14]PROCTOR!#REF!</definedName>
    <definedName name="_________________CAN493" localSheetId="1">[14]PROCTOR!#REF!</definedName>
    <definedName name="_________________CAN493">[14]PROCTOR!#REF!</definedName>
    <definedName name="_________________CAN494" localSheetId="1">[14]PROCTOR!#REF!</definedName>
    <definedName name="_________________CAN494">[14]PROCTOR!#REF!</definedName>
    <definedName name="_________________CAN495" localSheetId="1">[14]PROCTOR!#REF!</definedName>
    <definedName name="_________________CAN495">[14]PROCTOR!#REF!</definedName>
    <definedName name="_________________CAN496" localSheetId="1">[14]PROCTOR!#REF!</definedName>
    <definedName name="_________________CAN496">[14]PROCTOR!#REF!</definedName>
    <definedName name="_________________CAN497" localSheetId="1">[14]PROCTOR!#REF!</definedName>
    <definedName name="_________________CAN497">[14]PROCTOR!#REF!</definedName>
    <definedName name="_________________CAN498" localSheetId="1">[14]PROCTOR!#REF!</definedName>
    <definedName name="_________________CAN498">[14]PROCTOR!#REF!</definedName>
    <definedName name="_________________CAN499" localSheetId="1">[14]PROCTOR!#REF!</definedName>
    <definedName name="_________________CAN499">[14]PROCTOR!#REF!</definedName>
    <definedName name="_________________CAN500" localSheetId="1">[14]PROCTOR!#REF!</definedName>
    <definedName name="_________________CAN500">[14]PROCTOR!#REF!</definedName>
    <definedName name="_________________CDG100" localSheetId="11">#REF!</definedName>
    <definedName name="_________________CDG100" localSheetId="1">#REF!</definedName>
    <definedName name="_________________CDG100" localSheetId="16">#REF!</definedName>
    <definedName name="_________________CDG100" localSheetId="0">#REF!</definedName>
    <definedName name="_________________CDG100" localSheetId="2">#REF!</definedName>
    <definedName name="_________________CDG100">#REF!</definedName>
    <definedName name="_________________CDG250" localSheetId="11">#REF!</definedName>
    <definedName name="_________________CDG250" localSheetId="1">#REF!</definedName>
    <definedName name="_________________CDG250" localSheetId="16">#REF!</definedName>
    <definedName name="_________________CDG250" localSheetId="0">#REF!</definedName>
    <definedName name="_________________CDG250">#REF!</definedName>
    <definedName name="_________________CDG50" localSheetId="11">#REF!</definedName>
    <definedName name="_________________CDG50" localSheetId="1">#REF!</definedName>
    <definedName name="_________________CDG50" localSheetId="16">#REF!</definedName>
    <definedName name="_________________CDG50" localSheetId="0">#REF!</definedName>
    <definedName name="_________________CDG50">#REF!</definedName>
    <definedName name="_________________CDG500" localSheetId="1">#REF!</definedName>
    <definedName name="_________________CDG500">#REF!</definedName>
    <definedName name="_________________CEM53" localSheetId="1">#REF!</definedName>
    <definedName name="_________________CEM53">#REF!</definedName>
    <definedName name="_________________CRN3" localSheetId="1">#REF!</definedName>
    <definedName name="_________________CRN3">#REF!</definedName>
    <definedName name="_________________CRN35" localSheetId="1">#REF!</definedName>
    <definedName name="_________________CRN35">#REF!</definedName>
    <definedName name="_________________CRN80" localSheetId="1">#REF!</definedName>
    <definedName name="_________________CRN80">#REF!</definedName>
    <definedName name="_________________dec05" localSheetId="11" hidden="1">{"'Sheet1'!$A$4386:$N$4591"}</definedName>
    <definedName name="_________________dec05" localSheetId="16" hidden="1">{"'Sheet1'!$A$4386:$N$4591"}</definedName>
    <definedName name="_________________dec05" localSheetId="20" hidden="1">{"'Sheet1'!$A$4386:$N$4591"}</definedName>
    <definedName name="_________________dec05" localSheetId="0" hidden="1">{"'Sheet1'!$A$4386:$N$4591"}</definedName>
    <definedName name="_________________dec05" localSheetId="2" hidden="1">{"'Sheet1'!$A$4386:$N$4591"}</definedName>
    <definedName name="_________________dec05" hidden="1">{"'Sheet1'!$A$4386:$N$4591"}</definedName>
    <definedName name="_________________DOZ50" localSheetId="1">#REF!</definedName>
    <definedName name="_________________DOZ50">#REF!</definedName>
    <definedName name="_________________DOZ80" localSheetId="1">#REF!</definedName>
    <definedName name="_________________DOZ80">#REF!</definedName>
    <definedName name="_________________EXC20">'[10]Rate Analysis '!$E$50</definedName>
    <definedName name="_________________ExV200" localSheetId="11">#REF!</definedName>
    <definedName name="_________________ExV200" localSheetId="1">#REF!</definedName>
    <definedName name="_________________ExV200" localSheetId="16">#REF!</definedName>
    <definedName name="_________________ExV200" localSheetId="0">#REF!</definedName>
    <definedName name="_________________ExV200" localSheetId="2">#REF!</definedName>
    <definedName name="_________________ExV200">#REF!</definedName>
    <definedName name="_________________GEN100" localSheetId="11">#REF!</definedName>
    <definedName name="_________________GEN100" localSheetId="1">#REF!</definedName>
    <definedName name="_________________GEN100" localSheetId="16">#REF!</definedName>
    <definedName name="_________________GEN100" localSheetId="0">#REF!</definedName>
    <definedName name="_________________GEN100">#REF!</definedName>
    <definedName name="_________________GEN250" localSheetId="11">#REF!</definedName>
    <definedName name="_________________GEN250" localSheetId="1">#REF!</definedName>
    <definedName name="_________________GEN250" localSheetId="16">#REF!</definedName>
    <definedName name="_________________GEN250" localSheetId="0">#REF!</definedName>
    <definedName name="_________________GEN250">#REF!</definedName>
    <definedName name="_________________GEN325" localSheetId="1">#REF!</definedName>
    <definedName name="_________________GEN325">#REF!</definedName>
    <definedName name="_________________GEN380" localSheetId="1">#REF!</definedName>
    <definedName name="_________________GEN380">#REF!</definedName>
    <definedName name="_________________GSB1" localSheetId="1">#REF!</definedName>
    <definedName name="_________________GSB1">#REF!</definedName>
    <definedName name="_________________GSB2" localSheetId="1">#REF!</definedName>
    <definedName name="_________________GSB2">#REF!</definedName>
    <definedName name="_________________GSB3" localSheetId="1">#REF!</definedName>
    <definedName name="_________________GSB3">#REF!</definedName>
    <definedName name="_________________HMP1" localSheetId="1">#REF!</definedName>
    <definedName name="_________________HMP1">#REF!</definedName>
    <definedName name="_________________HMP2" localSheetId="1">#REF!</definedName>
    <definedName name="_________________HMP2">#REF!</definedName>
    <definedName name="_________________HMP3" localSheetId="1">#REF!</definedName>
    <definedName name="_________________HMP3">#REF!</definedName>
    <definedName name="_________________HMP4" localSheetId="1">#REF!</definedName>
    <definedName name="_________________HMP4">#REF!</definedName>
    <definedName name="_________________III7">"$C4.$#REF!$#REF!"</definedName>
    <definedName name="_________________lb1" localSheetId="11">#REF!</definedName>
    <definedName name="_________________lb1" localSheetId="1">#REF!</definedName>
    <definedName name="_________________lb1" localSheetId="2">#REF!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1">#REF!</definedName>
    <definedName name="_________________MIX10" localSheetId="1">#REF!</definedName>
    <definedName name="_________________MIX10" localSheetId="16">#REF!</definedName>
    <definedName name="_________________MIX10" localSheetId="0">#REF!</definedName>
    <definedName name="_________________MIX10" localSheetId="2">#REF!</definedName>
    <definedName name="_________________MIX10">#REF!</definedName>
    <definedName name="_________________MIX15" localSheetId="11">#REF!</definedName>
    <definedName name="_________________MIX15" localSheetId="1">#REF!</definedName>
    <definedName name="_________________MIX15" localSheetId="16">#REF!</definedName>
    <definedName name="_________________MIX15" localSheetId="0">#REF!</definedName>
    <definedName name="_________________MIX15">#REF!</definedName>
    <definedName name="_________________MIX15150" localSheetId="11">'[4]Mix Design'!#REF!</definedName>
    <definedName name="_________________MIX15150" localSheetId="1">'[4]Mix Design'!#REF!</definedName>
    <definedName name="_________________MIX15150" localSheetId="16">'[4]Mix Design'!#REF!</definedName>
    <definedName name="_________________MIX15150" localSheetId="0">'[4]Mix Design'!#REF!</definedName>
    <definedName name="_________________MIX15150" localSheetId="2">'[4]Mix Design'!#REF!</definedName>
    <definedName name="_________________MIX15150">'[4]Mix Design'!#REF!</definedName>
    <definedName name="_________________MIX1540">'[4]Mix Design'!$P$11</definedName>
    <definedName name="_________________MIX1580" localSheetId="11">'[4]Mix Design'!#REF!</definedName>
    <definedName name="_________________MIX1580" localSheetId="1">'[4]Mix Design'!#REF!</definedName>
    <definedName name="_________________MIX1580" localSheetId="16">'[4]Mix Design'!#REF!</definedName>
    <definedName name="_________________MIX1580" localSheetId="0">'[4]Mix Design'!#REF!</definedName>
    <definedName name="_________________MIX1580" localSheetId="2">'[4]Mix Design'!#REF!</definedName>
    <definedName name="_________________MIX1580">'[4]Mix Design'!#REF!</definedName>
    <definedName name="_________________MIX2">'[5]Mix Design'!$P$12</definedName>
    <definedName name="_________________MIX20" localSheetId="11">#REF!</definedName>
    <definedName name="_________________MIX20" localSheetId="1">#REF!</definedName>
    <definedName name="_________________MIX20" localSheetId="16">#REF!</definedName>
    <definedName name="_________________MIX20" localSheetId="0">#REF!</definedName>
    <definedName name="_________________MIX20" localSheetId="2">#REF!</definedName>
    <definedName name="_________________MIX20">#REF!</definedName>
    <definedName name="_________________MIX2020">'[4]Mix Design'!$P$12</definedName>
    <definedName name="_________________MIX2040">'[4]Mix Design'!$P$13</definedName>
    <definedName name="_________________MIX25" localSheetId="11">#REF!</definedName>
    <definedName name="_________________MIX25" localSheetId="1">#REF!</definedName>
    <definedName name="_________________MIX25" localSheetId="16">#REF!</definedName>
    <definedName name="_________________MIX25" localSheetId="0">#REF!</definedName>
    <definedName name="_________________MIX25" localSheetId="2">#REF!</definedName>
    <definedName name="_________________MIX25">#REF!</definedName>
    <definedName name="_________________MIX2540">'[4]Mix Design'!$P$15</definedName>
    <definedName name="_________________Mix255">'[6]Mix Design'!$P$13</definedName>
    <definedName name="_________________MIX30" localSheetId="11">#REF!</definedName>
    <definedName name="_________________MIX30" localSheetId="1">#REF!</definedName>
    <definedName name="_________________MIX30" localSheetId="16">#REF!</definedName>
    <definedName name="_________________MIX30" localSheetId="0">#REF!</definedName>
    <definedName name="_________________MIX30" localSheetId="2">#REF!</definedName>
    <definedName name="_________________MIX30">#REF!</definedName>
    <definedName name="_________________MIX35" localSheetId="11">#REF!</definedName>
    <definedName name="_________________MIX35" localSheetId="1">#REF!</definedName>
    <definedName name="_________________MIX35" localSheetId="16">#REF!</definedName>
    <definedName name="_________________MIX35" localSheetId="0">#REF!</definedName>
    <definedName name="_________________MIX35">#REF!</definedName>
    <definedName name="_________________MIX40" localSheetId="11">#REF!</definedName>
    <definedName name="_________________MIX40" localSheetId="1">#REF!</definedName>
    <definedName name="_________________MIX40" localSheetId="16">#REF!</definedName>
    <definedName name="_________________MIX40" localSheetId="0">#REF!</definedName>
    <definedName name="_________________MIX40">#REF!</definedName>
    <definedName name="_________________MIX45" localSheetId="11">'[4]Mix Design'!#REF!</definedName>
    <definedName name="_________________MIX45" localSheetId="1">'[4]Mix Design'!#REF!</definedName>
    <definedName name="_________________MIX45" localSheetId="16">'[4]Mix Design'!#REF!</definedName>
    <definedName name="_________________MIX45" localSheetId="0">'[4]Mix Design'!#REF!</definedName>
    <definedName name="_________________MIX45">'[4]Mix Design'!#REF!</definedName>
    <definedName name="_________________mm1" localSheetId="11">#REF!</definedName>
    <definedName name="_________________mm1" localSheetId="1">#REF!</definedName>
    <definedName name="_________________mm1" localSheetId="16">#REF!</definedName>
    <definedName name="_________________mm1" localSheetId="0">#REF!</definedName>
    <definedName name="_________________mm1" localSheetId="2">#REF!</definedName>
    <definedName name="_________________mm1">#REF!</definedName>
    <definedName name="_________________mm2" localSheetId="11">#REF!</definedName>
    <definedName name="_________________mm2" localSheetId="1">#REF!</definedName>
    <definedName name="_________________mm2" localSheetId="16">#REF!</definedName>
    <definedName name="_________________mm2" localSheetId="0">#REF!</definedName>
    <definedName name="_________________mm2">#REF!</definedName>
    <definedName name="_________________mm3" localSheetId="11">#REF!</definedName>
    <definedName name="_________________mm3" localSheetId="1">#REF!</definedName>
    <definedName name="_________________mm3" localSheetId="16">#REF!</definedName>
    <definedName name="_________________mm3" localSheetId="0">#REF!</definedName>
    <definedName name="_________________mm3">#REF!</definedName>
    <definedName name="_________________MUR5" localSheetId="1">#REF!</definedName>
    <definedName name="_________________MUR5">#REF!</definedName>
    <definedName name="_________________MUR8" localSheetId="1">#REF!</definedName>
    <definedName name="_________________MUR8">#REF!</definedName>
    <definedName name="_________________OPC43" localSheetId="1">#REF!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'[18]ANAL-PIPE LINE'!#REF!</definedName>
    <definedName name="_________________SLV10025" localSheetId="1">'[18]ANAL-PIPE LINE'!#REF!</definedName>
    <definedName name="_________________SLV10025" localSheetId="16">'[18]ANAL-PIPE LINE'!#REF!</definedName>
    <definedName name="_________________SLV10025" localSheetId="0">'[18]ANAL-PIPE LINE'!#REF!</definedName>
    <definedName name="_________________SLV10025" localSheetId="2">'[18]ANAL-PIPE LINE'!#REF!</definedName>
    <definedName name="_________________SLV10025">'[18]ANAL-PIPE LINE'!#REF!</definedName>
    <definedName name="_________________tab1" localSheetId="11">#REF!</definedName>
    <definedName name="_________________tab1" localSheetId="1">#REF!</definedName>
    <definedName name="_________________tab1" localSheetId="16">#REF!</definedName>
    <definedName name="_________________tab1" localSheetId="0">#REF!</definedName>
    <definedName name="_________________tab1" localSheetId="2">#REF!</definedName>
    <definedName name="_________________tab1">#REF!</definedName>
    <definedName name="_________________tab2" localSheetId="11">#REF!</definedName>
    <definedName name="_________________tab2" localSheetId="1">#REF!</definedName>
    <definedName name="_________________tab2" localSheetId="16">#REF!</definedName>
    <definedName name="_________________tab2" localSheetId="0">#REF!</definedName>
    <definedName name="_________________tab2">#REF!</definedName>
    <definedName name="_________________TIP1" localSheetId="11">#REF!</definedName>
    <definedName name="_________________TIP1" localSheetId="1">#REF!</definedName>
    <definedName name="_________________TIP1" localSheetId="16">#REF!</definedName>
    <definedName name="_________________TIP1" localSheetId="0">#REF!</definedName>
    <definedName name="_________________TIP1">#REF!</definedName>
    <definedName name="_________________TIP2" localSheetId="1">#REF!</definedName>
    <definedName name="_________________TIP2">#REF!</definedName>
    <definedName name="_________________TIP3" localSheetId="1">#REF!</definedName>
    <definedName name="_________________TIP3">#REF!</definedName>
    <definedName name="________________A65537" localSheetId="1">#REF!</definedName>
    <definedName name="________________A65537">#REF!</definedName>
    <definedName name="________________ABM10" localSheetId="1">#REF!</definedName>
    <definedName name="________________ABM10">#REF!</definedName>
    <definedName name="________________ABM40" localSheetId="1">#REF!</definedName>
    <definedName name="________________ABM40">#REF!</definedName>
    <definedName name="________________ABM6" localSheetId="1">#REF!</definedName>
    <definedName name="________________ABM6">#REF!</definedName>
    <definedName name="________________ACB10" localSheetId="1">#REF!</definedName>
    <definedName name="________________ACB10">#REF!</definedName>
    <definedName name="________________ACB20" localSheetId="1">#REF!</definedName>
    <definedName name="________________ACB20">#REF!</definedName>
    <definedName name="________________ACR10" localSheetId="1">#REF!</definedName>
    <definedName name="________________ACR10">#REF!</definedName>
    <definedName name="________________ACR20" localSheetId="1">#REF!</definedName>
    <definedName name="________________ACR20">#REF!</definedName>
    <definedName name="________________AGG10" localSheetId="1">#REF!</definedName>
    <definedName name="________________AGG10">#REF!</definedName>
    <definedName name="________________AGG6" localSheetId="1">#REF!</definedName>
    <definedName name="________________AGG6">#REF!</definedName>
    <definedName name="________________ash1" localSheetId="1">[13]ANAL!#REF!</definedName>
    <definedName name="________________ash1">[13]ANAL!#REF!</definedName>
    <definedName name="________________AWM10" localSheetId="11">#REF!</definedName>
    <definedName name="________________AWM10" localSheetId="1">#REF!</definedName>
    <definedName name="________________AWM10" localSheetId="16">#REF!</definedName>
    <definedName name="________________AWM10" localSheetId="0">#REF!</definedName>
    <definedName name="________________AWM10" localSheetId="2">#REF!</definedName>
    <definedName name="________________AWM10">#REF!</definedName>
    <definedName name="________________AWM40" localSheetId="11">#REF!</definedName>
    <definedName name="________________AWM40" localSheetId="1">#REF!</definedName>
    <definedName name="________________AWM40" localSheetId="16">#REF!</definedName>
    <definedName name="________________AWM40" localSheetId="0">#REF!</definedName>
    <definedName name="________________AWM40">#REF!</definedName>
    <definedName name="________________AWM6" localSheetId="11">#REF!</definedName>
    <definedName name="________________AWM6" localSheetId="1">#REF!</definedName>
    <definedName name="________________AWM6" localSheetId="16">#REF!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[14]PROCTOR!#REF!</definedName>
    <definedName name="________________CAN458" localSheetId="1">[14]PROCTOR!#REF!</definedName>
    <definedName name="________________CAN458" localSheetId="16">[14]PROCTOR!#REF!</definedName>
    <definedName name="________________CAN458" localSheetId="0">[14]PROCTOR!#REF!</definedName>
    <definedName name="________________CAN458" localSheetId="2">[14]PROCTOR!#REF!</definedName>
    <definedName name="________________CAN458">[14]PROCTOR!#REF!</definedName>
    <definedName name="________________CAN486" localSheetId="11">[14]PROCTOR!#REF!</definedName>
    <definedName name="________________CAN486" localSheetId="1">[14]PROCTOR!#REF!</definedName>
    <definedName name="________________CAN486" localSheetId="16">[14]PROCTOR!#REF!</definedName>
    <definedName name="________________CAN486" localSheetId="0">[14]PROCTOR!#REF!</definedName>
    <definedName name="________________CAN486" localSheetId="2">[14]PROCTOR!#REF!</definedName>
    <definedName name="________________CAN486">[14]PROCTOR!#REF!</definedName>
    <definedName name="________________CAN487" localSheetId="11">[14]PROCTOR!#REF!</definedName>
    <definedName name="________________CAN487" localSheetId="1">[14]PROCTOR!#REF!</definedName>
    <definedName name="________________CAN487" localSheetId="16">[14]PROCTOR!#REF!</definedName>
    <definedName name="________________CAN487" localSheetId="0">[14]PROCTOR!#REF!</definedName>
    <definedName name="________________CAN487">[14]PROCTOR!#REF!</definedName>
    <definedName name="________________CAN488" localSheetId="11">[14]PROCTOR!#REF!</definedName>
    <definedName name="________________CAN488" localSheetId="1">[14]PROCTOR!#REF!</definedName>
    <definedName name="________________CAN488" localSheetId="16">[14]PROCTOR!#REF!</definedName>
    <definedName name="________________CAN488" localSheetId="0">[14]PROCTOR!#REF!</definedName>
    <definedName name="________________CAN488">[14]PROCTOR!#REF!</definedName>
    <definedName name="________________CAN489" localSheetId="11">[14]PROCTOR!#REF!</definedName>
    <definedName name="________________CAN489" localSheetId="1">[14]PROCTOR!#REF!</definedName>
    <definedName name="________________CAN489" localSheetId="16">[14]PROCTOR!#REF!</definedName>
    <definedName name="________________CAN489" localSheetId="0">[14]PROCTOR!#REF!</definedName>
    <definedName name="________________CAN489">[14]PROCTOR!#REF!</definedName>
    <definedName name="________________CAN490" localSheetId="1">[14]PROCTOR!#REF!</definedName>
    <definedName name="________________CAN490">[14]PROCTOR!#REF!</definedName>
    <definedName name="________________CAN491" localSheetId="1">[14]PROCTOR!#REF!</definedName>
    <definedName name="________________CAN491">[14]PROCTOR!#REF!</definedName>
    <definedName name="________________CAN492" localSheetId="1">[14]PROCTOR!#REF!</definedName>
    <definedName name="________________CAN492">[14]PROCTOR!#REF!</definedName>
    <definedName name="________________CAN493" localSheetId="1">[14]PROCTOR!#REF!</definedName>
    <definedName name="________________CAN493">[14]PROCTOR!#REF!</definedName>
    <definedName name="________________CAN494" localSheetId="1">[14]PROCTOR!#REF!</definedName>
    <definedName name="________________CAN494">[14]PROCTOR!#REF!</definedName>
    <definedName name="________________CAN495" localSheetId="1">[14]PROCTOR!#REF!</definedName>
    <definedName name="________________CAN495">[14]PROCTOR!#REF!</definedName>
    <definedName name="________________CAN496" localSheetId="1">[14]PROCTOR!#REF!</definedName>
    <definedName name="________________CAN496">[14]PROCTOR!#REF!</definedName>
    <definedName name="________________CAN497" localSheetId="1">[14]PROCTOR!#REF!</definedName>
    <definedName name="________________CAN497">[14]PROCTOR!#REF!</definedName>
    <definedName name="________________CAN498" localSheetId="1">[14]PROCTOR!#REF!</definedName>
    <definedName name="________________CAN498">[14]PROCTOR!#REF!</definedName>
    <definedName name="________________CAN499" localSheetId="1">[14]PROCTOR!#REF!</definedName>
    <definedName name="________________CAN499">[14]PROCTOR!#REF!</definedName>
    <definedName name="________________CAN500" localSheetId="1">[14]PROCTOR!#REF!</definedName>
    <definedName name="________________CAN500">[14]PROCTOR!#REF!</definedName>
    <definedName name="________________CDG100" localSheetId="11">#REF!</definedName>
    <definedName name="________________CDG100" localSheetId="1">#REF!</definedName>
    <definedName name="________________CDG100" localSheetId="16">#REF!</definedName>
    <definedName name="________________CDG100" localSheetId="0">#REF!</definedName>
    <definedName name="________________CDG100" localSheetId="2">#REF!</definedName>
    <definedName name="________________CDG100">#REF!</definedName>
    <definedName name="________________CDG250" localSheetId="11">#REF!</definedName>
    <definedName name="________________CDG250" localSheetId="1">#REF!</definedName>
    <definedName name="________________CDG250" localSheetId="16">#REF!</definedName>
    <definedName name="________________CDG250" localSheetId="0">#REF!</definedName>
    <definedName name="________________CDG250">#REF!</definedName>
    <definedName name="________________CDG50" localSheetId="11">#REF!</definedName>
    <definedName name="________________CDG50" localSheetId="1">#REF!</definedName>
    <definedName name="________________CDG50" localSheetId="16">#REF!</definedName>
    <definedName name="________________CDG50" localSheetId="0">#REF!</definedName>
    <definedName name="________________CDG50">#REF!</definedName>
    <definedName name="________________CDG500" localSheetId="1">#REF!</definedName>
    <definedName name="________________CDG500">#REF!</definedName>
    <definedName name="________________CEM53" localSheetId="1">#REF!</definedName>
    <definedName name="________________CEM53">#REF!</definedName>
    <definedName name="________________CRN3" localSheetId="1">#REF!</definedName>
    <definedName name="________________CRN3">#REF!</definedName>
    <definedName name="________________CRN35" localSheetId="1">#REF!</definedName>
    <definedName name="________________CRN35">#REF!</definedName>
    <definedName name="________________CRN80" localSheetId="1">#REF!</definedName>
    <definedName name="________________CRN80">#REF!</definedName>
    <definedName name="________________dec05" localSheetId="11" hidden="1">{"'Sheet1'!$A$4386:$N$4591"}</definedName>
    <definedName name="________________dec05" localSheetId="16" hidden="1">{"'Sheet1'!$A$4386:$N$4591"}</definedName>
    <definedName name="________________dec05" localSheetId="20" hidden="1">{"'Sheet1'!$A$4386:$N$4591"}</definedName>
    <definedName name="________________dec05" localSheetId="0" hidden="1">{"'Sheet1'!$A$4386:$N$4591"}</definedName>
    <definedName name="________________dec05" localSheetId="2" hidden="1">{"'Sheet1'!$A$4386:$N$4591"}</definedName>
    <definedName name="________________dec05" hidden="1">{"'Sheet1'!$A$4386:$N$4591"}</definedName>
    <definedName name="________________DOZ50" localSheetId="1">#REF!</definedName>
    <definedName name="________________DOZ50">#REF!</definedName>
    <definedName name="________________DOZ80" localSheetId="1">#REF!</definedName>
    <definedName name="________________DOZ80">#REF!</definedName>
    <definedName name="________________EXC20">'[10]Rate Analysis '!$E$50</definedName>
    <definedName name="________________ExV200" localSheetId="11">#REF!</definedName>
    <definedName name="________________ExV200" localSheetId="1">#REF!</definedName>
    <definedName name="________________ExV200" localSheetId="16">#REF!</definedName>
    <definedName name="________________ExV200" localSheetId="0">#REF!</definedName>
    <definedName name="________________ExV200" localSheetId="2">#REF!</definedName>
    <definedName name="________________ExV200">#REF!</definedName>
    <definedName name="________________GEN100" localSheetId="11">#REF!</definedName>
    <definedName name="________________GEN100" localSheetId="1">#REF!</definedName>
    <definedName name="________________GEN100" localSheetId="16">#REF!</definedName>
    <definedName name="________________GEN100" localSheetId="0">#REF!</definedName>
    <definedName name="________________GEN100">#REF!</definedName>
    <definedName name="________________GEN250" localSheetId="11">#REF!</definedName>
    <definedName name="________________GEN250" localSheetId="1">#REF!</definedName>
    <definedName name="________________GEN250" localSheetId="16">#REF!</definedName>
    <definedName name="________________GEN250" localSheetId="0">#REF!</definedName>
    <definedName name="________________GEN250">#REF!</definedName>
    <definedName name="________________GEN325" localSheetId="1">#REF!</definedName>
    <definedName name="________________GEN325">#REF!</definedName>
    <definedName name="________________GEN380" localSheetId="1">#REF!</definedName>
    <definedName name="________________GEN380">#REF!</definedName>
    <definedName name="________________GSB1" localSheetId="1">#REF!</definedName>
    <definedName name="________________GSB1">#REF!</definedName>
    <definedName name="________________GSB2" localSheetId="1">#REF!</definedName>
    <definedName name="________________GSB2">#REF!</definedName>
    <definedName name="________________GSB3" localSheetId="1">#REF!</definedName>
    <definedName name="________________GSB3">#REF!</definedName>
    <definedName name="________________HMP1" localSheetId="1">#REF!</definedName>
    <definedName name="________________HMP1">#REF!</definedName>
    <definedName name="________________HMP2" localSheetId="1">#REF!</definedName>
    <definedName name="________________HMP2">#REF!</definedName>
    <definedName name="________________HMP3" localSheetId="1">#REF!</definedName>
    <definedName name="________________HMP3">#REF!</definedName>
    <definedName name="________________HMP4" localSheetId="1">#REF!</definedName>
    <definedName name="________________HMP4">#REF!</definedName>
    <definedName name="________________lb1" localSheetId="1">#REF!</definedName>
    <definedName name="________________lb1">#REF!</definedName>
    <definedName name="________________lb2" localSheetId="1">#REF!</definedName>
    <definedName name="________________lb2">#REF!</definedName>
    <definedName name="________________mac2">200</definedName>
    <definedName name="________________MIX10" localSheetId="11">#REF!</definedName>
    <definedName name="________________MIX10" localSheetId="1">#REF!</definedName>
    <definedName name="________________MIX10" localSheetId="16">#REF!</definedName>
    <definedName name="________________MIX10" localSheetId="0">#REF!</definedName>
    <definedName name="________________MIX10" localSheetId="2">#REF!</definedName>
    <definedName name="________________MIX10">#REF!</definedName>
    <definedName name="________________MIX15" localSheetId="11">#REF!</definedName>
    <definedName name="________________MIX15" localSheetId="1">#REF!</definedName>
    <definedName name="________________MIX15" localSheetId="16">#REF!</definedName>
    <definedName name="________________MIX15" localSheetId="0">#REF!</definedName>
    <definedName name="________________MIX15">#REF!</definedName>
    <definedName name="________________MIX15150" localSheetId="11">'[4]Mix Design'!#REF!</definedName>
    <definedName name="________________MIX15150" localSheetId="1">'[4]Mix Design'!#REF!</definedName>
    <definedName name="________________MIX15150" localSheetId="16">'[4]Mix Design'!#REF!</definedName>
    <definedName name="________________MIX15150" localSheetId="0">'[4]Mix Design'!#REF!</definedName>
    <definedName name="________________MIX15150">'[4]Mix Design'!#REF!</definedName>
    <definedName name="________________MIX1540">'[4]Mix Design'!$P$11</definedName>
    <definedName name="________________MIX1580" localSheetId="11">'[4]Mix Design'!#REF!</definedName>
    <definedName name="________________MIX1580" localSheetId="1">'[4]Mix Design'!#REF!</definedName>
    <definedName name="________________MIX1580" localSheetId="16">'[4]Mix Design'!#REF!</definedName>
    <definedName name="________________MIX1580" localSheetId="0">'[4]Mix Design'!#REF!</definedName>
    <definedName name="________________MIX1580" localSheetId="2">'[4]Mix Design'!#REF!</definedName>
    <definedName name="________________MIX1580">'[4]Mix Design'!#REF!</definedName>
    <definedName name="________________MIX2">'[5]Mix Design'!$P$12</definedName>
    <definedName name="________________MIX20" localSheetId="11">#REF!</definedName>
    <definedName name="________________MIX20" localSheetId="1">#REF!</definedName>
    <definedName name="________________MIX20" localSheetId="16">#REF!</definedName>
    <definedName name="________________MIX20" localSheetId="0">#REF!</definedName>
    <definedName name="________________MIX20" localSheetId="2">#REF!</definedName>
    <definedName name="________________MIX20">#REF!</definedName>
    <definedName name="________________MIX2020">'[4]Mix Design'!$P$12</definedName>
    <definedName name="________________MIX2040">'[4]Mix Design'!$P$13</definedName>
    <definedName name="________________MIX25" localSheetId="11">#REF!</definedName>
    <definedName name="________________MIX25" localSheetId="1">#REF!</definedName>
    <definedName name="________________MIX25" localSheetId="16">#REF!</definedName>
    <definedName name="________________MIX25" localSheetId="0">#REF!</definedName>
    <definedName name="________________MIX25" localSheetId="2">#REF!</definedName>
    <definedName name="________________MIX25">#REF!</definedName>
    <definedName name="________________MIX2540">'[4]Mix Design'!$P$15</definedName>
    <definedName name="________________Mix255">'[6]Mix Design'!$P$13</definedName>
    <definedName name="________________MIX30" localSheetId="11">#REF!</definedName>
    <definedName name="________________MIX30" localSheetId="1">#REF!</definedName>
    <definedName name="________________MIX30" localSheetId="16">#REF!</definedName>
    <definedName name="________________MIX30" localSheetId="0">#REF!</definedName>
    <definedName name="________________MIX30" localSheetId="2">#REF!</definedName>
    <definedName name="________________MIX30">#REF!</definedName>
    <definedName name="________________MIX35" localSheetId="11">#REF!</definedName>
    <definedName name="________________MIX35" localSheetId="1">#REF!</definedName>
    <definedName name="________________MIX35" localSheetId="16">#REF!</definedName>
    <definedName name="________________MIX35" localSheetId="0">#REF!</definedName>
    <definedName name="________________MIX35">#REF!</definedName>
    <definedName name="________________MIX40" localSheetId="11">#REF!</definedName>
    <definedName name="________________MIX40" localSheetId="1">#REF!</definedName>
    <definedName name="________________MIX40" localSheetId="16">#REF!</definedName>
    <definedName name="________________MIX40" localSheetId="0">#REF!</definedName>
    <definedName name="________________MIX40">#REF!</definedName>
    <definedName name="________________MIX45" localSheetId="11">'[4]Mix Design'!#REF!</definedName>
    <definedName name="________________MIX45" localSheetId="1">'[4]Mix Design'!#REF!</definedName>
    <definedName name="________________MIX45" localSheetId="16">'[4]Mix Design'!#REF!</definedName>
    <definedName name="________________MIX45" localSheetId="0">'[4]Mix Design'!#REF!</definedName>
    <definedName name="________________MIX45">'[4]Mix Design'!#REF!</definedName>
    <definedName name="________________mm1" localSheetId="11">#REF!</definedName>
    <definedName name="________________mm1" localSheetId="1">#REF!</definedName>
    <definedName name="________________mm1" localSheetId="16">#REF!</definedName>
    <definedName name="________________mm1" localSheetId="0">#REF!</definedName>
    <definedName name="________________mm1" localSheetId="2">#REF!</definedName>
    <definedName name="________________mm1">#REF!</definedName>
    <definedName name="________________mm2" localSheetId="11">#REF!</definedName>
    <definedName name="________________mm2" localSheetId="1">#REF!</definedName>
    <definedName name="________________mm2" localSheetId="16">#REF!</definedName>
    <definedName name="________________mm2" localSheetId="0">#REF!</definedName>
    <definedName name="________________mm2">#REF!</definedName>
    <definedName name="________________mm3" localSheetId="11">#REF!</definedName>
    <definedName name="________________mm3" localSheetId="1">#REF!</definedName>
    <definedName name="________________mm3" localSheetId="16">#REF!</definedName>
    <definedName name="________________mm3" localSheetId="0">#REF!</definedName>
    <definedName name="________________mm3">#REF!</definedName>
    <definedName name="________________MUR5" localSheetId="1">#REF!</definedName>
    <definedName name="________________MUR5">#REF!</definedName>
    <definedName name="________________MUR8" localSheetId="1">#REF!</definedName>
    <definedName name="________________MUR8">#REF!</definedName>
    <definedName name="________________OPC43" localSheetId="1">#REF!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1">'[8]ANAL-PIPE LINE'!#REF!</definedName>
    <definedName name="________________SLV10025" localSheetId="1">'[8]ANAL-PIPE LINE'!#REF!</definedName>
    <definedName name="________________SLV10025" localSheetId="16">'[8]ANAL-PIPE LINE'!#REF!</definedName>
    <definedName name="________________SLV10025" localSheetId="0">'[8]ANAL-PIPE LINE'!#REF!</definedName>
    <definedName name="________________SLV10025" localSheetId="2">'[8]ANAL-PIPE LINE'!#REF!</definedName>
    <definedName name="________________SLV10025">'[8]ANAL-PIPE LINE'!#REF!</definedName>
    <definedName name="________________tab1" localSheetId="11">#REF!</definedName>
    <definedName name="________________tab1" localSheetId="1">#REF!</definedName>
    <definedName name="________________tab1" localSheetId="16">#REF!</definedName>
    <definedName name="________________tab1" localSheetId="0">#REF!</definedName>
    <definedName name="________________tab1" localSheetId="2">#REF!</definedName>
    <definedName name="________________tab1">#REF!</definedName>
    <definedName name="________________tab2" localSheetId="11">#REF!</definedName>
    <definedName name="________________tab2" localSheetId="1">#REF!</definedName>
    <definedName name="________________tab2" localSheetId="16">#REF!</definedName>
    <definedName name="________________tab2" localSheetId="0">#REF!</definedName>
    <definedName name="________________tab2">#REF!</definedName>
    <definedName name="________________TIP1" localSheetId="11">#REF!</definedName>
    <definedName name="________________TIP1" localSheetId="1">#REF!</definedName>
    <definedName name="________________TIP1" localSheetId="16">#REF!</definedName>
    <definedName name="________________TIP1" localSheetId="0">#REF!</definedName>
    <definedName name="________________TIP1">#REF!</definedName>
    <definedName name="________________TIP2" localSheetId="1">#REF!</definedName>
    <definedName name="________________TIP2">#REF!</definedName>
    <definedName name="________________TIP3" localSheetId="1">#REF!</definedName>
    <definedName name="________________TIP3">#REF!</definedName>
    <definedName name="_______________A65537" localSheetId="1">#REF!</definedName>
    <definedName name="_______________A65537">#REF!</definedName>
    <definedName name="_______________ABM10" localSheetId="1">#REF!</definedName>
    <definedName name="_______________ABM10">#REF!</definedName>
    <definedName name="_______________ABM40" localSheetId="1">#REF!</definedName>
    <definedName name="_______________ABM40">#REF!</definedName>
    <definedName name="_______________ABM6" localSheetId="1">#REF!</definedName>
    <definedName name="_______________ABM6">#REF!</definedName>
    <definedName name="_______________ACB10" localSheetId="1">#REF!</definedName>
    <definedName name="_______________ACB10">#REF!</definedName>
    <definedName name="_______________ACB20" localSheetId="1">#REF!</definedName>
    <definedName name="_______________ACB20">#REF!</definedName>
    <definedName name="_______________ACR10" localSheetId="1">#REF!</definedName>
    <definedName name="_______________ACR10">#REF!</definedName>
    <definedName name="_______________ACR20" localSheetId="1">#REF!</definedName>
    <definedName name="_______________ACR20">#REF!</definedName>
    <definedName name="_______________AGG10" localSheetId="1">#REF!</definedName>
    <definedName name="_______________AGG10">#REF!</definedName>
    <definedName name="_______________AGG6" localSheetId="1">#REF!</definedName>
    <definedName name="_______________AGG6">#REF!</definedName>
    <definedName name="_______________ash1" localSheetId="1">[13]ANAL!#REF!</definedName>
    <definedName name="_______________ash1">[13]ANAL!#REF!</definedName>
    <definedName name="_______________AWM10" localSheetId="11">#REF!</definedName>
    <definedName name="_______________AWM10" localSheetId="1">#REF!</definedName>
    <definedName name="_______________AWM10" localSheetId="16">#REF!</definedName>
    <definedName name="_______________AWM10" localSheetId="0">#REF!</definedName>
    <definedName name="_______________AWM10" localSheetId="2">#REF!</definedName>
    <definedName name="_______________AWM10">#REF!</definedName>
    <definedName name="_______________AWM40" localSheetId="11">#REF!</definedName>
    <definedName name="_______________AWM40" localSheetId="1">#REF!</definedName>
    <definedName name="_______________AWM40" localSheetId="16">#REF!</definedName>
    <definedName name="_______________AWM40" localSheetId="0">#REF!</definedName>
    <definedName name="_______________AWM40">#REF!</definedName>
    <definedName name="_______________AWM6" localSheetId="11">#REF!</definedName>
    <definedName name="_______________AWM6" localSheetId="1">#REF!</definedName>
    <definedName name="_______________AWM6" localSheetId="16">#REF!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1">[19]PROCTOR!#REF!</definedName>
    <definedName name="_______________CAN458" localSheetId="1">[19]PROCTOR!#REF!</definedName>
    <definedName name="_______________CAN458" localSheetId="16">[19]PROCTOR!#REF!</definedName>
    <definedName name="_______________CAN458" localSheetId="0">[19]PROCTOR!#REF!</definedName>
    <definedName name="_______________CAN458" localSheetId="2">[19]PROCTOR!#REF!</definedName>
    <definedName name="_______________CAN458">[19]PROCTOR!#REF!</definedName>
    <definedName name="_______________CAN486" localSheetId="11">[19]PROCTOR!#REF!</definedName>
    <definedName name="_______________CAN486" localSheetId="1">[19]PROCTOR!#REF!</definedName>
    <definedName name="_______________CAN486" localSheetId="16">[19]PROCTOR!#REF!</definedName>
    <definedName name="_______________CAN486" localSheetId="0">[19]PROCTOR!#REF!</definedName>
    <definedName name="_______________CAN486" localSheetId="2">[19]PROCTOR!#REF!</definedName>
    <definedName name="_______________CAN486">[19]PROCTOR!#REF!</definedName>
    <definedName name="_______________CAN487" localSheetId="11">[19]PROCTOR!#REF!</definedName>
    <definedName name="_______________CAN487" localSheetId="1">[19]PROCTOR!#REF!</definedName>
    <definedName name="_______________CAN487" localSheetId="16">[19]PROCTOR!#REF!</definedName>
    <definedName name="_______________CAN487" localSheetId="0">[19]PROCTOR!#REF!</definedName>
    <definedName name="_______________CAN487">[19]PROCTOR!#REF!</definedName>
    <definedName name="_______________CAN488" localSheetId="11">[19]PROCTOR!#REF!</definedName>
    <definedName name="_______________CAN488" localSheetId="1">[19]PROCTOR!#REF!</definedName>
    <definedName name="_______________CAN488" localSheetId="16">[19]PROCTOR!#REF!</definedName>
    <definedName name="_______________CAN488" localSheetId="0">[19]PROCTOR!#REF!</definedName>
    <definedName name="_______________CAN488">[19]PROCTOR!#REF!</definedName>
    <definedName name="_______________CAN489" localSheetId="11">[19]PROCTOR!#REF!</definedName>
    <definedName name="_______________CAN489" localSheetId="1">[19]PROCTOR!#REF!</definedName>
    <definedName name="_______________CAN489" localSheetId="16">[19]PROCTOR!#REF!</definedName>
    <definedName name="_______________CAN489" localSheetId="0">[19]PROCTOR!#REF!</definedName>
    <definedName name="_______________CAN489">[19]PROCTOR!#REF!</definedName>
    <definedName name="_______________CAN490" localSheetId="1">[19]PROCTOR!#REF!</definedName>
    <definedName name="_______________CAN490">[19]PROCTOR!#REF!</definedName>
    <definedName name="_______________CAN491" localSheetId="1">[19]PROCTOR!#REF!</definedName>
    <definedName name="_______________CAN491">[19]PROCTOR!#REF!</definedName>
    <definedName name="_______________CAN492" localSheetId="1">[19]PROCTOR!#REF!</definedName>
    <definedName name="_______________CAN492">[19]PROCTOR!#REF!</definedName>
    <definedName name="_______________CAN493" localSheetId="1">[19]PROCTOR!#REF!</definedName>
    <definedName name="_______________CAN493">[19]PROCTOR!#REF!</definedName>
    <definedName name="_______________CAN494" localSheetId="1">[19]PROCTOR!#REF!</definedName>
    <definedName name="_______________CAN494">[19]PROCTOR!#REF!</definedName>
    <definedName name="_______________CAN495" localSheetId="1">[19]PROCTOR!#REF!</definedName>
    <definedName name="_______________CAN495">[19]PROCTOR!#REF!</definedName>
    <definedName name="_______________CAN496" localSheetId="1">[19]PROCTOR!#REF!</definedName>
    <definedName name="_______________CAN496">[19]PROCTOR!#REF!</definedName>
    <definedName name="_______________CAN497" localSheetId="1">[19]PROCTOR!#REF!</definedName>
    <definedName name="_______________CAN497">[19]PROCTOR!#REF!</definedName>
    <definedName name="_______________CAN498" localSheetId="1">[19]PROCTOR!#REF!</definedName>
    <definedName name="_______________CAN498">[19]PROCTOR!#REF!</definedName>
    <definedName name="_______________CAN499" localSheetId="1">[19]PROCTOR!#REF!</definedName>
    <definedName name="_______________CAN499">[19]PROCTOR!#REF!</definedName>
    <definedName name="_______________CAN500" localSheetId="1">[19]PROCTOR!#REF!</definedName>
    <definedName name="_______________CAN500">[19]PROCTOR!#REF!</definedName>
    <definedName name="_______________CDG100" localSheetId="11">#REF!</definedName>
    <definedName name="_______________CDG100" localSheetId="1">#REF!</definedName>
    <definedName name="_______________CDG100" localSheetId="16">#REF!</definedName>
    <definedName name="_______________CDG100" localSheetId="0">#REF!</definedName>
    <definedName name="_______________CDG100" localSheetId="2">#REF!</definedName>
    <definedName name="_______________CDG100">#REF!</definedName>
    <definedName name="_______________CDG250" localSheetId="11">#REF!</definedName>
    <definedName name="_______________CDG250" localSheetId="1">#REF!</definedName>
    <definedName name="_______________CDG250" localSheetId="16">#REF!</definedName>
    <definedName name="_______________CDG250" localSheetId="0">#REF!</definedName>
    <definedName name="_______________CDG250">#REF!</definedName>
    <definedName name="_______________CDG50" localSheetId="11">#REF!</definedName>
    <definedName name="_______________CDG50" localSheetId="1">#REF!</definedName>
    <definedName name="_______________CDG50" localSheetId="16">#REF!</definedName>
    <definedName name="_______________CDG50" localSheetId="0">#REF!</definedName>
    <definedName name="_______________CDG50">#REF!</definedName>
    <definedName name="_______________CDG500" localSheetId="1">#REF!</definedName>
    <definedName name="_______________CDG500">#REF!</definedName>
    <definedName name="_______________CEM53" localSheetId="1">#REF!</definedName>
    <definedName name="_______________CEM53">#REF!</definedName>
    <definedName name="_______________CRN3" localSheetId="1">#REF!</definedName>
    <definedName name="_______________CRN3">#REF!</definedName>
    <definedName name="_______________CRN35" localSheetId="1">#REF!</definedName>
    <definedName name="_______________CRN35">#REF!</definedName>
    <definedName name="_______________CRN80" localSheetId="1">#REF!</definedName>
    <definedName name="_______________CRN80">#REF!</definedName>
    <definedName name="_______________dec05" localSheetId="11" hidden="1">{"'Sheet1'!$A$4386:$N$4591"}</definedName>
    <definedName name="_______________dec05" localSheetId="16" hidden="1">{"'Sheet1'!$A$4386:$N$4591"}</definedName>
    <definedName name="_______________dec05" localSheetId="20" hidden="1">{"'Sheet1'!$A$4386:$N$4591"}</definedName>
    <definedName name="_______________dec05" localSheetId="0" hidden="1">{"'Sheet1'!$A$4386:$N$4591"}</definedName>
    <definedName name="_______________dec05" localSheetId="2" hidden="1">{"'Sheet1'!$A$4386:$N$4591"}</definedName>
    <definedName name="_______________dec05" hidden="1">{"'Sheet1'!$A$4386:$N$4591"}</definedName>
    <definedName name="_______________DOZ50" localSheetId="1">#REF!</definedName>
    <definedName name="_______________DOZ50">#REF!</definedName>
    <definedName name="_______________DOZ80" localSheetId="1">#REF!</definedName>
    <definedName name="_______________DOZ80">#REF!</definedName>
    <definedName name="_______________EXC20">'[10]Rate Analysis '!$E$50</definedName>
    <definedName name="_______________ExV200" localSheetId="11">#REF!</definedName>
    <definedName name="_______________ExV200" localSheetId="1">#REF!</definedName>
    <definedName name="_______________ExV200" localSheetId="16">#REF!</definedName>
    <definedName name="_______________ExV200" localSheetId="0">#REF!</definedName>
    <definedName name="_______________ExV200" localSheetId="2">#REF!</definedName>
    <definedName name="_______________ExV200">#REF!</definedName>
    <definedName name="_______________GEN100" localSheetId="11">#REF!</definedName>
    <definedName name="_______________GEN100" localSheetId="1">#REF!</definedName>
    <definedName name="_______________GEN100" localSheetId="16">#REF!</definedName>
    <definedName name="_______________GEN100" localSheetId="0">#REF!</definedName>
    <definedName name="_______________GEN100">#REF!</definedName>
    <definedName name="_______________GEN250" localSheetId="11">#REF!</definedName>
    <definedName name="_______________GEN250" localSheetId="1">#REF!</definedName>
    <definedName name="_______________GEN250" localSheetId="16">#REF!</definedName>
    <definedName name="_______________GEN250" localSheetId="0">#REF!</definedName>
    <definedName name="_______________GEN250">#REF!</definedName>
    <definedName name="_______________GEN325" localSheetId="1">#REF!</definedName>
    <definedName name="_______________GEN325">#REF!</definedName>
    <definedName name="_______________GEN380" localSheetId="1">#REF!</definedName>
    <definedName name="_______________GEN380">#REF!</definedName>
    <definedName name="_______________GSB1" localSheetId="1">#REF!</definedName>
    <definedName name="_______________GSB1">#REF!</definedName>
    <definedName name="_______________GSB2" localSheetId="1">#REF!</definedName>
    <definedName name="_______________GSB2">#REF!</definedName>
    <definedName name="_______________GSB3" localSheetId="1">#REF!</definedName>
    <definedName name="_______________GSB3">#REF!</definedName>
    <definedName name="_______________HMP1" localSheetId="1">#REF!</definedName>
    <definedName name="_______________HMP1">#REF!</definedName>
    <definedName name="_______________HMP2" localSheetId="1">#REF!</definedName>
    <definedName name="_______________HMP2">#REF!</definedName>
    <definedName name="_______________HMP3" localSheetId="1">#REF!</definedName>
    <definedName name="_______________HMP3">#REF!</definedName>
    <definedName name="_______________HMP4" localSheetId="1">#REF!</definedName>
    <definedName name="_______________HMP4">#REF!</definedName>
    <definedName name="_______________lb1" localSheetId="1">#REF!</definedName>
    <definedName name="_______________lb1">#REF!</definedName>
    <definedName name="_______________lb2" localSheetId="1">#REF!</definedName>
    <definedName name="_______________lb2">#REF!</definedName>
    <definedName name="_______________mac2">200</definedName>
    <definedName name="_______________MIX10" localSheetId="11">#REF!</definedName>
    <definedName name="_______________MIX10" localSheetId="1">#REF!</definedName>
    <definedName name="_______________MIX10" localSheetId="16">#REF!</definedName>
    <definedName name="_______________MIX10" localSheetId="0">#REF!</definedName>
    <definedName name="_______________MIX10" localSheetId="2">#REF!</definedName>
    <definedName name="_______________MIX10">#REF!</definedName>
    <definedName name="_______________MIX15" localSheetId="11">#REF!</definedName>
    <definedName name="_______________MIX15" localSheetId="1">#REF!</definedName>
    <definedName name="_______________MIX15" localSheetId="16">#REF!</definedName>
    <definedName name="_______________MIX15" localSheetId="0">#REF!</definedName>
    <definedName name="_______________MIX15">#REF!</definedName>
    <definedName name="_______________MIX15150" localSheetId="11">'[4]Mix Design'!#REF!</definedName>
    <definedName name="_______________MIX15150" localSheetId="1">'[4]Mix Design'!#REF!</definedName>
    <definedName name="_______________MIX15150" localSheetId="16">'[4]Mix Design'!#REF!</definedName>
    <definedName name="_______________MIX15150" localSheetId="0">'[4]Mix Design'!#REF!</definedName>
    <definedName name="_______________MIX15150">'[4]Mix Design'!#REF!</definedName>
    <definedName name="_______________MIX1540">'[4]Mix Design'!$P$11</definedName>
    <definedName name="_______________MIX1580" localSheetId="11">'[4]Mix Design'!#REF!</definedName>
    <definedName name="_______________MIX1580" localSheetId="1">'[4]Mix Design'!#REF!</definedName>
    <definedName name="_______________MIX1580" localSheetId="16">'[4]Mix Design'!#REF!</definedName>
    <definedName name="_______________MIX1580" localSheetId="0">'[4]Mix Design'!#REF!</definedName>
    <definedName name="_______________MIX1580" localSheetId="2">'[4]Mix Design'!#REF!</definedName>
    <definedName name="_______________MIX1580">'[4]Mix Design'!#REF!</definedName>
    <definedName name="_______________MIX2">'[5]Mix Design'!$P$12</definedName>
    <definedName name="_______________MIX20" localSheetId="11">#REF!</definedName>
    <definedName name="_______________MIX20" localSheetId="1">#REF!</definedName>
    <definedName name="_______________MIX20" localSheetId="16">#REF!</definedName>
    <definedName name="_______________MIX20" localSheetId="0">#REF!</definedName>
    <definedName name="_______________MIX20" localSheetId="2">#REF!</definedName>
    <definedName name="_______________MIX20">#REF!</definedName>
    <definedName name="_______________MIX2020">'[4]Mix Design'!$P$12</definedName>
    <definedName name="_______________MIX2040">'[4]Mix Design'!$P$13</definedName>
    <definedName name="_______________MIX25" localSheetId="11">#REF!</definedName>
    <definedName name="_______________MIX25" localSheetId="1">#REF!</definedName>
    <definedName name="_______________MIX25" localSheetId="16">#REF!</definedName>
    <definedName name="_______________MIX25" localSheetId="0">#REF!</definedName>
    <definedName name="_______________MIX25" localSheetId="2">#REF!</definedName>
    <definedName name="_______________MIX25">#REF!</definedName>
    <definedName name="_______________MIX2540">'[4]Mix Design'!$P$15</definedName>
    <definedName name="_______________Mix255">'[6]Mix Design'!$P$13</definedName>
    <definedName name="_______________MIX30" localSheetId="11">#REF!</definedName>
    <definedName name="_______________MIX30" localSheetId="1">#REF!</definedName>
    <definedName name="_______________MIX30" localSheetId="16">#REF!</definedName>
    <definedName name="_______________MIX30" localSheetId="0">#REF!</definedName>
    <definedName name="_______________MIX30" localSheetId="2">#REF!</definedName>
    <definedName name="_______________MIX30">#REF!</definedName>
    <definedName name="_______________MIX35" localSheetId="11">#REF!</definedName>
    <definedName name="_______________MIX35" localSheetId="1">#REF!</definedName>
    <definedName name="_______________MIX35" localSheetId="16">#REF!</definedName>
    <definedName name="_______________MIX35" localSheetId="0">#REF!</definedName>
    <definedName name="_______________MIX35">#REF!</definedName>
    <definedName name="_______________MIX40" localSheetId="11">#REF!</definedName>
    <definedName name="_______________MIX40" localSheetId="1">#REF!</definedName>
    <definedName name="_______________MIX40" localSheetId="16">#REF!</definedName>
    <definedName name="_______________MIX40" localSheetId="0">#REF!</definedName>
    <definedName name="_______________MIX40">#REF!</definedName>
    <definedName name="_______________MIX45" localSheetId="11">'[4]Mix Design'!#REF!</definedName>
    <definedName name="_______________MIX45" localSheetId="1">'[4]Mix Design'!#REF!</definedName>
    <definedName name="_______________MIX45" localSheetId="16">'[4]Mix Design'!#REF!</definedName>
    <definedName name="_______________MIX45" localSheetId="0">'[4]Mix Design'!#REF!</definedName>
    <definedName name="_______________MIX45">'[4]Mix Design'!#REF!</definedName>
    <definedName name="_______________mm1" localSheetId="11">#REF!</definedName>
    <definedName name="_______________mm1" localSheetId="1">#REF!</definedName>
    <definedName name="_______________mm1" localSheetId="16">#REF!</definedName>
    <definedName name="_______________mm1" localSheetId="0">#REF!</definedName>
    <definedName name="_______________mm1" localSheetId="2">#REF!</definedName>
    <definedName name="_______________mm1">#REF!</definedName>
    <definedName name="_______________mm2" localSheetId="11">#REF!</definedName>
    <definedName name="_______________mm2" localSheetId="1">#REF!</definedName>
    <definedName name="_______________mm2" localSheetId="16">#REF!</definedName>
    <definedName name="_______________mm2" localSheetId="0">#REF!</definedName>
    <definedName name="_______________mm2">#REF!</definedName>
    <definedName name="_______________mm3" localSheetId="11">#REF!</definedName>
    <definedName name="_______________mm3" localSheetId="1">#REF!</definedName>
    <definedName name="_______________mm3" localSheetId="16">#REF!</definedName>
    <definedName name="_______________mm3" localSheetId="0">#REF!</definedName>
    <definedName name="_______________mm3">#REF!</definedName>
    <definedName name="_______________MUR5" localSheetId="1">#REF!</definedName>
    <definedName name="_______________MUR5">#REF!</definedName>
    <definedName name="_______________MUR8" localSheetId="1">#REF!</definedName>
    <definedName name="_______________MUR8">#REF!</definedName>
    <definedName name="_______________OPC43" localSheetId="1">#REF!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11">#REF!</definedName>
    <definedName name="_______________tab1" localSheetId="1">#REF!</definedName>
    <definedName name="_______________tab1" localSheetId="16">#REF!</definedName>
    <definedName name="_______________tab1" localSheetId="0">#REF!</definedName>
    <definedName name="_______________tab1" localSheetId="2">#REF!</definedName>
    <definedName name="_______________tab1">#REF!</definedName>
    <definedName name="_______________tab2" localSheetId="11">#REF!</definedName>
    <definedName name="_______________tab2" localSheetId="1">#REF!</definedName>
    <definedName name="_______________tab2" localSheetId="16">#REF!</definedName>
    <definedName name="_______________tab2" localSheetId="0">#REF!</definedName>
    <definedName name="_______________tab2">#REF!</definedName>
    <definedName name="_______________TIP1" localSheetId="11">#REF!</definedName>
    <definedName name="_______________TIP1" localSheetId="1">#REF!</definedName>
    <definedName name="_______________TIP1" localSheetId="16">#REF!</definedName>
    <definedName name="_______________TIP1" localSheetId="0">#REF!</definedName>
    <definedName name="_______________TIP1">#REF!</definedName>
    <definedName name="_______________TIP2" localSheetId="1">#REF!</definedName>
    <definedName name="_______________TIP2">#REF!</definedName>
    <definedName name="_______________TIP3" localSheetId="1">#REF!</definedName>
    <definedName name="_______________TIP3">#REF!</definedName>
    <definedName name="______________A65537" localSheetId="1">#REF!</definedName>
    <definedName name="______________A65537">#REF!</definedName>
    <definedName name="______________ABM10" localSheetId="1">#REF!</definedName>
    <definedName name="______________ABM10">#REF!</definedName>
    <definedName name="______________ABM40" localSheetId="1">#REF!</definedName>
    <definedName name="______________ABM40">#REF!</definedName>
    <definedName name="______________ABM6" localSheetId="1">#REF!</definedName>
    <definedName name="______________ABM6">#REF!</definedName>
    <definedName name="______________ACB10" localSheetId="1">#REF!</definedName>
    <definedName name="______________ACB10">#REF!</definedName>
    <definedName name="______________ACB20" localSheetId="1">#REF!</definedName>
    <definedName name="______________ACB20">#REF!</definedName>
    <definedName name="______________ACR10" localSheetId="1">#REF!</definedName>
    <definedName name="______________ACR10">#REF!</definedName>
    <definedName name="______________ACR20" localSheetId="1">#REF!</definedName>
    <definedName name="______________ACR20">#REF!</definedName>
    <definedName name="______________AGG10" localSheetId="1">#REF!</definedName>
    <definedName name="______________AGG10">#REF!</definedName>
    <definedName name="______________AGG6" localSheetId="1">#REF!</definedName>
    <definedName name="______________AGG6">#REF!</definedName>
    <definedName name="______________ARV8040">'[20]ANAL-PUMP HOUSE'!$I$55</definedName>
    <definedName name="______________ash1" localSheetId="11">[21]ANAL!#REF!</definedName>
    <definedName name="______________ash1" localSheetId="1">[21]ANAL!#REF!</definedName>
    <definedName name="______________ash1" localSheetId="16">[21]ANAL!#REF!</definedName>
    <definedName name="______________ash1" localSheetId="0">[21]ANAL!#REF!</definedName>
    <definedName name="______________ash1" localSheetId="2">[21]ANAL!#REF!</definedName>
    <definedName name="______________ash1">[21]ANAL!#REF!</definedName>
    <definedName name="______________AWM10" localSheetId="11">#REF!</definedName>
    <definedName name="______________AWM10" localSheetId="1">#REF!</definedName>
    <definedName name="______________AWM10" localSheetId="16">#REF!</definedName>
    <definedName name="______________AWM10" localSheetId="0">#REF!</definedName>
    <definedName name="______________AWM10" localSheetId="2">#REF!</definedName>
    <definedName name="______________AWM10">#REF!</definedName>
    <definedName name="______________AWM40" localSheetId="11">#REF!</definedName>
    <definedName name="______________AWM40" localSheetId="1">#REF!</definedName>
    <definedName name="______________AWM40" localSheetId="16">#REF!</definedName>
    <definedName name="______________AWM40" localSheetId="0">#REF!</definedName>
    <definedName name="______________AWM40">#REF!</definedName>
    <definedName name="______________AWM6" localSheetId="11">#REF!</definedName>
    <definedName name="______________AWM6" localSheetId="1">#REF!</definedName>
    <definedName name="______________AWM6" localSheetId="16">#REF!</definedName>
    <definedName name="______________AWM6" localSheetId="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[14]PROCTOR!#REF!</definedName>
    <definedName name="______________CAN458" localSheetId="1">[14]PROCTOR!#REF!</definedName>
    <definedName name="______________CAN458" localSheetId="16">[14]PROCTOR!#REF!</definedName>
    <definedName name="______________CAN458" localSheetId="0">[14]PROCTOR!#REF!</definedName>
    <definedName name="______________CAN458" localSheetId="2">[14]PROCTOR!#REF!</definedName>
    <definedName name="______________CAN458">[14]PROCTOR!#REF!</definedName>
    <definedName name="______________CAN486" localSheetId="11">[14]PROCTOR!#REF!</definedName>
    <definedName name="______________CAN486" localSheetId="1">[14]PROCTOR!#REF!</definedName>
    <definedName name="______________CAN486" localSheetId="16">[14]PROCTOR!#REF!</definedName>
    <definedName name="______________CAN486" localSheetId="0">[14]PROCTOR!#REF!</definedName>
    <definedName name="______________CAN486" localSheetId="2">[14]PROCTOR!#REF!</definedName>
    <definedName name="______________CAN486">[14]PROCTOR!#REF!</definedName>
    <definedName name="______________CAN487" localSheetId="11">[14]PROCTOR!#REF!</definedName>
    <definedName name="______________CAN487" localSheetId="1">[14]PROCTOR!#REF!</definedName>
    <definedName name="______________CAN487" localSheetId="16">[14]PROCTOR!#REF!</definedName>
    <definedName name="______________CAN487" localSheetId="0">[14]PROCTOR!#REF!</definedName>
    <definedName name="______________CAN487">[14]PROCTOR!#REF!</definedName>
    <definedName name="______________CAN488" localSheetId="11">[14]PROCTOR!#REF!</definedName>
    <definedName name="______________CAN488" localSheetId="1">[14]PROCTOR!#REF!</definedName>
    <definedName name="______________CAN488" localSheetId="16">[14]PROCTOR!#REF!</definedName>
    <definedName name="______________CAN488" localSheetId="0">[14]PROCTOR!#REF!</definedName>
    <definedName name="______________CAN488">[14]PROCTOR!#REF!</definedName>
    <definedName name="______________CAN489" localSheetId="11">[14]PROCTOR!#REF!</definedName>
    <definedName name="______________CAN489" localSheetId="1">[14]PROCTOR!#REF!</definedName>
    <definedName name="______________CAN489" localSheetId="16">[14]PROCTOR!#REF!</definedName>
    <definedName name="______________CAN489" localSheetId="0">[14]PROCTOR!#REF!</definedName>
    <definedName name="______________CAN489">[14]PROCTOR!#REF!</definedName>
    <definedName name="______________CAN490" localSheetId="1">[14]PROCTOR!#REF!</definedName>
    <definedName name="______________CAN490">[14]PROCTOR!#REF!</definedName>
    <definedName name="______________CAN491" localSheetId="1">[14]PROCTOR!#REF!</definedName>
    <definedName name="______________CAN491">[14]PROCTOR!#REF!</definedName>
    <definedName name="______________CAN492" localSheetId="1">[14]PROCTOR!#REF!</definedName>
    <definedName name="______________CAN492">[14]PROCTOR!#REF!</definedName>
    <definedName name="______________CAN493" localSheetId="1">[14]PROCTOR!#REF!</definedName>
    <definedName name="______________CAN493">[14]PROCTOR!#REF!</definedName>
    <definedName name="______________CAN494" localSheetId="1">[14]PROCTOR!#REF!</definedName>
    <definedName name="______________CAN494">[14]PROCTOR!#REF!</definedName>
    <definedName name="______________CAN495" localSheetId="1">[14]PROCTOR!#REF!</definedName>
    <definedName name="______________CAN495">[14]PROCTOR!#REF!</definedName>
    <definedName name="______________CAN496" localSheetId="1">[14]PROCTOR!#REF!</definedName>
    <definedName name="______________CAN496">[14]PROCTOR!#REF!</definedName>
    <definedName name="______________CAN497" localSheetId="1">[14]PROCTOR!#REF!</definedName>
    <definedName name="______________CAN497">[14]PROCTOR!#REF!</definedName>
    <definedName name="______________CAN498" localSheetId="1">[14]PROCTOR!#REF!</definedName>
    <definedName name="______________CAN498">[14]PROCTOR!#REF!</definedName>
    <definedName name="______________CAN499" localSheetId="1">[14]PROCTOR!#REF!</definedName>
    <definedName name="______________CAN499">[14]PROCTOR!#REF!</definedName>
    <definedName name="______________CAN500" localSheetId="1">[14]PROCTOR!#REF!</definedName>
    <definedName name="______________CAN500">[14]PROCTOR!#REF!</definedName>
    <definedName name="______________CDG100" localSheetId="11">#REF!</definedName>
    <definedName name="______________CDG100" localSheetId="1">#REF!</definedName>
    <definedName name="______________CDG100" localSheetId="16">#REF!</definedName>
    <definedName name="______________CDG100" localSheetId="0">#REF!</definedName>
    <definedName name="______________CDG100" localSheetId="2">#REF!</definedName>
    <definedName name="______________CDG100">#REF!</definedName>
    <definedName name="______________CDG250" localSheetId="11">#REF!</definedName>
    <definedName name="______________CDG250" localSheetId="1">#REF!</definedName>
    <definedName name="______________CDG250" localSheetId="16">#REF!</definedName>
    <definedName name="______________CDG250" localSheetId="0">#REF!</definedName>
    <definedName name="______________CDG250">#REF!</definedName>
    <definedName name="______________CDG50" localSheetId="11">#REF!</definedName>
    <definedName name="______________CDG50" localSheetId="1">#REF!</definedName>
    <definedName name="______________CDG50" localSheetId="16">#REF!</definedName>
    <definedName name="______________CDG50" localSheetId="0">#REF!</definedName>
    <definedName name="______________CDG50">#REF!</definedName>
    <definedName name="______________CDG500" localSheetId="1">#REF!</definedName>
    <definedName name="______________CDG500">#REF!</definedName>
    <definedName name="______________CEM53" localSheetId="1">#REF!</definedName>
    <definedName name="______________CEM53">#REF!</definedName>
    <definedName name="______________CRN3" localSheetId="1">#REF!</definedName>
    <definedName name="______________CRN3">#REF!</definedName>
    <definedName name="______________CRN35" localSheetId="1">#REF!</definedName>
    <definedName name="______________CRN35">#REF!</definedName>
    <definedName name="______________CRN80" localSheetId="1">#REF!</definedName>
    <definedName name="______________CRN80">#REF!</definedName>
    <definedName name="______________dec05" localSheetId="11" hidden="1">{"'Sheet1'!$A$4386:$N$4591"}</definedName>
    <definedName name="______________dec05" localSheetId="16" hidden="1">{"'Sheet1'!$A$4386:$N$4591"}</definedName>
    <definedName name="______________dec05" localSheetId="20" hidden="1">{"'Sheet1'!$A$4386:$N$4591"}</definedName>
    <definedName name="______________dec05" localSheetId="0" hidden="1">{"'Sheet1'!$A$4386:$N$4591"}</definedName>
    <definedName name="______________dec05" localSheetId="2" hidden="1">{"'Sheet1'!$A$4386:$N$4591"}</definedName>
    <definedName name="______________dec05" hidden="1">{"'Sheet1'!$A$4386:$N$4591"}</definedName>
    <definedName name="______________DOZ50" localSheetId="1">#REF!</definedName>
    <definedName name="______________DOZ50">#REF!</definedName>
    <definedName name="______________DOZ80" localSheetId="1">#REF!</definedName>
    <definedName name="______________DOZ80">#REF!</definedName>
    <definedName name="______________EXC20">'[10]Rate Analysis '!$E$50</definedName>
    <definedName name="______________ExV200" localSheetId="11">#REF!</definedName>
    <definedName name="______________ExV200" localSheetId="1">#REF!</definedName>
    <definedName name="______________ExV200" localSheetId="16">#REF!</definedName>
    <definedName name="______________ExV200" localSheetId="0">#REF!</definedName>
    <definedName name="______________ExV200" localSheetId="2">#REF!</definedName>
    <definedName name="______________ExV200">#REF!</definedName>
    <definedName name="______________GEN100" localSheetId="11">#REF!</definedName>
    <definedName name="______________GEN100" localSheetId="1">#REF!</definedName>
    <definedName name="______________GEN100" localSheetId="16">#REF!</definedName>
    <definedName name="______________GEN100" localSheetId="0">#REF!</definedName>
    <definedName name="______________GEN100">#REF!</definedName>
    <definedName name="______________GEN250" localSheetId="11">#REF!</definedName>
    <definedName name="______________GEN250" localSheetId="1">#REF!</definedName>
    <definedName name="______________GEN250" localSheetId="16">#REF!</definedName>
    <definedName name="______________GEN250" localSheetId="0">#REF!</definedName>
    <definedName name="______________GEN250">#REF!</definedName>
    <definedName name="______________GEN325" localSheetId="1">#REF!</definedName>
    <definedName name="______________GEN325">#REF!</definedName>
    <definedName name="______________GEN380" localSheetId="1">#REF!</definedName>
    <definedName name="______________GEN380">#REF!</definedName>
    <definedName name="______________GSB1" localSheetId="1">#REF!</definedName>
    <definedName name="______________GSB1">#REF!</definedName>
    <definedName name="______________GSB2" localSheetId="1">#REF!</definedName>
    <definedName name="______________GSB2">#REF!</definedName>
    <definedName name="______________GSB3" localSheetId="1">#REF!</definedName>
    <definedName name="______________GSB3">#REF!</definedName>
    <definedName name="______________HMP1" localSheetId="1">#REF!</definedName>
    <definedName name="______________HMP1">#REF!</definedName>
    <definedName name="______________HMP2" localSheetId="1">#REF!</definedName>
    <definedName name="______________HMP2">#REF!</definedName>
    <definedName name="______________HMP3" localSheetId="1">#REF!</definedName>
    <definedName name="______________HMP3">#REF!</definedName>
    <definedName name="______________HMP4" localSheetId="1">#REF!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11">#REF!</definedName>
    <definedName name="______________lb1" localSheetId="1">#REF!</definedName>
    <definedName name="______________lb1" localSheetId="16">#REF!</definedName>
    <definedName name="______________lb1" localSheetId="0">#REF!</definedName>
    <definedName name="______________lb1" localSheetId="2">#REF!</definedName>
    <definedName name="______________lb1">#REF!</definedName>
    <definedName name="______________lb2" localSheetId="11">#REF!</definedName>
    <definedName name="______________lb2" localSheetId="1">#REF!</definedName>
    <definedName name="______________lb2" localSheetId="16">#REF!</definedName>
    <definedName name="______________lb2" localSheetId="0">#REF!</definedName>
    <definedName name="______________lb2">#REF!</definedName>
    <definedName name="______________mac2">200</definedName>
    <definedName name="______________MAN1">#REF!</definedName>
    <definedName name="______________MIX10" localSheetId="11">#REF!</definedName>
    <definedName name="______________MIX10" localSheetId="1">#REF!</definedName>
    <definedName name="______________MIX10" localSheetId="16">#REF!</definedName>
    <definedName name="______________MIX10" localSheetId="0">#REF!</definedName>
    <definedName name="______________MIX10" localSheetId="2">#REF!</definedName>
    <definedName name="______________MIX10">#REF!</definedName>
    <definedName name="______________MIX15" localSheetId="11">#REF!</definedName>
    <definedName name="______________MIX15" localSheetId="1">#REF!</definedName>
    <definedName name="______________MIX15" localSheetId="16">#REF!</definedName>
    <definedName name="______________MIX15" localSheetId="0">#REF!</definedName>
    <definedName name="______________MIX15">#REF!</definedName>
    <definedName name="______________MIX15150" localSheetId="11">'[4]Mix Design'!#REF!</definedName>
    <definedName name="______________MIX15150" localSheetId="1">'[4]Mix Design'!#REF!</definedName>
    <definedName name="______________MIX15150" localSheetId="16">'[4]Mix Design'!#REF!</definedName>
    <definedName name="______________MIX15150" localSheetId="0">'[4]Mix Design'!#REF!</definedName>
    <definedName name="______________MIX15150">'[4]Mix Design'!#REF!</definedName>
    <definedName name="______________MIX1540">'[4]Mix Design'!$P$11</definedName>
    <definedName name="______________MIX1580" localSheetId="11">'[4]Mix Design'!#REF!</definedName>
    <definedName name="______________MIX1580" localSheetId="1">'[4]Mix Design'!#REF!</definedName>
    <definedName name="______________MIX1580" localSheetId="16">'[4]Mix Design'!#REF!</definedName>
    <definedName name="______________MIX1580" localSheetId="0">'[4]Mix Design'!#REF!</definedName>
    <definedName name="______________MIX1580" localSheetId="2">'[4]Mix Design'!#REF!</definedName>
    <definedName name="______________MIX1580">'[4]Mix Design'!#REF!</definedName>
    <definedName name="______________MIX2">'[5]Mix Design'!$P$12</definedName>
    <definedName name="______________MIX20" localSheetId="11">#REF!</definedName>
    <definedName name="______________MIX20" localSheetId="1">#REF!</definedName>
    <definedName name="______________MIX20" localSheetId="16">#REF!</definedName>
    <definedName name="______________MIX20" localSheetId="0">#REF!</definedName>
    <definedName name="______________MIX20" localSheetId="2">#REF!</definedName>
    <definedName name="______________MIX20">#REF!</definedName>
    <definedName name="______________MIX2020">'[4]Mix Design'!$P$12</definedName>
    <definedName name="______________MIX2040">'[4]Mix Design'!$P$13</definedName>
    <definedName name="______________MIX25" localSheetId="11">#REF!</definedName>
    <definedName name="______________MIX25" localSheetId="1">#REF!</definedName>
    <definedName name="______________MIX25" localSheetId="16">#REF!</definedName>
    <definedName name="______________MIX25" localSheetId="0">#REF!</definedName>
    <definedName name="______________MIX25" localSheetId="2">#REF!</definedName>
    <definedName name="______________MIX25">#REF!</definedName>
    <definedName name="______________MIX2540">'[4]Mix Design'!$P$15</definedName>
    <definedName name="______________Mix255">'[6]Mix Design'!$P$13</definedName>
    <definedName name="______________MIX30" localSheetId="11">#REF!</definedName>
    <definedName name="______________MIX30" localSheetId="1">#REF!</definedName>
    <definedName name="______________MIX30" localSheetId="16">#REF!</definedName>
    <definedName name="______________MIX30" localSheetId="0">#REF!</definedName>
    <definedName name="______________MIX30" localSheetId="2">#REF!</definedName>
    <definedName name="______________MIX30">#REF!</definedName>
    <definedName name="______________MIX35" localSheetId="11">#REF!</definedName>
    <definedName name="______________MIX35" localSheetId="1">#REF!</definedName>
    <definedName name="______________MIX35" localSheetId="16">#REF!</definedName>
    <definedName name="______________MIX35" localSheetId="0">#REF!</definedName>
    <definedName name="______________MIX35">#REF!</definedName>
    <definedName name="______________MIX40" localSheetId="11">#REF!</definedName>
    <definedName name="______________MIX40" localSheetId="1">#REF!</definedName>
    <definedName name="______________MIX40" localSheetId="16">#REF!</definedName>
    <definedName name="______________MIX40" localSheetId="0">#REF!</definedName>
    <definedName name="______________MIX40">#REF!</definedName>
    <definedName name="______________MIX45" localSheetId="11">'[4]Mix Design'!#REF!</definedName>
    <definedName name="______________MIX45" localSheetId="1">'[4]Mix Design'!#REF!</definedName>
    <definedName name="______________MIX45" localSheetId="16">'[4]Mix Design'!#REF!</definedName>
    <definedName name="______________MIX45" localSheetId="0">'[4]Mix Design'!#REF!</definedName>
    <definedName name="______________MIX45">'[4]Mix Design'!#REF!</definedName>
    <definedName name="______________mm1" localSheetId="11">#REF!</definedName>
    <definedName name="______________mm1" localSheetId="1">#REF!</definedName>
    <definedName name="______________mm1" localSheetId="16">#REF!</definedName>
    <definedName name="______________mm1" localSheetId="0">#REF!</definedName>
    <definedName name="______________mm1" localSheetId="2">#REF!</definedName>
    <definedName name="______________mm1">#REF!</definedName>
    <definedName name="______________mm2" localSheetId="11">#REF!</definedName>
    <definedName name="______________mm2" localSheetId="1">#REF!</definedName>
    <definedName name="______________mm2" localSheetId="16">#REF!</definedName>
    <definedName name="______________mm2" localSheetId="0">#REF!</definedName>
    <definedName name="______________mm2">#REF!</definedName>
    <definedName name="______________mm3" localSheetId="11">#REF!</definedName>
    <definedName name="______________mm3" localSheetId="1">#REF!</definedName>
    <definedName name="______________mm3" localSheetId="16">#REF!</definedName>
    <definedName name="______________mm3" localSheetId="0">#REF!</definedName>
    <definedName name="______________mm3">#REF!</definedName>
    <definedName name="______________MUR5" localSheetId="1">#REF!</definedName>
    <definedName name="______________MUR5">#REF!</definedName>
    <definedName name="______________MUR8" localSheetId="1">#REF!</definedName>
    <definedName name="______________MUR8">#REF!</definedName>
    <definedName name="______________OPC43" localSheetId="1">#REF!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11">'[8]ANAL-PIPE LINE'!#REF!</definedName>
    <definedName name="______________SLV10025" localSheetId="1">'[8]ANAL-PIPE LINE'!#REF!</definedName>
    <definedName name="______________SLV10025" localSheetId="16">'[8]ANAL-PIPE LINE'!#REF!</definedName>
    <definedName name="______________SLV10025" localSheetId="0">'[8]ANAL-PIPE LINE'!#REF!</definedName>
    <definedName name="______________SLV10025" localSheetId="2">'[8]ANAL-PIPE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11">#REF!</definedName>
    <definedName name="______________tab1" localSheetId="1">#REF!</definedName>
    <definedName name="______________tab1" localSheetId="16">#REF!</definedName>
    <definedName name="______________tab1" localSheetId="0">#REF!</definedName>
    <definedName name="______________tab1" localSheetId="2">#REF!</definedName>
    <definedName name="______________tab1">#REF!</definedName>
    <definedName name="______________tab2" localSheetId="11">#REF!</definedName>
    <definedName name="______________tab2" localSheetId="1">#REF!</definedName>
    <definedName name="______________tab2" localSheetId="16">#REF!</definedName>
    <definedName name="______________tab2" localSheetId="0">#REF!</definedName>
    <definedName name="______________tab2">#REF!</definedName>
    <definedName name="______________TB2">#REF!</definedName>
    <definedName name="______________TIP1" localSheetId="11">#REF!</definedName>
    <definedName name="______________TIP1" localSheetId="1">#REF!</definedName>
    <definedName name="______________TIP1" localSheetId="16">#REF!</definedName>
    <definedName name="______________TIP1" localSheetId="0">#REF!</definedName>
    <definedName name="______________TIP1">#REF!</definedName>
    <definedName name="______________TIP2" localSheetId="1">#REF!</definedName>
    <definedName name="______________TIP2">#REF!</definedName>
    <definedName name="______________TIP3" localSheetId="1">#REF!</definedName>
    <definedName name="______________TIP3">#REF!</definedName>
    <definedName name="_____________A65537" localSheetId="1">#REF!</definedName>
    <definedName name="_____________A65537">#REF!</definedName>
    <definedName name="_____________ABM10" localSheetId="1">#REF!</definedName>
    <definedName name="_____________ABM10">#REF!</definedName>
    <definedName name="_____________ABM40" localSheetId="1">#REF!</definedName>
    <definedName name="_____________ABM40">#REF!</definedName>
    <definedName name="_____________ABM6" localSheetId="1">#REF!</definedName>
    <definedName name="_____________ABM6">#REF!</definedName>
    <definedName name="_____________ACB10" localSheetId="1">#REF!</definedName>
    <definedName name="_____________ACB10">#REF!</definedName>
    <definedName name="_____________ACB20" localSheetId="1">#REF!</definedName>
    <definedName name="_____________ACB20">#REF!</definedName>
    <definedName name="_____________ACR10" localSheetId="1">#REF!</definedName>
    <definedName name="_____________ACR10">#REF!</definedName>
    <definedName name="_____________ACR20" localSheetId="1">#REF!</definedName>
    <definedName name="_____________ACR20">#REF!</definedName>
    <definedName name="_____________AGG10" localSheetId="1">#REF!</definedName>
    <definedName name="_____________AGG10">#REF!</definedName>
    <definedName name="_____________AGG40" localSheetId="1">#REF!</definedName>
    <definedName name="_____________AGG40">#REF!</definedName>
    <definedName name="_____________AGG6" localSheetId="1">#REF!</definedName>
    <definedName name="_____________AGG6">#REF!</definedName>
    <definedName name="_____________ash1" localSheetId="1">[13]ANAL!#REF!</definedName>
    <definedName name="_____________ash1">[13]ANAL!#REF!</definedName>
    <definedName name="_____________AWM10" localSheetId="11">#REF!</definedName>
    <definedName name="_____________AWM10" localSheetId="1">#REF!</definedName>
    <definedName name="_____________AWM10" localSheetId="16">#REF!</definedName>
    <definedName name="_____________AWM10" localSheetId="0">#REF!</definedName>
    <definedName name="_____________AWM10" localSheetId="2">#REF!</definedName>
    <definedName name="_____________AWM10">#REF!</definedName>
    <definedName name="_____________AWM40" localSheetId="11">#REF!</definedName>
    <definedName name="_____________AWM40" localSheetId="1">#REF!</definedName>
    <definedName name="_____________AWM40" localSheetId="16">#REF!</definedName>
    <definedName name="_____________AWM40" localSheetId="0">#REF!</definedName>
    <definedName name="_____________AWM40">#REF!</definedName>
    <definedName name="_____________AWM6" localSheetId="11">#REF!</definedName>
    <definedName name="_____________AWM6" localSheetId="1">#REF!</definedName>
    <definedName name="_____________AWM6" localSheetId="16">#REF!</definedName>
    <definedName name="_____________AWM6" localSheetId="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[14]PROCTOR!#REF!</definedName>
    <definedName name="_____________CAN458" localSheetId="1">[14]PROCTOR!#REF!</definedName>
    <definedName name="_____________CAN458" localSheetId="16">[14]PROCTOR!#REF!</definedName>
    <definedName name="_____________CAN458" localSheetId="0">[14]PROCTOR!#REF!</definedName>
    <definedName name="_____________CAN458" localSheetId="2">[14]PROCTOR!#REF!</definedName>
    <definedName name="_____________CAN458">[14]PROCTOR!#REF!</definedName>
    <definedName name="_____________CAN486" localSheetId="11">[14]PROCTOR!#REF!</definedName>
    <definedName name="_____________CAN486" localSheetId="1">[14]PROCTOR!#REF!</definedName>
    <definedName name="_____________CAN486" localSheetId="16">[14]PROCTOR!#REF!</definedName>
    <definedName name="_____________CAN486" localSheetId="0">[14]PROCTOR!#REF!</definedName>
    <definedName name="_____________CAN486" localSheetId="2">[14]PROCTOR!#REF!</definedName>
    <definedName name="_____________CAN486">[14]PROCTOR!#REF!</definedName>
    <definedName name="_____________CAN487" localSheetId="11">[14]PROCTOR!#REF!</definedName>
    <definedName name="_____________CAN487" localSheetId="1">[14]PROCTOR!#REF!</definedName>
    <definedName name="_____________CAN487" localSheetId="16">[14]PROCTOR!#REF!</definedName>
    <definedName name="_____________CAN487" localSheetId="0">[14]PROCTOR!#REF!</definedName>
    <definedName name="_____________CAN487">[14]PROCTOR!#REF!</definedName>
    <definedName name="_____________CAN488" localSheetId="11">[14]PROCTOR!#REF!</definedName>
    <definedName name="_____________CAN488" localSheetId="1">[14]PROCTOR!#REF!</definedName>
    <definedName name="_____________CAN488" localSheetId="16">[14]PROCTOR!#REF!</definedName>
    <definedName name="_____________CAN488" localSheetId="0">[14]PROCTOR!#REF!</definedName>
    <definedName name="_____________CAN488">[14]PROCTOR!#REF!</definedName>
    <definedName name="_____________CAN489" localSheetId="11">[14]PROCTOR!#REF!</definedName>
    <definedName name="_____________CAN489" localSheetId="1">[14]PROCTOR!#REF!</definedName>
    <definedName name="_____________CAN489" localSheetId="16">[14]PROCTOR!#REF!</definedName>
    <definedName name="_____________CAN489" localSheetId="0">[14]PROCTOR!#REF!</definedName>
    <definedName name="_____________CAN489">[14]PROCTOR!#REF!</definedName>
    <definedName name="_____________CAN490" localSheetId="1">[14]PROCTOR!#REF!</definedName>
    <definedName name="_____________CAN490">[14]PROCTOR!#REF!</definedName>
    <definedName name="_____________CAN491" localSheetId="1">[14]PROCTOR!#REF!</definedName>
    <definedName name="_____________CAN491">[14]PROCTOR!#REF!</definedName>
    <definedName name="_____________CAN492" localSheetId="1">[14]PROCTOR!#REF!</definedName>
    <definedName name="_____________CAN492">[14]PROCTOR!#REF!</definedName>
    <definedName name="_____________CAN493" localSheetId="1">[14]PROCTOR!#REF!</definedName>
    <definedName name="_____________CAN493">[14]PROCTOR!#REF!</definedName>
    <definedName name="_____________CAN494" localSheetId="1">[14]PROCTOR!#REF!</definedName>
    <definedName name="_____________CAN494">[14]PROCTOR!#REF!</definedName>
    <definedName name="_____________CAN495" localSheetId="1">[14]PROCTOR!#REF!</definedName>
    <definedName name="_____________CAN495">[14]PROCTOR!#REF!</definedName>
    <definedName name="_____________CAN496" localSheetId="1">[14]PROCTOR!#REF!</definedName>
    <definedName name="_____________CAN496">[14]PROCTOR!#REF!</definedName>
    <definedName name="_____________CAN497" localSheetId="1">[14]PROCTOR!#REF!</definedName>
    <definedName name="_____________CAN497">[14]PROCTOR!#REF!</definedName>
    <definedName name="_____________CAN498" localSheetId="1">[14]PROCTOR!#REF!</definedName>
    <definedName name="_____________CAN498">[14]PROCTOR!#REF!</definedName>
    <definedName name="_____________CAN499" localSheetId="1">[14]PROCTOR!#REF!</definedName>
    <definedName name="_____________CAN499">[14]PROCTOR!#REF!</definedName>
    <definedName name="_____________CAN500" localSheetId="1">[14]PROCTOR!#REF!</definedName>
    <definedName name="_____________CAN500">[14]PROCTOR!#REF!</definedName>
    <definedName name="_____________CDG100" localSheetId="11">#REF!</definedName>
    <definedName name="_____________CDG100" localSheetId="1">#REF!</definedName>
    <definedName name="_____________CDG100" localSheetId="16">#REF!</definedName>
    <definedName name="_____________CDG100" localSheetId="0">#REF!</definedName>
    <definedName name="_____________CDG100" localSheetId="2">#REF!</definedName>
    <definedName name="_____________CDG100">#REF!</definedName>
    <definedName name="_____________CDG250" localSheetId="11">#REF!</definedName>
    <definedName name="_____________CDG250" localSheetId="1">#REF!</definedName>
    <definedName name="_____________CDG250" localSheetId="16">#REF!</definedName>
    <definedName name="_____________CDG250" localSheetId="0">#REF!</definedName>
    <definedName name="_____________CDG250">#REF!</definedName>
    <definedName name="_____________CDG50" localSheetId="11">#REF!</definedName>
    <definedName name="_____________CDG50" localSheetId="1">#REF!</definedName>
    <definedName name="_____________CDG50" localSheetId="16">#REF!</definedName>
    <definedName name="_____________CDG50" localSheetId="0">#REF!</definedName>
    <definedName name="_____________CDG50">#REF!</definedName>
    <definedName name="_____________CDG500" localSheetId="1">#REF!</definedName>
    <definedName name="_____________CDG500">#REF!</definedName>
    <definedName name="_____________CEM53" localSheetId="1">#REF!</definedName>
    <definedName name="_____________CEM53">#REF!</definedName>
    <definedName name="_____________CRN3" localSheetId="1">#REF!</definedName>
    <definedName name="_____________CRN3">#REF!</definedName>
    <definedName name="_____________CRN35" localSheetId="1">#REF!</definedName>
    <definedName name="_____________CRN35">#REF!</definedName>
    <definedName name="_____________CRN80" localSheetId="1">#REF!</definedName>
    <definedName name="_____________CRN80">#REF!</definedName>
    <definedName name="_____________dec05" localSheetId="11" hidden="1">{"'Sheet1'!$A$4386:$N$4591"}</definedName>
    <definedName name="_____________dec05" localSheetId="16" hidden="1">{"'Sheet1'!$A$4386:$N$4591"}</definedName>
    <definedName name="_____________dec05" localSheetId="20" hidden="1">{"'Sheet1'!$A$4386:$N$4591"}</definedName>
    <definedName name="_____________dec05" localSheetId="0" hidden="1">{"'Sheet1'!$A$4386:$N$4591"}</definedName>
    <definedName name="_____________dec05" localSheetId="2" hidden="1">{"'Sheet1'!$A$4386:$N$4591"}</definedName>
    <definedName name="_____________dec05" hidden="1">{"'Sheet1'!$A$4386:$N$4591"}</definedName>
    <definedName name="_____________DOZ50" localSheetId="1">#REF!</definedName>
    <definedName name="_____________DOZ50">#REF!</definedName>
    <definedName name="_____________DOZ80" localSheetId="1">#REF!</definedName>
    <definedName name="_____________DOZ80">#REF!</definedName>
    <definedName name="_____________ExV200" localSheetId="1">#REF!</definedName>
    <definedName name="_____________ExV200">#REF!</definedName>
    <definedName name="_____________GEN100" localSheetId="1">#REF!</definedName>
    <definedName name="_____________GEN100">#REF!</definedName>
    <definedName name="_____________GEN250" localSheetId="1">#REF!</definedName>
    <definedName name="_____________GEN250">#REF!</definedName>
    <definedName name="_____________GEN325" localSheetId="1">#REF!</definedName>
    <definedName name="_____________GEN325">#REF!</definedName>
    <definedName name="_____________GEN380" localSheetId="1">#REF!</definedName>
    <definedName name="_____________GEN380">#REF!</definedName>
    <definedName name="_____________GSB1" localSheetId="1">#REF!</definedName>
    <definedName name="_____________GSB1">#REF!</definedName>
    <definedName name="_____________GSB2" localSheetId="1">#REF!</definedName>
    <definedName name="_____________GSB2">#REF!</definedName>
    <definedName name="_____________GSB3" localSheetId="1">#REF!</definedName>
    <definedName name="_____________GSB3">#REF!</definedName>
    <definedName name="_____________HMP1" localSheetId="1">#REF!</definedName>
    <definedName name="_____________HMP1">#REF!</definedName>
    <definedName name="_____________HMP2" localSheetId="1">#REF!</definedName>
    <definedName name="_____________HMP2">#REF!</definedName>
    <definedName name="_____________HMP3" localSheetId="1">#REF!</definedName>
    <definedName name="_____________HMP3">#REF!</definedName>
    <definedName name="_____________HMP4" localSheetId="1">#REF!</definedName>
    <definedName name="_____________HMP4">#REF!</definedName>
    <definedName name="_____________Ki1">#REF!</definedName>
    <definedName name="_____________Ki2">#REF!</definedName>
    <definedName name="_____________lb1" localSheetId="1">#REF!</definedName>
    <definedName name="_____________lb1">#REF!</definedName>
    <definedName name="_____________lb2" localSheetId="1">#REF!</definedName>
    <definedName name="_____________lb2">#REF!</definedName>
    <definedName name="_____________mac2">200</definedName>
    <definedName name="_____________MAN1">#REF!</definedName>
    <definedName name="_____________MIX10" localSheetId="11">#REF!</definedName>
    <definedName name="_____________MIX10" localSheetId="1">#REF!</definedName>
    <definedName name="_____________MIX10" localSheetId="16">#REF!</definedName>
    <definedName name="_____________MIX10" localSheetId="0">#REF!</definedName>
    <definedName name="_____________MIX10" localSheetId="2">#REF!</definedName>
    <definedName name="_____________MIX10">#REF!</definedName>
    <definedName name="_____________MIX15" localSheetId="11">#REF!</definedName>
    <definedName name="_____________MIX15" localSheetId="1">#REF!</definedName>
    <definedName name="_____________MIX15" localSheetId="16">#REF!</definedName>
    <definedName name="_____________MIX15" localSheetId="0">#REF!</definedName>
    <definedName name="_____________MIX15">#REF!</definedName>
    <definedName name="_____________MIX15150" localSheetId="11">'[4]Mix Design'!#REF!</definedName>
    <definedName name="_____________MIX15150" localSheetId="1">'[4]Mix Design'!#REF!</definedName>
    <definedName name="_____________MIX15150" localSheetId="16">'[4]Mix Design'!#REF!</definedName>
    <definedName name="_____________MIX15150" localSheetId="0">'[4]Mix Design'!#REF!</definedName>
    <definedName name="_____________MIX15150">'[4]Mix Design'!#REF!</definedName>
    <definedName name="_____________MIX1540">'[4]Mix Design'!$P$11</definedName>
    <definedName name="_____________MIX1580" localSheetId="11">'[4]Mix Design'!#REF!</definedName>
    <definedName name="_____________MIX1580" localSheetId="1">'[4]Mix Design'!#REF!</definedName>
    <definedName name="_____________MIX1580" localSheetId="16">'[4]Mix Design'!#REF!</definedName>
    <definedName name="_____________MIX1580" localSheetId="0">'[4]Mix Design'!#REF!</definedName>
    <definedName name="_____________MIX1580" localSheetId="2">'[4]Mix Design'!#REF!</definedName>
    <definedName name="_____________MIX1580">'[4]Mix Design'!#REF!</definedName>
    <definedName name="_____________MIX2">'[5]Mix Design'!$P$12</definedName>
    <definedName name="_____________MIX20" localSheetId="11">#REF!</definedName>
    <definedName name="_____________MIX20" localSheetId="1">#REF!</definedName>
    <definedName name="_____________MIX20" localSheetId="16">#REF!</definedName>
    <definedName name="_____________MIX20" localSheetId="0">#REF!</definedName>
    <definedName name="_____________MIX20" localSheetId="2">#REF!</definedName>
    <definedName name="_____________MIX20">#REF!</definedName>
    <definedName name="_____________MIX2020">'[4]Mix Design'!$P$12</definedName>
    <definedName name="_____________MIX2040">'[4]Mix Design'!$P$13</definedName>
    <definedName name="_____________MIX25" localSheetId="11">#REF!</definedName>
    <definedName name="_____________MIX25" localSheetId="1">#REF!</definedName>
    <definedName name="_____________MIX25" localSheetId="16">#REF!</definedName>
    <definedName name="_____________MIX25" localSheetId="0">#REF!</definedName>
    <definedName name="_____________MIX25" localSheetId="2">#REF!</definedName>
    <definedName name="_____________MIX25">#REF!</definedName>
    <definedName name="_____________MIX2540">'[4]Mix Design'!$P$15</definedName>
    <definedName name="_____________Mix255">'[6]Mix Design'!$P$13</definedName>
    <definedName name="_____________MIX30" localSheetId="11">#REF!</definedName>
    <definedName name="_____________MIX30" localSheetId="1">#REF!</definedName>
    <definedName name="_____________MIX30" localSheetId="16">#REF!</definedName>
    <definedName name="_____________MIX30" localSheetId="0">#REF!</definedName>
    <definedName name="_____________MIX30" localSheetId="2">#REF!</definedName>
    <definedName name="_____________MIX30">#REF!</definedName>
    <definedName name="_____________MIX35" localSheetId="11">#REF!</definedName>
    <definedName name="_____________MIX35" localSheetId="1">#REF!</definedName>
    <definedName name="_____________MIX35" localSheetId="16">#REF!</definedName>
    <definedName name="_____________MIX35" localSheetId="0">#REF!</definedName>
    <definedName name="_____________MIX35">#REF!</definedName>
    <definedName name="_____________MIX40" localSheetId="11">#REF!</definedName>
    <definedName name="_____________MIX40" localSheetId="1">#REF!</definedName>
    <definedName name="_____________MIX40" localSheetId="16">#REF!</definedName>
    <definedName name="_____________MIX40" localSheetId="0">#REF!</definedName>
    <definedName name="_____________MIX40">#REF!</definedName>
    <definedName name="_____________MIX45" localSheetId="11">'[4]Mix Design'!#REF!</definedName>
    <definedName name="_____________MIX45" localSheetId="1">'[4]Mix Design'!#REF!</definedName>
    <definedName name="_____________MIX45" localSheetId="16">'[4]Mix Design'!#REF!</definedName>
    <definedName name="_____________MIX45" localSheetId="0">'[4]Mix Design'!#REF!</definedName>
    <definedName name="_____________MIX45">'[4]Mix Design'!#REF!</definedName>
    <definedName name="_____________mm1" localSheetId="11">#REF!</definedName>
    <definedName name="_____________mm1" localSheetId="1">#REF!</definedName>
    <definedName name="_____________mm1" localSheetId="16">#REF!</definedName>
    <definedName name="_____________mm1" localSheetId="0">#REF!</definedName>
    <definedName name="_____________mm1" localSheetId="2">#REF!</definedName>
    <definedName name="_____________mm1">#REF!</definedName>
    <definedName name="_____________mm2" localSheetId="11">#REF!</definedName>
    <definedName name="_____________mm2" localSheetId="1">#REF!</definedName>
    <definedName name="_____________mm2" localSheetId="16">#REF!</definedName>
    <definedName name="_____________mm2" localSheetId="0">#REF!</definedName>
    <definedName name="_____________mm2">#REF!</definedName>
    <definedName name="_____________mm3" localSheetId="11">#REF!</definedName>
    <definedName name="_____________mm3" localSheetId="1">#REF!</definedName>
    <definedName name="_____________mm3" localSheetId="16">#REF!</definedName>
    <definedName name="_____________mm3" localSheetId="0">#REF!</definedName>
    <definedName name="_____________mm3">#REF!</definedName>
    <definedName name="_____________MUR5" localSheetId="1">#REF!</definedName>
    <definedName name="_____________MUR5">#REF!</definedName>
    <definedName name="_____________MUR8" localSheetId="1">#REF!</definedName>
    <definedName name="_____________MUR8">#REF!</definedName>
    <definedName name="_____________OPC43" localSheetId="1">#REF!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11">#REF!</definedName>
    <definedName name="_____________tab1" localSheetId="1">#REF!</definedName>
    <definedName name="_____________tab1" localSheetId="16">#REF!</definedName>
    <definedName name="_____________tab1" localSheetId="0">#REF!</definedName>
    <definedName name="_____________tab1" localSheetId="2">#REF!</definedName>
    <definedName name="_____________tab1">#REF!</definedName>
    <definedName name="_____________tab2" localSheetId="11">#REF!</definedName>
    <definedName name="_____________tab2" localSheetId="1">#REF!</definedName>
    <definedName name="_____________tab2" localSheetId="16">#REF!</definedName>
    <definedName name="_____________tab2" localSheetId="0">#REF!</definedName>
    <definedName name="_____________tab2">#REF!</definedName>
    <definedName name="_____________TB2">#REF!</definedName>
    <definedName name="_____________TIP1" localSheetId="11">#REF!</definedName>
    <definedName name="_____________TIP1" localSheetId="1">#REF!</definedName>
    <definedName name="_____________TIP1" localSheetId="16">#REF!</definedName>
    <definedName name="_____________TIP1" localSheetId="0">#REF!</definedName>
    <definedName name="_____________TIP1">#REF!</definedName>
    <definedName name="_____________TIP2" localSheetId="1">#REF!</definedName>
    <definedName name="_____________TIP2">#REF!</definedName>
    <definedName name="_____________TIP3" localSheetId="1">#REF!</definedName>
    <definedName name="_____________TIP3">#REF!</definedName>
    <definedName name="____________A65537" localSheetId="1">#REF!</definedName>
    <definedName name="____________A65537">#REF!</definedName>
    <definedName name="____________ABM10" localSheetId="1">#REF!</definedName>
    <definedName name="____________ABM10">#REF!</definedName>
    <definedName name="____________ABM40" localSheetId="1">#REF!</definedName>
    <definedName name="____________ABM40">#REF!</definedName>
    <definedName name="____________ABM6" localSheetId="1">#REF!</definedName>
    <definedName name="____________ABM6">#REF!</definedName>
    <definedName name="____________ACB10" localSheetId="1">#REF!</definedName>
    <definedName name="____________ACB10">#REF!</definedName>
    <definedName name="____________ACB20" localSheetId="1">#REF!</definedName>
    <definedName name="____________ACB20">#REF!</definedName>
    <definedName name="____________ACR10" localSheetId="1">#REF!</definedName>
    <definedName name="____________ACR10">#REF!</definedName>
    <definedName name="____________ACR20" localSheetId="1">#REF!</definedName>
    <definedName name="____________ACR20">#REF!</definedName>
    <definedName name="____________AGG10" localSheetId="1">#REF!</definedName>
    <definedName name="____________AGG10">#REF!</definedName>
    <definedName name="____________AGG40" localSheetId="1">#REF!</definedName>
    <definedName name="____________AGG40">#REF!</definedName>
    <definedName name="____________AGG6" localSheetId="1">#REF!</definedName>
    <definedName name="____________AGG6">#REF!</definedName>
    <definedName name="____________ash1" localSheetId="1">[13]ANAL!#REF!</definedName>
    <definedName name="____________ash1">[13]ANAL!#REF!</definedName>
    <definedName name="____________AWM10" localSheetId="11">#REF!</definedName>
    <definedName name="____________AWM10" localSheetId="1">#REF!</definedName>
    <definedName name="____________AWM10" localSheetId="16">#REF!</definedName>
    <definedName name="____________AWM10" localSheetId="0">#REF!</definedName>
    <definedName name="____________AWM10" localSheetId="2">#REF!</definedName>
    <definedName name="____________AWM10">#REF!</definedName>
    <definedName name="____________AWM40" localSheetId="11">#REF!</definedName>
    <definedName name="____________AWM40" localSheetId="1">#REF!</definedName>
    <definedName name="____________AWM40" localSheetId="16">#REF!</definedName>
    <definedName name="____________AWM40" localSheetId="0">#REF!</definedName>
    <definedName name="____________AWM40">#REF!</definedName>
    <definedName name="____________AWM6" localSheetId="11">#REF!</definedName>
    <definedName name="____________AWM6" localSheetId="1">#REF!</definedName>
    <definedName name="____________AWM6" localSheetId="16">#REF!</definedName>
    <definedName name="____________AWM6" localSheetId="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1">[19]PROCTOR!#REF!</definedName>
    <definedName name="____________CAN458" localSheetId="1">[19]PROCTOR!#REF!</definedName>
    <definedName name="____________CAN458" localSheetId="16">[19]PROCTOR!#REF!</definedName>
    <definedName name="____________CAN458" localSheetId="0">[19]PROCTOR!#REF!</definedName>
    <definedName name="____________CAN458" localSheetId="2">[19]PROCTOR!#REF!</definedName>
    <definedName name="____________CAN458">[19]PROCTOR!#REF!</definedName>
    <definedName name="____________CAN486" localSheetId="11">[19]PROCTOR!#REF!</definedName>
    <definedName name="____________CAN486" localSheetId="1">[19]PROCTOR!#REF!</definedName>
    <definedName name="____________CAN486" localSheetId="16">[19]PROCTOR!#REF!</definedName>
    <definedName name="____________CAN486" localSheetId="0">[19]PROCTOR!#REF!</definedName>
    <definedName name="____________CAN486" localSheetId="2">[19]PROCTOR!#REF!</definedName>
    <definedName name="____________CAN486">[19]PROCTOR!#REF!</definedName>
    <definedName name="____________CAN487" localSheetId="11">[19]PROCTOR!#REF!</definedName>
    <definedName name="____________CAN487" localSheetId="1">[19]PROCTOR!#REF!</definedName>
    <definedName name="____________CAN487" localSheetId="16">[19]PROCTOR!#REF!</definedName>
    <definedName name="____________CAN487" localSheetId="0">[19]PROCTOR!#REF!</definedName>
    <definedName name="____________CAN487">[19]PROCTOR!#REF!</definedName>
    <definedName name="____________CAN488" localSheetId="11">[19]PROCTOR!#REF!</definedName>
    <definedName name="____________CAN488" localSheetId="1">[19]PROCTOR!#REF!</definedName>
    <definedName name="____________CAN488" localSheetId="16">[19]PROCTOR!#REF!</definedName>
    <definedName name="____________CAN488" localSheetId="0">[19]PROCTOR!#REF!</definedName>
    <definedName name="____________CAN488">[19]PROCTOR!#REF!</definedName>
    <definedName name="____________CAN489" localSheetId="11">[19]PROCTOR!#REF!</definedName>
    <definedName name="____________CAN489" localSheetId="1">[19]PROCTOR!#REF!</definedName>
    <definedName name="____________CAN489" localSheetId="16">[19]PROCTOR!#REF!</definedName>
    <definedName name="____________CAN489" localSheetId="0">[19]PROCTOR!#REF!</definedName>
    <definedName name="____________CAN489">[19]PROCTOR!#REF!</definedName>
    <definedName name="____________CAN490" localSheetId="1">[19]PROCTOR!#REF!</definedName>
    <definedName name="____________CAN490">[19]PROCTOR!#REF!</definedName>
    <definedName name="____________CAN491" localSheetId="1">[19]PROCTOR!#REF!</definedName>
    <definedName name="____________CAN491">[19]PROCTOR!#REF!</definedName>
    <definedName name="____________CAN492" localSheetId="1">[19]PROCTOR!#REF!</definedName>
    <definedName name="____________CAN492">[19]PROCTOR!#REF!</definedName>
    <definedName name="____________CAN493" localSheetId="1">[19]PROCTOR!#REF!</definedName>
    <definedName name="____________CAN493">[19]PROCTOR!#REF!</definedName>
    <definedName name="____________CAN494" localSheetId="1">[19]PROCTOR!#REF!</definedName>
    <definedName name="____________CAN494">[19]PROCTOR!#REF!</definedName>
    <definedName name="____________CAN495" localSheetId="1">[19]PROCTOR!#REF!</definedName>
    <definedName name="____________CAN495">[19]PROCTOR!#REF!</definedName>
    <definedName name="____________CAN496" localSheetId="1">[19]PROCTOR!#REF!</definedName>
    <definedName name="____________CAN496">[19]PROCTOR!#REF!</definedName>
    <definedName name="____________CAN497" localSheetId="1">[19]PROCTOR!#REF!</definedName>
    <definedName name="____________CAN497">[19]PROCTOR!#REF!</definedName>
    <definedName name="____________CAN498" localSheetId="1">[19]PROCTOR!#REF!</definedName>
    <definedName name="____________CAN498">[19]PROCTOR!#REF!</definedName>
    <definedName name="____________CAN499" localSheetId="1">[19]PROCTOR!#REF!</definedName>
    <definedName name="____________CAN499">[19]PROCTOR!#REF!</definedName>
    <definedName name="____________CAN500" localSheetId="1">[19]PROCTOR!#REF!</definedName>
    <definedName name="____________CAN500">[19]PROCTOR!#REF!</definedName>
    <definedName name="____________CDG100" localSheetId="11">#REF!</definedName>
    <definedName name="____________CDG100" localSheetId="1">#REF!</definedName>
    <definedName name="____________CDG100" localSheetId="16">#REF!</definedName>
    <definedName name="____________CDG100" localSheetId="0">#REF!</definedName>
    <definedName name="____________CDG100" localSheetId="2">#REF!</definedName>
    <definedName name="____________CDG100">#REF!</definedName>
    <definedName name="____________CDG250" localSheetId="11">#REF!</definedName>
    <definedName name="____________CDG250" localSheetId="1">#REF!</definedName>
    <definedName name="____________CDG250" localSheetId="16">#REF!</definedName>
    <definedName name="____________CDG250" localSheetId="0">#REF!</definedName>
    <definedName name="____________CDG250">#REF!</definedName>
    <definedName name="____________CDG50" localSheetId="11">#REF!</definedName>
    <definedName name="____________CDG50" localSheetId="1">#REF!</definedName>
    <definedName name="____________CDG50" localSheetId="16">#REF!</definedName>
    <definedName name="____________CDG50" localSheetId="0">#REF!</definedName>
    <definedName name="____________CDG50">#REF!</definedName>
    <definedName name="____________CDG500" localSheetId="1">#REF!</definedName>
    <definedName name="____________CDG500">#REF!</definedName>
    <definedName name="____________CEM53" localSheetId="1">#REF!</definedName>
    <definedName name="____________CEM53">#REF!</definedName>
    <definedName name="____________CRN3" localSheetId="1">#REF!</definedName>
    <definedName name="____________CRN3">#REF!</definedName>
    <definedName name="____________CRN35" localSheetId="1">#REF!</definedName>
    <definedName name="____________CRN35">#REF!</definedName>
    <definedName name="____________CRN80" localSheetId="1">#REF!</definedName>
    <definedName name="____________CRN80">#REF!</definedName>
    <definedName name="____________dec05" localSheetId="11" hidden="1">{"'Sheet1'!$A$4386:$N$4591"}</definedName>
    <definedName name="____________dec05" localSheetId="16" hidden="1">{"'Sheet1'!$A$4386:$N$4591"}</definedName>
    <definedName name="____________dec05" localSheetId="20" hidden="1">{"'Sheet1'!$A$4386:$N$4591"}</definedName>
    <definedName name="____________dec05" localSheetId="0" hidden="1">{"'Sheet1'!$A$4386:$N$4591"}</definedName>
    <definedName name="____________dec05" localSheetId="2" hidden="1">{"'Sheet1'!$A$4386:$N$4591"}</definedName>
    <definedName name="____________dec05" hidden="1">{"'Sheet1'!$A$4386:$N$4591"}</definedName>
    <definedName name="____________DOZ50" localSheetId="1">#REF!</definedName>
    <definedName name="____________DOZ50">#REF!</definedName>
    <definedName name="____________DOZ80" localSheetId="1">#REF!</definedName>
    <definedName name="____________DOZ80">#REF!</definedName>
    <definedName name="____________EXC20">'[23]21-Rate Analysis-1'!$E$51</definedName>
    <definedName name="____________ExV200" localSheetId="11">#REF!</definedName>
    <definedName name="____________ExV200" localSheetId="1">#REF!</definedName>
    <definedName name="____________ExV200" localSheetId="16">#REF!</definedName>
    <definedName name="____________ExV200" localSheetId="0">#REF!</definedName>
    <definedName name="____________ExV200" localSheetId="2">#REF!</definedName>
    <definedName name="____________ExV200">#REF!</definedName>
    <definedName name="____________GEN100" localSheetId="11">#REF!</definedName>
    <definedName name="____________GEN100" localSheetId="1">#REF!</definedName>
    <definedName name="____________GEN100" localSheetId="16">#REF!</definedName>
    <definedName name="____________GEN100" localSheetId="0">#REF!</definedName>
    <definedName name="____________GEN100">#REF!</definedName>
    <definedName name="____________GEN250" localSheetId="11">#REF!</definedName>
    <definedName name="____________GEN250" localSheetId="1">#REF!</definedName>
    <definedName name="____________GEN250" localSheetId="16">#REF!</definedName>
    <definedName name="____________GEN250" localSheetId="0">#REF!</definedName>
    <definedName name="____________GEN250">#REF!</definedName>
    <definedName name="____________GEN325" localSheetId="1">#REF!</definedName>
    <definedName name="____________GEN325">#REF!</definedName>
    <definedName name="____________GEN380" localSheetId="1">#REF!</definedName>
    <definedName name="____________GEN380">#REF!</definedName>
    <definedName name="____________GSB1" localSheetId="1">#REF!</definedName>
    <definedName name="____________GSB1">#REF!</definedName>
    <definedName name="____________GSB2" localSheetId="1">#REF!</definedName>
    <definedName name="____________GSB2">#REF!</definedName>
    <definedName name="____________GSB3" localSheetId="1">#REF!</definedName>
    <definedName name="____________GSB3">#REF!</definedName>
    <definedName name="____________HMP1" localSheetId="1">#REF!</definedName>
    <definedName name="____________HMP1">#REF!</definedName>
    <definedName name="____________HMP2" localSheetId="1">#REF!</definedName>
    <definedName name="____________HMP2">#REF!</definedName>
    <definedName name="____________HMP3" localSheetId="1">#REF!</definedName>
    <definedName name="____________HMP3">#REF!</definedName>
    <definedName name="____________HMP4" localSheetId="1">#REF!</definedName>
    <definedName name="____________HMP4">#REF!</definedName>
    <definedName name="____________Ki1">#REF!</definedName>
    <definedName name="____________Ki2">#REF!</definedName>
    <definedName name="____________lb1" localSheetId="1">#REF!</definedName>
    <definedName name="____________lb1">#REF!</definedName>
    <definedName name="____________lb2" localSheetId="1">#REF!</definedName>
    <definedName name="____________lb2">#REF!</definedName>
    <definedName name="____________mac2">200</definedName>
    <definedName name="____________MAN1">#REF!</definedName>
    <definedName name="____________MIX10" localSheetId="11">#REF!</definedName>
    <definedName name="____________MIX10" localSheetId="1">#REF!</definedName>
    <definedName name="____________MIX10" localSheetId="16">#REF!</definedName>
    <definedName name="____________MIX10" localSheetId="0">#REF!</definedName>
    <definedName name="____________MIX10" localSheetId="2">#REF!</definedName>
    <definedName name="____________MIX10">#REF!</definedName>
    <definedName name="____________MIX15" localSheetId="11">#REF!</definedName>
    <definedName name="____________MIX15" localSheetId="1">#REF!</definedName>
    <definedName name="____________MIX15" localSheetId="16">#REF!</definedName>
    <definedName name="____________MIX15" localSheetId="0">#REF!</definedName>
    <definedName name="____________MIX15">#REF!</definedName>
    <definedName name="____________MIX15150" localSheetId="11">'[4]Mix Design'!#REF!</definedName>
    <definedName name="____________MIX15150" localSheetId="1">'[4]Mix Design'!#REF!</definedName>
    <definedName name="____________MIX15150" localSheetId="16">'[4]Mix Design'!#REF!</definedName>
    <definedName name="____________MIX15150" localSheetId="0">'[4]Mix Design'!#REF!</definedName>
    <definedName name="____________MIX15150">'[4]Mix Design'!#REF!</definedName>
    <definedName name="____________MIX1540">'[4]Mix Design'!$P$11</definedName>
    <definedName name="____________MIX1580" localSheetId="11">'[4]Mix Design'!#REF!</definedName>
    <definedName name="____________MIX1580" localSheetId="1">'[4]Mix Design'!#REF!</definedName>
    <definedName name="____________MIX1580" localSheetId="16">'[4]Mix Design'!#REF!</definedName>
    <definedName name="____________MIX1580" localSheetId="0">'[4]Mix Design'!#REF!</definedName>
    <definedName name="____________MIX1580" localSheetId="2">'[4]Mix Design'!#REF!</definedName>
    <definedName name="____________MIX1580">'[4]Mix Design'!#REF!</definedName>
    <definedName name="____________MIX2">'[5]Mix Design'!$P$12</definedName>
    <definedName name="____________MIX20" localSheetId="11">#REF!</definedName>
    <definedName name="____________MIX20" localSheetId="1">#REF!</definedName>
    <definedName name="____________MIX20" localSheetId="16">#REF!</definedName>
    <definedName name="____________MIX20" localSheetId="0">#REF!</definedName>
    <definedName name="____________MIX20" localSheetId="2">#REF!</definedName>
    <definedName name="____________MIX20">#REF!</definedName>
    <definedName name="____________MIX2020">'[4]Mix Design'!$P$12</definedName>
    <definedName name="____________MIX2040">'[4]Mix Design'!$P$13</definedName>
    <definedName name="____________MIX25" localSheetId="11">#REF!</definedName>
    <definedName name="____________MIX25" localSheetId="1">#REF!</definedName>
    <definedName name="____________MIX25" localSheetId="16">#REF!</definedName>
    <definedName name="____________MIX25" localSheetId="0">#REF!</definedName>
    <definedName name="____________MIX25" localSheetId="2">#REF!</definedName>
    <definedName name="____________MIX25">#REF!</definedName>
    <definedName name="____________MIX2540">'[4]Mix Design'!$P$15</definedName>
    <definedName name="____________Mix255">'[6]Mix Design'!$P$13</definedName>
    <definedName name="____________MIX30" localSheetId="11">#REF!</definedName>
    <definedName name="____________MIX30" localSheetId="1">#REF!</definedName>
    <definedName name="____________MIX30" localSheetId="16">#REF!</definedName>
    <definedName name="____________MIX30" localSheetId="0">#REF!</definedName>
    <definedName name="____________MIX30" localSheetId="2">#REF!</definedName>
    <definedName name="____________MIX30">#REF!</definedName>
    <definedName name="____________MIX35" localSheetId="11">#REF!</definedName>
    <definedName name="____________MIX35" localSheetId="1">#REF!</definedName>
    <definedName name="____________MIX35" localSheetId="16">#REF!</definedName>
    <definedName name="____________MIX35" localSheetId="0">#REF!</definedName>
    <definedName name="____________MIX35">#REF!</definedName>
    <definedName name="____________MIX40" localSheetId="11">#REF!</definedName>
    <definedName name="____________MIX40" localSheetId="1">#REF!</definedName>
    <definedName name="____________MIX40" localSheetId="16">#REF!</definedName>
    <definedName name="____________MIX40" localSheetId="0">#REF!</definedName>
    <definedName name="____________MIX40">#REF!</definedName>
    <definedName name="____________MIX45" localSheetId="11">'[4]Mix Design'!#REF!</definedName>
    <definedName name="____________MIX45" localSheetId="1">'[4]Mix Design'!#REF!</definedName>
    <definedName name="____________MIX45" localSheetId="16">'[4]Mix Design'!#REF!</definedName>
    <definedName name="____________MIX45" localSheetId="0">'[4]Mix Design'!#REF!</definedName>
    <definedName name="____________MIX45">'[4]Mix Design'!#REF!</definedName>
    <definedName name="____________mm1" localSheetId="11">#REF!</definedName>
    <definedName name="____________mm1" localSheetId="1">#REF!</definedName>
    <definedName name="____________mm1" localSheetId="16">#REF!</definedName>
    <definedName name="____________mm1" localSheetId="0">#REF!</definedName>
    <definedName name="____________mm1" localSheetId="2">#REF!</definedName>
    <definedName name="____________mm1">#REF!</definedName>
    <definedName name="____________mm2" localSheetId="11">#REF!</definedName>
    <definedName name="____________mm2" localSheetId="1">#REF!</definedName>
    <definedName name="____________mm2" localSheetId="16">#REF!</definedName>
    <definedName name="____________mm2" localSheetId="0">#REF!</definedName>
    <definedName name="____________mm2">#REF!</definedName>
    <definedName name="____________mm3" localSheetId="11">#REF!</definedName>
    <definedName name="____________mm3" localSheetId="1">#REF!</definedName>
    <definedName name="____________mm3" localSheetId="16">#REF!</definedName>
    <definedName name="____________mm3" localSheetId="0">#REF!</definedName>
    <definedName name="____________mm3">#REF!</definedName>
    <definedName name="____________MUR5" localSheetId="1">#REF!</definedName>
    <definedName name="____________MUR5">#REF!</definedName>
    <definedName name="____________MUR8" localSheetId="1">#REF!</definedName>
    <definedName name="____________MUR8">#REF!</definedName>
    <definedName name="____________OPC43" localSheetId="1">#REF!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11">#REF!</definedName>
    <definedName name="____________tab1" localSheetId="1">#REF!</definedName>
    <definedName name="____________tab1" localSheetId="16">#REF!</definedName>
    <definedName name="____________tab1" localSheetId="0">#REF!</definedName>
    <definedName name="____________tab1" localSheetId="2">#REF!</definedName>
    <definedName name="____________tab1">#REF!</definedName>
    <definedName name="____________tab2" localSheetId="11">#REF!</definedName>
    <definedName name="____________tab2" localSheetId="1">#REF!</definedName>
    <definedName name="____________tab2" localSheetId="16">#REF!</definedName>
    <definedName name="____________tab2" localSheetId="0">#REF!</definedName>
    <definedName name="____________tab2">#REF!</definedName>
    <definedName name="____________TB2">#REF!</definedName>
    <definedName name="____________TIP1" localSheetId="11">#REF!</definedName>
    <definedName name="____________TIP1" localSheetId="1">#REF!</definedName>
    <definedName name="____________TIP1" localSheetId="16">#REF!</definedName>
    <definedName name="____________TIP1" localSheetId="0">#REF!</definedName>
    <definedName name="____________TIP1">#REF!</definedName>
    <definedName name="____________TIP2" localSheetId="1">#REF!</definedName>
    <definedName name="____________TIP2">#REF!</definedName>
    <definedName name="____________TIP3" localSheetId="1">#REF!</definedName>
    <definedName name="____________TIP3">#REF!</definedName>
    <definedName name="___________A65537" localSheetId="1">#REF!</definedName>
    <definedName name="___________A65537">#REF!</definedName>
    <definedName name="___________ABM10" localSheetId="1">#REF!</definedName>
    <definedName name="___________ABM10">#REF!</definedName>
    <definedName name="___________ABM40" localSheetId="1">#REF!</definedName>
    <definedName name="___________ABM40">#REF!</definedName>
    <definedName name="___________ABM6" localSheetId="1">#REF!</definedName>
    <definedName name="___________ABM6">#REF!</definedName>
    <definedName name="___________ACB10" localSheetId="1">#REF!</definedName>
    <definedName name="___________ACB10">#REF!</definedName>
    <definedName name="___________ACB20" localSheetId="1">#REF!</definedName>
    <definedName name="___________ACB20">#REF!</definedName>
    <definedName name="___________ACR10" localSheetId="1">#REF!</definedName>
    <definedName name="___________ACR10">#REF!</definedName>
    <definedName name="___________ACR20" localSheetId="1">#REF!</definedName>
    <definedName name="___________ACR20">#REF!</definedName>
    <definedName name="___________AGG10" localSheetId="1">#REF!</definedName>
    <definedName name="___________AGG10">#REF!</definedName>
    <definedName name="___________AGG40" localSheetId="1">#REF!</definedName>
    <definedName name="___________AGG40">#REF!</definedName>
    <definedName name="___________AGG6" localSheetId="1">#REF!</definedName>
    <definedName name="___________AGG6">#REF!</definedName>
    <definedName name="___________ARV8040">'[20]ANAL-PUMP HOUSE'!$I$55</definedName>
    <definedName name="___________ash1" localSheetId="11">[21]ANAL!#REF!</definedName>
    <definedName name="___________ash1" localSheetId="1">[21]ANAL!#REF!</definedName>
    <definedName name="___________ash1" localSheetId="16">[21]ANAL!#REF!</definedName>
    <definedName name="___________ash1" localSheetId="0">[21]ANAL!#REF!</definedName>
    <definedName name="___________ash1" localSheetId="2">[21]ANAL!#REF!</definedName>
    <definedName name="___________ash1">[21]ANAL!#REF!</definedName>
    <definedName name="___________AWM10" localSheetId="11">#REF!</definedName>
    <definedName name="___________AWM10" localSheetId="1">#REF!</definedName>
    <definedName name="___________AWM10" localSheetId="16">#REF!</definedName>
    <definedName name="___________AWM10" localSheetId="0">#REF!</definedName>
    <definedName name="___________AWM10" localSheetId="2">#REF!</definedName>
    <definedName name="___________AWM10">#REF!</definedName>
    <definedName name="___________AWM40" localSheetId="11">#REF!</definedName>
    <definedName name="___________AWM40" localSheetId="1">#REF!</definedName>
    <definedName name="___________AWM40" localSheetId="16">#REF!</definedName>
    <definedName name="___________AWM40" localSheetId="0">#REF!</definedName>
    <definedName name="___________AWM40">#REF!</definedName>
    <definedName name="___________AWM6" localSheetId="11">#REF!</definedName>
    <definedName name="___________AWM6" localSheetId="1">#REF!</definedName>
    <definedName name="___________AWM6" localSheetId="16">#REF!</definedName>
    <definedName name="___________AWM6" localSheetId="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1">[19]PROCTOR!#REF!</definedName>
    <definedName name="___________CAN458" localSheetId="1">[19]PROCTOR!#REF!</definedName>
    <definedName name="___________CAN458" localSheetId="16">[19]PROCTOR!#REF!</definedName>
    <definedName name="___________CAN458" localSheetId="0">[19]PROCTOR!#REF!</definedName>
    <definedName name="___________CAN458" localSheetId="2">[19]PROCTOR!#REF!</definedName>
    <definedName name="___________CAN458">[19]PROCTOR!#REF!</definedName>
    <definedName name="___________CAN486" localSheetId="11">[19]PROCTOR!#REF!</definedName>
    <definedName name="___________CAN486" localSheetId="1">[19]PROCTOR!#REF!</definedName>
    <definedName name="___________CAN486" localSheetId="16">[19]PROCTOR!#REF!</definedName>
    <definedName name="___________CAN486" localSheetId="0">[19]PROCTOR!#REF!</definedName>
    <definedName name="___________CAN486" localSheetId="2">[19]PROCTOR!#REF!</definedName>
    <definedName name="___________CAN486">[19]PROCTOR!#REF!</definedName>
    <definedName name="___________CAN487" localSheetId="11">[19]PROCTOR!#REF!</definedName>
    <definedName name="___________CAN487" localSheetId="1">[19]PROCTOR!#REF!</definedName>
    <definedName name="___________CAN487" localSheetId="16">[19]PROCTOR!#REF!</definedName>
    <definedName name="___________CAN487" localSheetId="0">[19]PROCTOR!#REF!</definedName>
    <definedName name="___________CAN487">[19]PROCTOR!#REF!</definedName>
    <definedName name="___________CAN488" localSheetId="11">[19]PROCTOR!#REF!</definedName>
    <definedName name="___________CAN488" localSheetId="1">[19]PROCTOR!#REF!</definedName>
    <definedName name="___________CAN488" localSheetId="16">[19]PROCTOR!#REF!</definedName>
    <definedName name="___________CAN488" localSheetId="0">[19]PROCTOR!#REF!</definedName>
    <definedName name="___________CAN488">[19]PROCTOR!#REF!</definedName>
    <definedName name="___________CAN489" localSheetId="11">[19]PROCTOR!#REF!</definedName>
    <definedName name="___________CAN489" localSheetId="1">[19]PROCTOR!#REF!</definedName>
    <definedName name="___________CAN489" localSheetId="16">[19]PROCTOR!#REF!</definedName>
    <definedName name="___________CAN489" localSheetId="0">[19]PROCTOR!#REF!</definedName>
    <definedName name="___________CAN489">[19]PROCTOR!#REF!</definedName>
    <definedName name="___________CAN490" localSheetId="1">[19]PROCTOR!#REF!</definedName>
    <definedName name="___________CAN490">[19]PROCTOR!#REF!</definedName>
    <definedName name="___________CAN491" localSheetId="1">[19]PROCTOR!#REF!</definedName>
    <definedName name="___________CAN491">[19]PROCTOR!#REF!</definedName>
    <definedName name="___________CAN492" localSheetId="1">[19]PROCTOR!#REF!</definedName>
    <definedName name="___________CAN492">[19]PROCTOR!#REF!</definedName>
    <definedName name="___________CAN493" localSheetId="1">[19]PROCTOR!#REF!</definedName>
    <definedName name="___________CAN493">[19]PROCTOR!#REF!</definedName>
    <definedName name="___________CAN494" localSheetId="1">[19]PROCTOR!#REF!</definedName>
    <definedName name="___________CAN494">[19]PROCTOR!#REF!</definedName>
    <definedName name="___________CAN495" localSheetId="1">[19]PROCTOR!#REF!</definedName>
    <definedName name="___________CAN495">[19]PROCTOR!#REF!</definedName>
    <definedName name="___________CAN496" localSheetId="1">[19]PROCTOR!#REF!</definedName>
    <definedName name="___________CAN496">[19]PROCTOR!#REF!</definedName>
    <definedName name="___________CAN497" localSheetId="1">[19]PROCTOR!#REF!</definedName>
    <definedName name="___________CAN497">[19]PROCTOR!#REF!</definedName>
    <definedName name="___________CAN498" localSheetId="1">[19]PROCTOR!#REF!</definedName>
    <definedName name="___________CAN498">[19]PROCTOR!#REF!</definedName>
    <definedName name="___________CAN499" localSheetId="1">[19]PROCTOR!#REF!</definedName>
    <definedName name="___________CAN499">[19]PROCTOR!#REF!</definedName>
    <definedName name="___________CAN500" localSheetId="1">[19]PROCTOR!#REF!</definedName>
    <definedName name="___________CAN500">[19]PROCTOR!#REF!</definedName>
    <definedName name="___________CDG100" localSheetId="11">#REF!</definedName>
    <definedName name="___________CDG100" localSheetId="1">#REF!</definedName>
    <definedName name="___________CDG100" localSheetId="16">#REF!</definedName>
    <definedName name="___________CDG100" localSheetId="0">#REF!</definedName>
    <definedName name="___________CDG100" localSheetId="2">#REF!</definedName>
    <definedName name="___________CDG100">#REF!</definedName>
    <definedName name="___________CDG250" localSheetId="11">#REF!</definedName>
    <definedName name="___________CDG250" localSheetId="1">#REF!</definedName>
    <definedName name="___________CDG250" localSheetId="16">#REF!</definedName>
    <definedName name="___________CDG250" localSheetId="0">#REF!</definedName>
    <definedName name="___________CDG250">#REF!</definedName>
    <definedName name="___________CDG50" localSheetId="11">#REF!</definedName>
    <definedName name="___________CDG50" localSheetId="1">#REF!</definedName>
    <definedName name="___________CDG50" localSheetId="16">#REF!</definedName>
    <definedName name="___________CDG50" localSheetId="0">#REF!</definedName>
    <definedName name="___________CDG50">#REF!</definedName>
    <definedName name="___________CDG500" localSheetId="1">#REF!</definedName>
    <definedName name="___________CDG500">#REF!</definedName>
    <definedName name="___________CEM53" localSheetId="1">#REF!</definedName>
    <definedName name="___________CEM53">#REF!</definedName>
    <definedName name="___________CRN3" localSheetId="1">#REF!</definedName>
    <definedName name="___________CRN3">#REF!</definedName>
    <definedName name="___________CRN35" localSheetId="1">#REF!</definedName>
    <definedName name="___________CRN35">#REF!</definedName>
    <definedName name="___________CRN80" localSheetId="1">#REF!</definedName>
    <definedName name="___________CRN80">#REF!</definedName>
    <definedName name="___________dec05" localSheetId="11" hidden="1">{"'Sheet1'!$A$4386:$N$4591"}</definedName>
    <definedName name="___________dec05" localSheetId="16" hidden="1">{"'Sheet1'!$A$4386:$N$4591"}</definedName>
    <definedName name="___________dec05" localSheetId="20" hidden="1">{"'Sheet1'!$A$4386:$N$4591"}</definedName>
    <definedName name="___________dec05" localSheetId="0" hidden="1">{"'Sheet1'!$A$4386:$N$4591"}</definedName>
    <definedName name="___________dec05" localSheetId="2" hidden="1">{"'Sheet1'!$A$4386:$N$4591"}</definedName>
    <definedName name="___________dec05" hidden="1">{"'Sheet1'!$A$4386:$N$4591"}</definedName>
    <definedName name="___________DOZ50" localSheetId="1">#REF!</definedName>
    <definedName name="___________DOZ50">#REF!</definedName>
    <definedName name="___________DOZ80" localSheetId="1">#REF!</definedName>
    <definedName name="___________DOZ80">#REF!</definedName>
    <definedName name="___________EXC20">'[23]21-Rate Analysis-1'!$E$51</definedName>
    <definedName name="___________ExV200" localSheetId="11">#REF!</definedName>
    <definedName name="___________ExV200" localSheetId="1">#REF!</definedName>
    <definedName name="___________ExV200" localSheetId="16">#REF!</definedName>
    <definedName name="___________ExV200" localSheetId="0">#REF!</definedName>
    <definedName name="___________ExV200" localSheetId="2">#REF!</definedName>
    <definedName name="___________ExV200">#REF!</definedName>
    <definedName name="___________GEN100" localSheetId="11">#REF!</definedName>
    <definedName name="___________GEN100" localSheetId="1">#REF!</definedName>
    <definedName name="___________GEN100" localSheetId="16">#REF!</definedName>
    <definedName name="___________GEN100" localSheetId="0">#REF!</definedName>
    <definedName name="___________GEN100">#REF!</definedName>
    <definedName name="___________GEN250" localSheetId="11">#REF!</definedName>
    <definedName name="___________GEN250" localSheetId="1">#REF!</definedName>
    <definedName name="___________GEN250" localSheetId="16">#REF!</definedName>
    <definedName name="___________GEN250" localSheetId="0">#REF!</definedName>
    <definedName name="___________GEN250">#REF!</definedName>
    <definedName name="___________GEN325" localSheetId="1">#REF!</definedName>
    <definedName name="___________GEN325">#REF!</definedName>
    <definedName name="___________GEN380" localSheetId="1">#REF!</definedName>
    <definedName name="___________GEN380">#REF!</definedName>
    <definedName name="___________GSB1" localSheetId="1">#REF!</definedName>
    <definedName name="___________GSB1">#REF!</definedName>
    <definedName name="___________GSB2" localSheetId="1">#REF!</definedName>
    <definedName name="___________GSB2">#REF!</definedName>
    <definedName name="___________GSB3" localSheetId="1">#REF!</definedName>
    <definedName name="___________GSB3">#REF!</definedName>
    <definedName name="___________HMP1" localSheetId="1">#REF!</definedName>
    <definedName name="___________HMP1">#REF!</definedName>
    <definedName name="___________HMP2" localSheetId="1">#REF!</definedName>
    <definedName name="___________HMP2">#REF!</definedName>
    <definedName name="___________HMP3" localSheetId="1">#REF!</definedName>
    <definedName name="___________HMP3">#REF!</definedName>
    <definedName name="___________HMP4" localSheetId="1">#REF!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11">#REF!</definedName>
    <definedName name="___________lb1" localSheetId="1">#REF!</definedName>
    <definedName name="___________lb1" localSheetId="16">#REF!</definedName>
    <definedName name="___________lb1" localSheetId="0">#REF!</definedName>
    <definedName name="___________lb1" localSheetId="2">#REF!</definedName>
    <definedName name="___________lb1">#REF!</definedName>
    <definedName name="___________lb2" localSheetId="11">#REF!</definedName>
    <definedName name="___________lb2" localSheetId="1">#REF!</definedName>
    <definedName name="___________lb2" localSheetId="16">#REF!</definedName>
    <definedName name="___________lb2" localSheetId="0">#REF!</definedName>
    <definedName name="___________lb2">#REF!</definedName>
    <definedName name="___________mac2">200</definedName>
    <definedName name="___________MAN1">#REF!</definedName>
    <definedName name="___________MIX10" localSheetId="11">#REF!</definedName>
    <definedName name="___________MIX10" localSheetId="1">#REF!</definedName>
    <definedName name="___________MIX10" localSheetId="16">#REF!</definedName>
    <definedName name="___________MIX10" localSheetId="0">#REF!</definedName>
    <definedName name="___________MIX10" localSheetId="2">#REF!</definedName>
    <definedName name="___________MIX10">#REF!</definedName>
    <definedName name="___________MIX15" localSheetId="11">#REF!</definedName>
    <definedName name="___________MIX15" localSheetId="1">#REF!</definedName>
    <definedName name="___________MIX15" localSheetId="16">#REF!</definedName>
    <definedName name="___________MIX15" localSheetId="0">#REF!</definedName>
    <definedName name="___________MIX15">#REF!</definedName>
    <definedName name="___________MIX15150" localSheetId="11">'[4]Mix Design'!#REF!</definedName>
    <definedName name="___________MIX15150" localSheetId="1">'[4]Mix Design'!#REF!</definedName>
    <definedName name="___________MIX15150" localSheetId="16">'[4]Mix Design'!#REF!</definedName>
    <definedName name="___________MIX15150" localSheetId="0">'[4]Mix Design'!#REF!</definedName>
    <definedName name="___________MIX15150">'[4]Mix Design'!#REF!</definedName>
    <definedName name="___________MIX1540">'[4]Mix Design'!$P$11</definedName>
    <definedName name="___________MIX1580" localSheetId="11">'[4]Mix Design'!#REF!</definedName>
    <definedName name="___________MIX1580" localSheetId="1">'[4]Mix Design'!#REF!</definedName>
    <definedName name="___________MIX1580" localSheetId="16">'[4]Mix Design'!#REF!</definedName>
    <definedName name="___________MIX1580" localSheetId="0">'[4]Mix Design'!#REF!</definedName>
    <definedName name="___________MIX1580" localSheetId="2">'[4]Mix Design'!#REF!</definedName>
    <definedName name="___________MIX1580">'[4]Mix Design'!#REF!</definedName>
    <definedName name="___________MIX2">'[5]Mix Design'!$P$12</definedName>
    <definedName name="___________MIX20" localSheetId="11">#REF!</definedName>
    <definedName name="___________MIX20" localSheetId="1">#REF!</definedName>
    <definedName name="___________MIX20" localSheetId="16">#REF!</definedName>
    <definedName name="___________MIX20" localSheetId="0">#REF!</definedName>
    <definedName name="___________MIX20" localSheetId="2">#REF!</definedName>
    <definedName name="___________MIX20">#REF!</definedName>
    <definedName name="___________MIX2020">'[4]Mix Design'!$P$12</definedName>
    <definedName name="___________MIX2040">'[4]Mix Design'!$P$13</definedName>
    <definedName name="___________MIX25" localSheetId="11">#REF!</definedName>
    <definedName name="___________MIX25" localSheetId="1">#REF!</definedName>
    <definedName name="___________MIX25" localSheetId="16">#REF!</definedName>
    <definedName name="___________MIX25" localSheetId="0">#REF!</definedName>
    <definedName name="___________MIX25" localSheetId="2">#REF!</definedName>
    <definedName name="___________MIX25">#REF!</definedName>
    <definedName name="___________MIX2540">'[4]Mix Design'!$P$15</definedName>
    <definedName name="___________Mix255">'[6]Mix Design'!$P$13</definedName>
    <definedName name="___________MIX30" localSheetId="11">#REF!</definedName>
    <definedName name="___________MIX30" localSheetId="1">#REF!</definedName>
    <definedName name="___________MIX30" localSheetId="16">#REF!</definedName>
    <definedName name="___________MIX30" localSheetId="0">#REF!</definedName>
    <definedName name="___________MIX30" localSheetId="2">#REF!</definedName>
    <definedName name="___________MIX30">#REF!</definedName>
    <definedName name="___________MIX35" localSheetId="11">#REF!</definedName>
    <definedName name="___________MIX35" localSheetId="1">#REF!</definedName>
    <definedName name="___________MIX35" localSheetId="16">#REF!</definedName>
    <definedName name="___________MIX35" localSheetId="0">#REF!</definedName>
    <definedName name="___________MIX35">#REF!</definedName>
    <definedName name="___________MIX40" localSheetId="11">#REF!</definedName>
    <definedName name="___________MIX40" localSheetId="1">#REF!</definedName>
    <definedName name="___________MIX40" localSheetId="16">#REF!</definedName>
    <definedName name="___________MIX40" localSheetId="0">#REF!</definedName>
    <definedName name="___________MIX40">#REF!</definedName>
    <definedName name="___________MIX45" localSheetId="11">'[4]Mix Design'!#REF!</definedName>
    <definedName name="___________MIX45" localSheetId="1">'[4]Mix Design'!#REF!</definedName>
    <definedName name="___________MIX45" localSheetId="16">'[4]Mix Design'!#REF!</definedName>
    <definedName name="___________MIX45" localSheetId="0">'[4]Mix Design'!#REF!</definedName>
    <definedName name="___________MIX45">'[4]Mix Design'!#REF!</definedName>
    <definedName name="___________mm1" localSheetId="11">#REF!</definedName>
    <definedName name="___________mm1" localSheetId="1">#REF!</definedName>
    <definedName name="___________mm1" localSheetId="16">#REF!</definedName>
    <definedName name="___________mm1" localSheetId="0">#REF!</definedName>
    <definedName name="___________mm1" localSheetId="2">#REF!</definedName>
    <definedName name="___________mm1">#REF!</definedName>
    <definedName name="___________mm2" localSheetId="11">#REF!</definedName>
    <definedName name="___________mm2" localSheetId="1">#REF!</definedName>
    <definedName name="___________mm2" localSheetId="16">#REF!</definedName>
    <definedName name="___________mm2" localSheetId="0">#REF!</definedName>
    <definedName name="___________mm2">#REF!</definedName>
    <definedName name="___________mm3" localSheetId="11">#REF!</definedName>
    <definedName name="___________mm3" localSheetId="1">#REF!</definedName>
    <definedName name="___________mm3" localSheetId="16">#REF!</definedName>
    <definedName name="___________mm3" localSheetId="0">#REF!</definedName>
    <definedName name="___________mm3">#REF!</definedName>
    <definedName name="___________MUR5" localSheetId="1">#REF!</definedName>
    <definedName name="___________MUR5">#REF!</definedName>
    <definedName name="___________MUR8" localSheetId="1">#REF!</definedName>
    <definedName name="___________MUR8">#REF!</definedName>
    <definedName name="___________OPC43" localSheetId="1">#REF!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11">#REF!</definedName>
    <definedName name="___________tab1" localSheetId="1">#REF!</definedName>
    <definedName name="___________tab1" localSheetId="16">#REF!</definedName>
    <definedName name="___________tab1" localSheetId="0">#REF!</definedName>
    <definedName name="___________tab1" localSheetId="2">#REF!</definedName>
    <definedName name="___________tab1">#REF!</definedName>
    <definedName name="___________tab2" localSheetId="11">#REF!</definedName>
    <definedName name="___________tab2" localSheetId="1">#REF!</definedName>
    <definedName name="___________tab2" localSheetId="16">#REF!</definedName>
    <definedName name="___________tab2" localSheetId="0">#REF!</definedName>
    <definedName name="___________tab2">#REF!</definedName>
    <definedName name="___________TB2">#REF!</definedName>
    <definedName name="___________TIP1" localSheetId="11">#REF!</definedName>
    <definedName name="___________TIP1" localSheetId="1">#REF!</definedName>
    <definedName name="___________TIP1" localSheetId="16">#REF!</definedName>
    <definedName name="___________TIP1" localSheetId="0">#REF!</definedName>
    <definedName name="___________TIP1">#REF!</definedName>
    <definedName name="___________TIP2" localSheetId="1">#REF!</definedName>
    <definedName name="___________TIP2">#REF!</definedName>
    <definedName name="___________TIP3" localSheetId="1">#REF!</definedName>
    <definedName name="___________TIP3">#REF!</definedName>
    <definedName name="__________A65537" localSheetId="1">#REF!</definedName>
    <definedName name="__________A65537">#REF!</definedName>
    <definedName name="__________ABM10" localSheetId="1">#REF!</definedName>
    <definedName name="__________ABM10">#REF!</definedName>
    <definedName name="__________ABM40" localSheetId="1">#REF!</definedName>
    <definedName name="__________ABM40">#REF!</definedName>
    <definedName name="__________ABM6" localSheetId="1">#REF!</definedName>
    <definedName name="__________ABM6">#REF!</definedName>
    <definedName name="__________ACB10" localSheetId="1">#REF!</definedName>
    <definedName name="__________ACB10">#REF!</definedName>
    <definedName name="__________ACB20" localSheetId="1">#REF!</definedName>
    <definedName name="__________ACB20">#REF!</definedName>
    <definedName name="__________ACR10" localSheetId="1">#REF!</definedName>
    <definedName name="__________ACR10">#REF!</definedName>
    <definedName name="__________ACR20" localSheetId="1">#REF!</definedName>
    <definedName name="__________ACR20">#REF!</definedName>
    <definedName name="__________AGG10" localSheetId="1">#REF!</definedName>
    <definedName name="__________AGG10">#REF!</definedName>
    <definedName name="__________AGG40" localSheetId="1">#REF!</definedName>
    <definedName name="__________AGG40">#REF!</definedName>
    <definedName name="__________AGG6" localSheetId="1">#REF!</definedName>
    <definedName name="__________AGG6">#REF!</definedName>
    <definedName name="__________ARV8040">'[20]ANAL-PUMP HOUSE'!$I$55</definedName>
    <definedName name="__________ash1" localSheetId="11">[21]ANAL!#REF!</definedName>
    <definedName name="__________ash1" localSheetId="1">[21]ANAL!#REF!</definedName>
    <definedName name="__________ash1" localSheetId="16">[21]ANAL!#REF!</definedName>
    <definedName name="__________ash1" localSheetId="0">[21]ANAL!#REF!</definedName>
    <definedName name="__________ash1" localSheetId="2">[21]ANAL!#REF!</definedName>
    <definedName name="__________ash1">[21]ANAL!#REF!</definedName>
    <definedName name="__________AWM10" localSheetId="11">#REF!</definedName>
    <definedName name="__________AWM10" localSheetId="1">#REF!</definedName>
    <definedName name="__________AWM10" localSheetId="16">#REF!</definedName>
    <definedName name="__________AWM10" localSheetId="0">#REF!</definedName>
    <definedName name="__________AWM10" localSheetId="2">#REF!</definedName>
    <definedName name="__________AWM10">#REF!</definedName>
    <definedName name="__________AWM40" localSheetId="11">#REF!</definedName>
    <definedName name="__________AWM40" localSheetId="1">#REF!</definedName>
    <definedName name="__________AWM40" localSheetId="16">#REF!</definedName>
    <definedName name="__________AWM40" localSheetId="0">#REF!</definedName>
    <definedName name="__________AWM40">#REF!</definedName>
    <definedName name="__________AWM6" localSheetId="11">#REF!</definedName>
    <definedName name="__________AWM6" localSheetId="1">#REF!</definedName>
    <definedName name="__________AWM6" localSheetId="16">#REF!</definedName>
    <definedName name="__________AWM6" localSheetId="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1">[19]PROCTOR!#REF!</definedName>
    <definedName name="__________CAN458" localSheetId="1">[19]PROCTOR!#REF!</definedName>
    <definedName name="__________CAN458" localSheetId="16">[19]PROCTOR!#REF!</definedName>
    <definedName name="__________CAN458" localSheetId="0">[19]PROCTOR!#REF!</definedName>
    <definedName name="__________CAN458" localSheetId="2">[19]PROCTOR!#REF!</definedName>
    <definedName name="__________CAN458">[19]PROCTOR!#REF!</definedName>
    <definedName name="__________CAN486" localSheetId="11">[19]PROCTOR!#REF!</definedName>
    <definedName name="__________CAN486" localSheetId="1">[19]PROCTOR!#REF!</definedName>
    <definedName name="__________CAN486" localSheetId="16">[19]PROCTOR!#REF!</definedName>
    <definedName name="__________CAN486" localSheetId="0">[19]PROCTOR!#REF!</definedName>
    <definedName name="__________CAN486" localSheetId="2">[19]PROCTOR!#REF!</definedName>
    <definedName name="__________CAN486">[19]PROCTOR!#REF!</definedName>
    <definedName name="__________CAN487" localSheetId="11">[19]PROCTOR!#REF!</definedName>
    <definedName name="__________CAN487" localSheetId="1">[19]PROCTOR!#REF!</definedName>
    <definedName name="__________CAN487" localSheetId="16">[19]PROCTOR!#REF!</definedName>
    <definedName name="__________CAN487" localSheetId="0">[19]PROCTOR!#REF!</definedName>
    <definedName name="__________CAN487">[19]PROCTOR!#REF!</definedName>
    <definedName name="__________CAN488" localSheetId="11">[19]PROCTOR!#REF!</definedName>
    <definedName name="__________CAN488" localSheetId="1">[19]PROCTOR!#REF!</definedName>
    <definedName name="__________CAN488" localSheetId="16">[19]PROCTOR!#REF!</definedName>
    <definedName name="__________CAN488" localSheetId="0">[19]PROCTOR!#REF!</definedName>
    <definedName name="__________CAN488">[19]PROCTOR!#REF!</definedName>
    <definedName name="__________CAN489" localSheetId="11">[19]PROCTOR!#REF!</definedName>
    <definedName name="__________CAN489" localSheetId="1">[19]PROCTOR!#REF!</definedName>
    <definedName name="__________CAN489" localSheetId="16">[19]PROCTOR!#REF!</definedName>
    <definedName name="__________CAN489" localSheetId="0">[19]PROCTOR!#REF!</definedName>
    <definedName name="__________CAN489">[19]PROCTOR!#REF!</definedName>
    <definedName name="__________CAN490" localSheetId="1">[19]PROCTOR!#REF!</definedName>
    <definedName name="__________CAN490">[19]PROCTOR!#REF!</definedName>
    <definedName name="__________CAN491" localSheetId="1">[19]PROCTOR!#REF!</definedName>
    <definedName name="__________CAN491">[19]PROCTOR!#REF!</definedName>
    <definedName name="__________CAN492" localSheetId="1">[19]PROCTOR!#REF!</definedName>
    <definedName name="__________CAN492">[19]PROCTOR!#REF!</definedName>
    <definedName name="__________CAN493" localSheetId="1">[19]PROCTOR!#REF!</definedName>
    <definedName name="__________CAN493">[19]PROCTOR!#REF!</definedName>
    <definedName name="__________CAN494" localSheetId="1">[19]PROCTOR!#REF!</definedName>
    <definedName name="__________CAN494">[19]PROCTOR!#REF!</definedName>
    <definedName name="__________CAN495" localSheetId="1">[19]PROCTOR!#REF!</definedName>
    <definedName name="__________CAN495">[19]PROCTOR!#REF!</definedName>
    <definedName name="__________CAN496" localSheetId="1">[19]PROCTOR!#REF!</definedName>
    <definedName name="__________CAN496">[19]PROCTOR!#REF!</definedName>
    <definedName name="__________CAN497" localSheetId="1">[19]PROCTOR!#REF!</definedName>
    <definedName name="__________CAN497">[19]PROCTOR!#REF!</definedName>
    <definedName name="__________CAN498" localSheetId="1">[19]PROCTOR!#REF!</definedName>
    <definedName name="__________CAN498">[19]PROCTOR!#REF!</definedName>
    <definedName name="__________CAN499" localSheetId="1">[19]PROCTOR!#REF!</definedName>
    <definedName name="__________CAN499">[19]PROCTOR!#REF!</definedName>
    <definedName name="__________CAN500" localSheetId="1">[19]PROCTOR!#REF!</definedName>
    <definedName name="__________CAN500">[19]PROCTOR!#REF!</definedName>
    <definedName name="__________CDG100" localSheetId="11">#REF!</definedName>
    <definedName name="__________CDG100" localSheetId="1">#REF!</definedName>
    <definedName name="__________CDG100" localSheetId="16">#REF!</definedName>
    <definedName name="__________CDG100" localSheetId="0">#REF!</definedName>
    <definedName name="__________CDG100" localSheetId="2">#REF!</definedName>
    <definedName name="__________CDG100">#REF!</definedName>
    <definedName name="__________CDG250" localSheetId="11">#REF!</definedName>
    <definedName name="__________CDG250" localSheetId="1">#REF!</definedName>
    <definedName name="__________CDG250" localSheetId="16">#REF!</definedName>
    <definedName name="__________CDG250" localSheetId="0">#REF!</definedName>
    <definedName name="__________CDG250">#REF!</definedName>
    <definedName name="__________CDG50" localSheetId="11">#REF!</definedName>
    <definedName name="__________CDG50" localSheetId="1">#REF!</definedName>
    <definedName name="__________CDG50" localSheetId="16">#REF!</definedName>
    <definedName name="__________CDG50" localSheetId="0">#REF!</definedName>
    <definedName name="__________CDG50">#REF!</definedName>
    <definedName name="__________CDG500" localSheetId="1">#REF!</definedName>
    <definedName name="__________CDG500">#REF!</definedName>
    <definedName name="__________CEM53" localSheetId="1">#REF!</definedName>
    <definedName name="__________CEM53">#REF!</definedName>
    <definedName name="__________CRN3" localSheetId="1">#REF!</definedName>
    <definedName name="__________CRN3">#REF!</definedName>
    <definedName name="__________CRN35" localSheetId="1">#REF!</definedName>
    <definedName name="__________CRN35">#REF!</definedName>
    <definedName name="__________CRN80" localSheetId="1">#REF!</definedName>
    <definedName name="__________CRN80">#REF!</definedName>
    <definedName name="__________dec05" localSheetId="11" hidden="1">{"'Sheet1'!$A$4386:$N$4591"}</definedName>
    <definedName name="__________dec05" localSheetId="16" hidden="1">{"'Sheet1'!$A$4386:$N$4591"}</definedName>
    <definedName name="__________dec05" localSheetId="20" hidden="1">{"'Sheet1'!$A$4386:$N$4591"}</definedName>
    <definedName name="__________dec05" localSheetId="0" hidden="1">{"'Sheet1'!$A$4386:$N$4591"}</definedName>
    <definedName name="__________dec05" localSheetId="2" hidden="1">{"'Sheet1'!$A$4386:$N$4591"}</definedName>
    <definedName name="__________dec05" hidden="1">{"'Sheet1'!$A$4386:$N$4591"}</definedName>
    <definedName name="__________DOZ50" localSheetId="1">#REF!</definedName>
    <definedName name="__________DOZ50">#REF!</definedName>
    <definedName name="__________DOZ80" localSheetId="1">#REF!</definedName>
    <definedName name="__________DOZ80">#REF!</definedName>
    <definedName name="__________EXC20">'[23]21-Rate Analysis-1'!$E$51</definedName>
    <definedName name="__________ExV200" localSheetId="11">#REF!</definedName>
    <definedName name="__________ExV200" localSheetId="1">#REF!</definedName>
    <definedName name="__________ExV200" localSheetId="16">#REF!</definedName>
    <definedName name="__________ExV200" localSheetId="0">#REF!</definedName>
    <definedName name="__________ExV200" localSheetId="2">#REF!</definedName>
    <definedName name="__________ExV200">#REF!</definedName>
    <definedName name="__________GEN100" localSheetId="11">#REF!</definedName>
    <definedName name="__________GEN100" localSheetId="1">#REF!</definedName>
    <definedName name="__________GEN100" localSheetId="16">#REF!</definedName>
    <definedName name="__________GEN100" localSheetId="0">#REF!</definedName>
    <definedName name="__________GEN100">#REF!</definedName>
    <definedName name="__________GEN250" localSheetId="11">#REF!</definedName>
    <definedName name="__________GEN250" localSheetId="1">#REF!</definedName>
    <definedName name="__________GEN250" localSheetId="16">#REF!</definedName>
    <definedName name="__________GEN250" localSheetId="0">#REF!</definedName>
    <definedName name="__________GEN250">#REF!</definedName>
    <definedName name="__________GEN325" localSheetId="1">#REF!</definedName>
    <definedName name="__________GEN325">#REF!</definedName>
    <definedName name="__________GEN380" localSheetId="1">#REF!</definedName>
    <definedName name="__________GEN380">#REF!</definedName>
    <definedName name="__________GSB1" localSheetId="1">#REF!</definedName>
    <definedName name="__________GSB1">#REF!</definedName>
    <definedName name="__________GSB2" localSheetId="1">#REF!</definedName>
    <definedName name="__________GSB2">#REF!</definedName>
    <definedName name="__________GSB3" localSheetId="1">#REF!</definedName>
    <definedName name="__________GSB3">#REF!</definedName>
    <definedName name="__________HMP1" localSheetId="1">#REF!</definedName>
    <definedName name="__________HMP1">#REF!</definedName>
    <definedName name="__________HMP2" localSheetId="1">#REF!</definedName>
    <definedName name="__________HMP2">#REF!</definedName>
    <definedName name="__________HMP3" localSheetId="1">#REF!</definedName>
    <definedName name="__________HMP3">#REF!</definedName>
    <definedName name="__________HMP4" localSheetId="1">#REF!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11">#REF!</definedName>
    <definedName name="__________lb1" localSheetId="1">#REF!</definedName>
    <definedName name="__________lb1" localSheetId="16">#REF!</definedName>
    <definedName name="__________lb1" localSheetId="0">#REF!</definedName>
    <definedName name="__________lb1" localSheetId="2">#REF!</definedName>
    <definedName name="__________lb1">#REF!</definedName>
    <definedName name="__________lb2" localSheetId="11">#REF!</definedName>
    <definedName name="__________lb2" localSheetId="1">#REF!</definedName>
    <definedName name="__________lb2" localSheetId="16">#REF!</definedName>
    <definedName name="__________lb2" localSheetId="0">#REF!</definedName>
    <definedName name="__________lb2">#REF!</definedName>
    <definedName name="__________mac2">200</definedName>
    <definedName name="__________MAN1">#REF!</definedName>
    <definedName name="__________MIX10" localSheetId="11">#REF!</definedName>
    <definedName name="__________MIX10" localSheetId="1">#REF!</definedName>
    <definedName name="__________MIX10" localSheetId="16">#REF!</definedName>
    <definedName name="__________MIX10" localSheetId="0">#REF!</definedName>
    <definedName name="__________MIX10" localSheetId="2">#REF!</definedName>
    <definedName name="__________MIX10">#REF!</definedName>
    <definedName name="__________MIX15" localSheetId="11">#REF!</definedName>
    <definedName name="__________MIX15" localSheetId="1">#REF!</definedName>
    <definedName name="__________MIX15" localSheetId="16">#REF!</definedName>
    <definedName name="__________MIX15" localSheetId="0">#REF!</definedName>
    <definedName name="__________MIX15">#REF!</definedName>
    <definedName name="__________MIX15150" localSheetId="11">'[4]Mix Design'!#REF!</definedName>
    <definedName name="__________MIX15150" localSheetId="1">'[4]Mix Design'!#REF!</definedName>
    <definedName name="__________MIX15150" localSheetId="16">'[4]Mix Design'!#REF!</definedName>
    <definedName name="__________MIX15150" localSheetId="0">'[4]Mix Design'!#REF!</definedName>
    <definedName name="__________MIX15150">'[4]Mix Design'!#REF!</definedName>
    <definedName name="__________MIX1540">'[4]Mix Design'!$P$11</definedName>
    <definedName name="__________MIX1580" localSheetId="11">'[4]Mix Design'!#REF!</definedName>
    <definedName name="__________MIX1580" localSheetId="1">'[4]Mix Design'!#REF!</definedName>
    <definedName name="__________MIX1580" localSheetId="16">'[4]Mix Design'!#REF!</definedName>
    <definedName name="__________MIX1580" localSheetId="0">'[4]Mix Design'!#REF!</definedName>
    <definedName name="__________MIX1580" localSheetId="2">'[4]Mix Design'!#REF!</definedName>
    <definedName name="__________MIX1580">'[4]Mix Design'!#REF!</definedName>
    <definedName name="__________MIX2">'[5]Mix Design'!$P$12</definedName>
    <definedName name="__________MIX20" localSheetId="11">#REF!</definedName>
    <definedName name="__________MIX20" localSheetId="1">#REF!</definedName>
    <definedName name="__________MIX20" localSheetId="16">#REF!</definedName>
    <definedName name="__________MIX20" localSheetId="0">#REF!</definedName>
    <definedName name="__________MIX20" localSheetId="2">#REF!</definedName>
    <definedName name="__________MIX20">#REF!</definedName>
    <definedName name="__________MIX2020">'[4]Mix Design'!$P$12</definedName>
    <definedName name="__________MIX2040">'[4]Mix Design'!$P$13</definedName>
    <definedName name="__________MIX25" localSheetId="11">#REF!</definedName>
    <definedName name="__________MIX25" localSheetId="1">#REF!</definedName>
    <definedName name="__________MIX25" localSheetId="16">#REF!</definedName>
    <definedName name="__________MIX25" localSheetId="0">#REF!</definedName>
    <definedName name="__________MIX25" localSheetId="2">#REF!</definedName>
    <definedName name="__________MIX25">#REF!</definedName>
    <definedName name="__________MIX2540">'[4]Mix Design'!$P$15</definedName>
    <definedName name="__________Mix255">'[6]Mix Design'!$P$13</definedName>
    <definedName name="__________MIX30" localSheetId="11">#REF!</definedName>
    <definedName name="__________MIX30" localSheetId="1">#REF!</definedName>
    <definedName name="__________MIX30" localSheetId="16">#REF!</definedName>
    <definedName name="__________MIX30" localSheetId="0">#REF!</definedName>
    <definedName name="__________MIX30" localSheetId="2">#REF!</definedName>
    <definedName name="__________MIX30">#REF!</definedName>
    <definedName name="__________MIX35" localSheetId="11">#REF!</definedName>
    <definedName name="__________MIX35" localSheetId="1">#REF!</definedName>
    <definedName name="__________MIX35" localSheetId="16">#REF!</definedName>
    <definedName name="__________MIX35" localSheetId="0">#REF!</definedName>
    <definedName name="__________MIX35">#REF!</definedName>
    <definedName name="__________MIX40" localSheetId="11">#REF!</definedName>
    <definedName name="__________MIX40" localSheetId="1">#REF!</definedName>
    <definedName name="__________MIX40" localSheetId="16">#REF!</definedName>
    <definedName name="__________MIX40" localSheetId="0">#REF!</definedName>
    <definedName name="__________MIX40">#REF!</definedName>
    <definedName name="__________MIX45" localSheetId="11">'[4]Mix Design'!#REF!</definedName>
    <definedName name="__________MIX45" localSheetId="1">'[4]Mix Design'!#REF!</definedName>
    <definedName name="__________MIX45" localSheetId="16">'[4]Mix Design'!#REF!</definedName>
    <definedName name="__________MIX45" localSheetId="0">'[4]Mix Design'!#REF!</definedName>
    <definedName name="__________MIX45">'[4]Mix Design'!#REF!</definedName>
    <definedName name="__________mm1" localSheetId="11">#REF!</definedName>
    <definedName name="__________mm1" localSheetId="1">#REF!</definedName>
    <definedName name="__________mm1" localSheetId="16">#REF!</definedName>
    <definedName name="__________mm1" localSheetId="0">#REF!</definedName>
    <definedName name="__________mm1" localSheetId="2">#REF!</definedName>
    <definedName name="__________mm1">#REF!</definedName>
    <definedName name="__________mm2" localSheetId="11">#REF!</definedName>
    <definedName name="__________mm2" localSheetId="1">#REF!</definedName>
    <definedName name="__________mm2" localSheetId="16">#REF!</definedName>
    <definedName name="__________mm2" localSheetId="0">#REF!</definedName>
    <definedName name="__________mm2">#REF!</definedName>
    <definedName name="__________mm3" localSheetId="11">#REF!</definedName>
    <definedName name="__________mm3" localSheetId="1">#REF!</definedName>
    <definedName name="__________mm3" localSheetId="16">#REF!</definedName>
    <definedName name="__________mm3" localSheetId="0">#REF!</definedName>
    <definedName name="__________mm3">#REF!</definedName>
    <definedName name="__________MUR5" localSheetId="1">#REF!</definedName>
    <definedName name="__________MUR5">#REF!</definedName>
    <definedName name="__________MUR8" localSheetId="1">#REF!</definedName>
    <definedName name="__________MUR8">#REF!</definedName>
    <definedName name="__________OPC43" localSheetId="1">#REF!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11">#REF!</definedName>
    <definedName name="__________tab1" localSheetId="1">#REF!</definedName>
    <definedName name="__________tab1" localSheetId="16">#REF!</definedName>
    <definedName name="__________tab1" localSheetId="0">#REF!</definedName>
    <definedName name="__________tab1" localSheetId="2">#REF!</definedName>
    <definedName name="__________tab1">#REF!</definedName>
    <definedName name="__________tab2" localSheetId="11">#REF!</definedName>
    <definedName name="__________tab2" localSheetId="1">#REF!</definedName>
    <definedName name="__________tab2" localSheetId="16">#REF!</definedName>
    <definedName name="__________tab2" localSheetId="0">#REF!</definedName>
    <definedName name="__________tab2">#REF!</definedName>
    <definedName name="__________TB2">#REF!</definedName>
    <definedName name="__________TIP1" localSheetId="11">#REF!</definedName>
    <definedName name="__________TIP1" localSheetId="1">#REF!</definedName>
    <definedName name="__________TIP1" localSheetId="16">#REF!</definedName>
    <definedName name="__________TIP1" localSheetId="0">#REF!</definedName>
    <definedName name="__________TIP1">#REF!</definedName>
    <definedName name="__________TIP2" localSheetId="1">#REF!</definedName>
    <definedName name="__________TIP2">#REF!</definedName>
    <definedName name="__________TIP3" localSheetId="1">#REF!</definedName>
    <definedName name="__________TIP3">#REF!</definedName>
    <definedName name="_________A65537" localSheetId="1">#REF!</definedName>
    <definedName name="_________A65537">#REF!</definedName>
    <definedName name="_________ABM10" localSheetId="1">#REF!</definedName>
    <definedName name="_________ABM10">#REF!</definedName>
    <definedName name="_________ABM40" localSheetId="1">#REF!</definedName>
    <definedName name="_________ABM40">#REF!</definedName>
    <definedName name="_________ABM6" localSheetId="1">#REF!</definedName>
    <definedName name="_________ABM6">#REF!</definedName>
    <definedName name="_________ACB10" localSheetId="1">#REF!</definedName>
    <definedName name="_________ACB10">#REF!</definedName>
    <definedName name="_________ACB20" localSheetId="1">#REF!</definedName>
    <definedName name="_________ACB20">#REF!</definedName>
    <definedName name="_________ACR10" localSheetId="1">#REF!</definedName>
    <definedName name="_________ACR10">#REF!</definedName>
    <definedName name="_________ACR20" localSheetId="1">#REF!</definedName>
    <definedName name="_________ACR20">#REF!</definedName>
    <definedName name="_________AGG10">'[23]21-Rate Analysis-1'!$E$22</definedName>
    <definedName name="_________AGG40" localSheetId="11">#REF!</definedName>
    <definedName name="_________AGG40" localSheetId="1">#REF!</definedName>
    <definedName name="_________AGG40" localSheetId="16">#REF!</definedName>
    <definedName name="_________AGG40" localSheetId="0">#REF!</definedName>
    <definedName name="_________AGG40" localSheetId="2">#REF!</definedName>
    <definedName name="_________AGG40">#REF!</definedName>
    <definedName name="_________AGG6" localSheetId="11">#REF!</definedName>
    <definedName name="_________AGG6" localSheetId="1">#REF!</definedName>
    <definedName name="_________AGG6" localSheetId="16">#REF!</definedName>
    <definedName name="_________AGG6" localSheetId="0">#REF!</definedName>
    <definedName name="_________AGG6">#REF!</definedName>
    <definedName name="_________ARV8040">'[20]ANAL-PUMP HOUSE'!$I$55</definedName>
    <definedName name="_________ash1" localSheetId="11">[21]ANAL!#REF!</definedName>
    <definedName name="_________ash1" localSheetId="1">[21]ANAL!#REF!</definedName>
    <definedName name="_________ash1" localSheetId="16">[21]ANAL!#REF!</definedName>
    <definedName name="_________ash1" localSheetId="0">[21]ANAL!#REF!</definedName>
    <definedName name="_________ash1" localSheetId="2">[21]ANAL!#REF!</definedName>
    <definedName name="_________ash1">[21]ANAL!#REF!</definedName>
    <definedName name="_________AWM10" localSheetId="11">#REF!</definedName>
    <definedName name="_________AWM10" localSheetId="1">#REF!</definedName>
    <definedName name="_________AWM10" localSheetId="16">#REF!</definedName>
    <definedName name="_________AWM10" localSheetId="0">#REF!</definedName>
    <definedName name="_________AWM10" localSheetId="2">#REF!</definedName>
    <definedName name="_________AWM10">#REF!</definedName>
    <definedName name="_________AWM40" localSheetId="11">#REF!</definedName>
    <definedName name="_________AWM40" localSheetId="1">#REF!</definedName>
    <definedName name="_________AWM40" localSheetId="16">#REF!</definedName>
    <definedName name="_________AWM40" localSheetId="0">#REF!</definedName>
    <definedName name="_________AWM40">#REF!</definedName>
    <definedName name="_________AWM6" localSheetId="11">#REF!</definedName>
    <definedName name="_________AWM6" localSheetId="1">#REF!</definedName>
    <definedName name="_________AWM6" localSheetId="16">#REF!</definedName>
    <definedName name="_________AWM6" localSheetId="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1">[19]PROCTOR!#REF!</definedName>
    <definedName name="_________CAN458" localSheetId="1">[19]PROCTOR!#REF!</definedName>
    <definedName name="_________CAN458" localSheetId="16">[19]PROCTOR!#REF!</definedName>
    <definedName name="_________CAN458" localSheetId="0">[19]PROCTOR!#REF!</definedName>
    <definedName name="_________CAN458" localSheetId="2">[19]PROCTOR!#REF!</definedName>
    <definedName name="_________CAN458">[19]PROCTOR!#REF!</definedName>
    <definedName name="_________CAN486" localSheetId="11">[19]PROCTOR!#REF!</definedName>
    <definedName name="_________CAN486" localSheetId="1">[19]PROCTOR!#REF!</definedName>
    <definedName name="_________CAN486" localSheetId="16">[19]PROCTOR!#REF!</definedName>
    <definedName name="_________CAN486" localSheetId="0">[19]PROCTOR!#REF!</definedName>
    <definedName name="_________CAN486" localSheetId="2">[19]PROCTOR!#REF!</definedName>
    <definedName name="_________CAN486">[19]PROCTOR!#REF!</definedName>
    <definedName name="_________CAN487" localSheetId="11">[19]PROCTOR!#REF!</definedName>
    <definedName name="_________CAN487" localSheetId="1">[19]PROCTOR!#REF!</definedName>
    <definedName name="_________CAN487" localSheetId="16">[19]PROCTOR!#REF!</definedName>
    <definedName name="_________CAN487" localSheetId="0">[19]PROCTOR!#REF!</definedName>
    <definedName name="_________CAN487">[19]PROCTOR!#REF!</definedName>
    <definedName name="_________CAN488" localSheetId="11">[19]PROCTOR!#REF!</definedName>
    <definedName name="_________CAN488" localSheetId="1">[19]PROCTOR!#REF!</definedName>
    <definedName name="_________CAN488" localSheetId="16">[19]PROCTOR!#REF!</definedName>
    <definedName name="_________CAN488" localSheetId="0">[19]PROCTOR!#REF!</definedName>
    <definedName name="_________CAN488">[19]PROCTOR!#REF!</definedName>
    <definedName name="_________CAN489" localSheetId="11">[19]PROCTOR!#REF!</definedName>
    <definedName name="_________CAN489" localSheetId="1">[19]PROCTOR!#REF!</definedName>
    <definedName name="_________CAN489" localSheetId="16">[19]PROCTOR!#REF!</definedName>
    <definedName name="_________CAN489" localSheetId="0">[19]PROCTOR!#REF!</definedName>
    <definedName name="_________CAN489">[19]PROCTOR!#REF!</definedName>
    <definedName name="_________CAN490" localSheetId="1">[19]PROCTOR!#REF!</definedName>
    <definedName name="_________CAN490">[19]PROCTOR!#REF!</definedName>
    <definedName name="_________CAN491" localSheetId="1">[19]PROCTOR!#REF!</definedName>
    <definedName name="_________CAN491">[19]PROCTOR!#REF!</definedName>
    <definedName name="_________CAN492" localSheetId="1">[19]PROCTOR!#REF!</definedName>
    <definedName name="_________CAN492">[19]PROCTOR!#REF!</definedName>
    <definedName name="_________CAN493" localSheetId="1">[19]PROCTOR!#REF!</definedName>
    <definedName name="_________CAN493">[19]PROCTOR!#REF!</definedName>
    <definedName name="_________CAN494" localSheetId="1">[19]PROCTOR!#REF!</definedName>
    <definedName name="_________CAN494">[19]PROCTOR!#REF!</definedName>
    <definedName name="_________CAN495" localSheetId="1">[19]PROCTOR!#REF!</definedName>
    <definedName name="_________CAN495">[19]PROCTOR!#REF!</definedName>
    <definedName name="_________CAN496" localSheetId="1">[19]PROCTOR!#REF!</definedName>
    <definedName name="_________CAN496">[19]PROCTOR!#REF!</definedName>
    <definedName name="_________CAN497" localSheetId="1">[19]PROCTOR!#REF!</definedName>
    <definedName name="_________CAN497">[19]PROCTOR!#REF!</definedName>
    <definedName name="_________CAN498" localSheetId="1">[19]PROCTOR!#REF!</definedName>
    <definedName name="_________CAN498">[19]PROCTOR!#REF!</definedName>
    <definedName name="_________CAN499" localSheetId="1">[19]PROCTOR!#REF!</definedName>
    <definedName name="_________CAN499">[19]PROCTOR!#REF!</definedName>
    <definedName name="_________CAN500" localSheetId="1">[19]PROCTOR!#REF!</definedName>
    <definedName name="_________CAN500">[19]PROCTOR!#REF!</definedName>
    <definedName name="_________CDG100" localSheetId="11">#REF!</definedName>
    <definedName name="_________CDG100" localSheetId="1">#REF!</definedName>
    <definedName name="_________CDG100" localSheetId="16">#REF!</definedName>
    <definedName name="_________CDG100" localSheetId="0">#REF!</definedName>
    <definedName name="_________CDG100" localSheetId="2">#REF!</definedName>
    <definedName name="_________CDG100">#REF!</definedName>
    <definedName name="_________CDG250" localSheetId="11">#REF!</definedName>
    <definedName name="_________CDG250" localSheetId="1">#REF!</definedName>
    <definedName name="_________CDG250" localSheetId="16">#REF!</definedName>
    <definedName name="_________CDG250" localSheetId="0">#REF!</definedName>
    <definedName name="_________CDG250">#REF!</definedName>
    <definedName name="_________CDG50" localSheetId="11">#REF!</definedName>
    <definedName name="_________CDG50" localSheetId="1">#REF!</definedName>
    <definedName name="_________CDG50" localSheetId="16">#REF!</definedName>
    <definedName name="_________CDG50" localSheetId="0">#REF!</definedName>
    <definedName name="_________CDG50">#REF!</definedName>
    <definedName name="_________CDG500" localSheetId="1">#REF!</definedName>
    <definedName name="_________CDG500">#REF!</definedName>
    <definedName name="_________CEM53" localSheetId="1">#REF!</definedName>
    <definedName name="_________CEM53">#REF!</definedName>
    <definedName name="_________CRN3" localSheetId="1">#REF!</definedName>
    <definedName name="_________CRN3">#REF!</definedName>
    <definedName name="_________CRN35" localSheetId="1">#REF!</definedName>
    <definedName name="_________CRN35">#REF!</definedName>
    <definedName name="_________CRN80" localSheetId="1">#REF!</definedName>
    <definedName name="_________CRN80">#REF!</definedName>
    <definedName name="_________dec05" localSheetId="11" hidden="1">{"'Sheet1'!$A$4386:$N$4591"}</definedName>
    <definedName name="_________dec05" localSheetId="16" hidden="1">{"'Sheet1'!$A$4386:$N$4591"}</definedName>
    <definedName name="_________dec05" localSheetId="20" hidden="1">{"'Sheet1'!$A$4386:$N$4591"}</definedName>
    <definedName name="_________dec05" localSheetId="0" hidden="1">{"'Sheet1'!$A$4386:$N$4591"}</definedName>
    <definedName name="_________dec05" localSheetId="2" hidden="1">{"'Sheet1'!$A$4386:$N$4591"}</definedName>
    <definedName name="_________dec05" hidden="1">{"'Sheet1'!$A$4386:$N$4591"}</definedName>
    <definedName name="_________DOZ50" localSheetId="1">#REF!</definedName>
    <definedName name="_________DOZ50">#REF!</definedName>
    <definedName name="_________DOZ80" localSheetId="1">#REF!</definedName>
    <definedName name="_________DOZ80">#REF!</definedName>
    <definedName name="_________ExV200" localSheetId="1">#REF!</definedName>
    <definedName name="_________ExV200">#REF!</definedName>
    <definedName name="_________GEN100" localSheetId="1">#REF!</definedName>
    <definedName name="_________GEN100">#REF!</definedName>
    <definedName name="_________GEN250" localSheetId="1">#REF!</definedName>
    <definedName name="_________GEN250">#REF!</definedName>
    <definedName name="_________GEN325" localSheetId="1">#REF!</definedName>
    <definedName name="_________GEN325">#REF!</definedName>
    <definedName name="_________GEN380" localSheetId="1">#REF!</definedName>
    <definedName name="_________GEN380">#REF!</definedName>
    <definedName name="_________GSB1" localSheetId="1">#REF!</definedName>
    <definedName name="_________GSB1">#REF!</definedName>
    <definedName name="_________GSB2" localSheetId="1">#REF!</definedName>
    <definedName name="_________GSB2">#REF!</definedName>
    <definedName name="_________GSB3" localSheetId="1">#REF!</definedName>
    <definedName name="_________GSB3">#REF!</definedName>
    <definedName name="_________HMP1" localSheetId="1">#REF!</definedName>
    <definedName name="_________HMP1">#REF!</definedName>
    <definedName name="_________HMP2" localSheetId="1">#REF!</definedName>
    <definedName name="_________HMP2">#REF!</definedName>
    <definedName name="_________HMP3" localSheetId="1">#REF!</definedName>
    <definedName name="_________HMP3">#REF!</definedName>
    <definedName name="_________HMP4" localSheetId="1">#REF!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11">#REF!</definedName>
    <definedName name="_________lb1" localSheetId="1">#REF!</definedName>
    <definedName name="_________lb1" localSheetId="16">#REF!</definedName>
    <definedName name="_________lb1" localSheetId="0">#REF!</definedName>
    <definedName name="_________lb1" localSheetId="2">#REF!</definedName>
    <definedName name="_________lb1">#REF!</definedName>
    <definedName name="_________lb2" localSheetId="11">#REF!</definedName>
    <definedName name="_________lb2" localSheetId="1">#REF!</definedName>
    <definedName name="_________lb2" localSheetId="16">#REF!</definedName>
    <definedName name="_________lb2" localSheetId="0">#REF!</definedName>
    <definedName name="_________lb2">#REF!</definedName>
    <definedName name="_________mac2">200</definedName>
    <definedName name="_________MAN1">#REF!</definedName>
    <definedName name="_________MIX10" localSheetId="11">#REF!</definedName>
    <definedName name="_________MIX10" localSheetId="1">#REF!</definedName>
    <definedName name="_________MIX10" localSheetId="16">#REF!</definedName>
    <definedName name="_________MIX10" localSheetId="0">#REF!</definedName>
    <definedName name="_________MIX10" localSheetId="2">#REF!</definedName>
    <definedName name="_________MIX10">#REF!</definedName>
    <definedName name="_________MIX15" localSheetId="11">#REF!</definedName>
    <definedName name="_________MIX15" localSheetId="1">#REF!</definedName>
    <definedName name="_________MIX15" localSheetId="16">#REF!</definedName>
    <definedName name="_________MIX15" localSheetId="0">#REF!</definedName>
    <definedName name="_________MIX15">#REF!</definedName>
    <definedName name="_________MIX15150" localSheetId="11">'[4]Mix Design'!#REF!</definedName>
    <definedName name="_________MIX15150" localSheetId="1">'[4]Mix Design'!#REF!</definedName>
    <definedName name="_________MIX15150" localSheetId="16">'[4]Mix Design'!#REF!</definedName>
    <definedName name="_________MIX15150" localSheetId="0">'[4]Mix Design'!#REF!</definedName>
    <definedName name="_________MIX15150">'[4]Mix Design'!#REF!</definedName>
    <definedName name="_________MIX1540">'[4]Mix Design'!$P$11</definedName>
    <definedName name="_________MIX1580" localSheetId="11">'[4]Mix Design'!#REF!</definedName>
    <definedName name="_________MIX1580" localSheetId="1">'[4]Mix Design'!#REF!</definedName>
    <definedName name="_________MIX1580" localSheetId="16">'[4]Mix Design'!#REF!</definedName>
    <definedName name="_________MIX1580" localSheetId="0">'[4]Mix Design'!#REF!</definedName>
    <definedName name="_________MIX1580" localSheetId="2">'[4]Mix Design'!#REF!</definedName>
    <definedName name="_________MIX1580">'[4]Mix Design'!#REF!</definedName>
    <definedName name="_________MIX2">'[5]Mix Design'!$P$12</definedName>
    <definedName name="_________MIX20" localSheetId="11">#REF!</definedName>
    <definedName name="_________MIX20" localSheetId="1">#REF!</definedName>
    <definedName name="_________MIX20" localSheetId="16">#REF!</definedName>
    <definedName name="_________MIX20" localSheetId="0">#REF!</definedName>
    <definedName name="_________MIX20" localSheetId="2">#REF!</definedName>
    <definedName name="_________MIX20">#REF!</definedName>
    <definedName name="_________MIX2020">'[4]Mix Design'!$P$12</definedName>
    <definedName name="_________MIX2040">'[4]Mix Design'!$P$13</definedName>
    <definedName name="_________MIX25" localSheetId="11">#REF!</definedName>
    <definedName name="_________MIX25" localSheetId="1">#REF!</definedName>
    <definedName name="_________MIX25" localSheetId="16">#REF!</definedName>
    <definedName name="_________MIX25" localSheetId="0">#REF!</definedName>
    <definedName name="_________MIX25" localSheetId="2">#REF!</definedName>
    <definedName name="_________MIX25">#REF!</definedName>
    <definedName name="_________MIX2540">'[4]Mix Design'!$P$15</definedName>
    <definedName name="_________Mix255">'[6]Mix Design'!$P$13</definedName>
    <definedName name="_________MIX30" localSheetId="11">#REF!</definedName>
    <definedName name="_________MIX30" localSheetId="1">#REF!</definedName>
    <definedName name="_________MIX30" localSheetId="16">#REF!</definedName>
    <definedName name="_________MIX30" localSheetId="0">#REF!</definedName>
    <definedName name="_________MIX30" localSheetId="2">#REF!</definedName>
    <definedName name="_________MIX30">#REF!</definedName>
    <definedName name="_________MIX35" localSheetId="11">#REF!</definedName>
    <definedName name="_________MIX35" localSheetId="1">#REF!</definedName>
    <definedName name="_________MIX35" localSheetId="16">#REF!</definedName>
    <definedName name="_________MIX35" localSheetId="0">#REF!</definedName>
    <definedName name="_________MIX35">#REF!</definedName>
    <definedName name="_________MIX40" localSheetId="11">#REF!</definedName>
    <definedName name="_________MIX40" localSheetId="1">#REF!</definedName>
    <definedName name="_________MIX40" localSheetId="16">#REF!</definedName>
    <definedName name="_________MIX40" localSheetId="0">#REF!</definedName>
    <definedName name="_________MIX40">#REF!</definedName>
    <definedName name="_________MIX45" localSheetId="11">'[4]Mix Design'!#REF!</definedName>
    <definedName name="_________MIX45" localSheetId="1">'[4]Mix Design'!#REF!</definedName>
    <definedName name="_________MIX45" localSheetId="16">'[4]Mix Design'!#REF!</definedName>
    <definedName name="_________MIX45" localSheetId="0">'[4]Mix Design'!#REF!</definedName>
    <definedName name="_________MIX45">'[4]Mix Design'!#REF!</definedName>
    <definedName name="_________mm1" localSheetId="11">#REF!</definedName>
    <definedName name="_________mm1" localSheetId="1">#REF!</definedName>
    <definedName name="_________mm1" localSheetId="16">#REF!</definedName>
    <definedName name="_________mm1" localSheetId="0">#REF!</definedName>
    <definedName name="_________mm1" localSheetId="2">#REF!</definedName>
    <definedName name="_________mm1">#REF!</definedName>
    <definedName name="_________mm2" localSheetId="11">#REF!</definedName>
    <definedName name="_________mm2" localSheetId="1">#REF!</definedName>
    <definedName name="_________mm2" localSheetId="16">#REF!</definedName>
    <definedName name="_________mm2" localSheetId="0">#REF!</definedName>
    <definedName name="_________mm2">#REF!</definedName>
    <definedName name="_________mm3" localSheetId="11">#REF!</definedName>
    <definedName name="_________mm3" localSheetId="1">#REF!</definedName>
    <definedName name="_________mm3" localSheetId="16">#REF!</definedName>
    <definedName name="_________mm3" localSheetId="0">#REF!</definedName>
    <definedName name="_________mm3">#REF!</definedName>
    <definedName name="_________MUR5" localSheetId="1">#REF!</definedName>
    <definedName name="_________MUR5">#REF!</definedName>
    <definedName name="_________MUR8" localSheetId="1">#REF!</definedName>
    <definedName name="_________MUR8">#REF!</definedName>
    <definedName name="_________OPC43" localSheetId="1">#REF!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11">'[24]ANAL-PIPE LINE'!#REF!</definedName>
    <definedName name="_________SLV10025" localSheetId="1">'[24]ANAL-PIPE LINE'!#REF!</definedName>
    <definedName name="_________SLV10025" localSheetId="16">'[24]ANAL-PIPE LINE'!#REF!</definedName>
    <definedName name="_________SLV10025" localSheetId="0">'[24]ANAL-PIPE LINE'!#REF!</definedName>
    <definedName name="_________SLV10025" localSheetId="2">'[24]ANAL-PIPE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11">#REF!</definedName>
    <definedName name="_________tab1" localSheetId="1">#REF!</definedName>
    <definedName name="_________tab1" localSheetId="16">#REF!</definedName>
    <definedName name="_________tab1" localSheetId="0">#REF!</definedName>
    <definedName name="_________tab1" localSheetId="2">#REF!</definedName>
    <definedName name="_________tab1">#REF!</definedName>
    <definedName name="_________tab2" localSheetId="11">#REF!</definedName>
    <definedName name="_________tab2" localSheetId="1">#REF!</definedName>
    <definedName name="_________tab2" localSheetId="16">#REF!</definedName>
    <definedName name="_________tab2" localSheetId="0">#REF!</definedName>
    <definedName name="_________tab2">#REF!</definedName>
    <definedName name="_________TB2">#REF!</definedName>
    <definedName name="_________TIP1" localSheetId="11">#REF!</definedName>
    <definedName name="_________TIP1" localSheetId="1">#REF!</definedName>
    <definedName name="_________TIP1" localSheetId="16">#REF!</definedName>
    <definedName name="_________TIP1" localSheetId="0">#REF!</definedName>
    <definedName name="_________TIP1">#REF!</definedName>
    <definedName name="_________TIP2" localSheetId="1">#REF!</definedName>
    <definedName name="_________TIP2">#REF!</definedName>
    <definedName name="_________TIP3" localSheetId="1">#REF!</definedName>
    <definedName name="_________TIP3">#REF!</definedName>
    <definedName name="________A65537" localSheetId="1">#REF!</definedName>
    <definedName name="________A65537">#REF!</definedName>
    <definedName name="________ABM10" localSheetId="1">#REF!</definedName>
    <definedName name="________ABM10">#REF!</definedName>
    <definedName name="________ABM40" localSheetId="1">#REF!</definedName>
    <definedName name="________ABM40">#REF!</definedName>
    <definedName name="________ABM6" localSheetId="1">#REF!</definedName>
    <definedName name="________ABM6">#REF!</definedName>
    <definedName name="________ACB10" localSheetId="1">#REF!</definedName>
    <definedName name="________ACB10">#REF!</definedName>
    <definedName name="________ACB20" localSheetId="1">#REF!</definedName>
    <definedName name="________ACB20">#REF!</definedName>
    <definedName name="________ACR10" localSheetId="1">#REF!</definedName>
    <definedName name="________ACR10">#REF!</definedName>
    <definedName name="________ACR20" localSheetId="1">#REF!</definedName>
    <definedName name="________ACR20">#REF!</definedName>
    <definedName name="________AGG10">'[23]21-Rate Analysis-1'!$E$22</definedName>
    <definedName name="________AGG40" localSheetId="11">#REF!</definedName>
    <definedName name="________AGG40" localSheetId="1">#REF!</definedName>
    <definedName name="________AGG40" localSheetId="16">#REF!</definedName>
    <definedName name="________AGG40" localSheetId="0">#REF!</definedName>
    <definedName name="________AGG40" localSheetId="2">#REF!</definedName>
    <definedName name="________AGG40">#REF!</definedName>
    <definedName name="________AGG6" localSheetId="11">#REF!</definedName>
    <definedName name="________AGG6" localSheetId="1">#REF!</definedName>
    <definedName name="________AGG6" localSheetId="16">#REF!</definedName>
    <definedName name="________AGG6" localSheetId="0">#REF!</definedName>
    <definedName name="________AGG6">#REF!</definedName>
    <definedName name="________ARV8040">'[20]ANAL-PUMP HOUSE'!$I$55</definedName>
    <definedName name="________ash1" localSheetId="11">[21]ANAL!#REF!</definedName>
    <definedName name="________ash1" localSheetId="1">[21]ANAL!#REF!</definedName>
    <definedName name="________ash1" localSheetId="16">[21]ANAL!#REF!</definedName>
    <definedName name="________ash1" localSheetId="0">[21]ANAL!#REF!</definedName>
    <definedName name="________ash1" localSheetId="2">[21]ANAL!#REF!</definedName>
    <definedName name="________ash1">[21]ANAL!#REF!</definedName>
    <definedName name="________AWM10" localSheetId="11">#REF!</definedName>
    <definedName name="________AWM10" localSheetId="1">#REF!</definedName>
    <definedName name="________AWM10" localSheetId="16">#REF!</definedName>
    <definedName name="________AWM10" localSheetId="0">#REF!</definedName>
    <definedName name="________AWM10" localSheetId="2">#REF!</definedName>
    <definedName name="________AWM10">#REF!</definedName>
    <definedName name="________AWM40" localSheetId="11">#REF!</definedName>
    <definedName name="________AWM40" localSheetId="1">#REF!</definedName>
    <definedName name="________AWM40" localSheetId="16">#REF!</definedName>
    <definedName name="________AWM40" localSheetId="0">#REF!</definedName>
    <definedName name="________AWM40">#REF!</definedName>
    <definedName name="________AWM6" localSheetId="11">#REF!</definedName>
    <definedName name="________AWM6" localSheetId="1">#REF!</definedName>
    <definedName name="________AWM6" localSheetId="16">#REF!</definedName>
    <definedName name="________AWM6" localSheetId="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[14]PROCTOR!#REF!</definedName>
    <definedName name="________CAN458" localSheetId="1">[14]PROCTOR!#REF!</definedName>
    <definedName name="________CAN458" localSheetId="16">[14]PROCTOR!#REF!</definedName>
    <definedName name="________CAN458" localSheetId="0">[14]PROCTOR!#REF!</definedName>
    <definedName name="________CAN458" localSheetId="2">[14]PROCTOR!#REF!</definedName>
    <definedName name="________CAN458">[14]PROCTOR!#REF!</definedName>
    <definedName name="________CAN486" localSheetId="11">[14]PROCTOR!#REF!</definedName>
    <definedName name="________CAN486" localSheetId="1">[14]PROCTOR!#REF!</definedName>
    <definedName name="________CAN486" localSheetId="16">[14]PROCTOR!#REF!</definedName>
    <definedName name="________CAN486" localSheetId="0">[14]PROCTOR!#REF!</definedName>
    <definedName name="________CAN486" localSheetId="2">[14]PROCTOR!#REF!</definedName>
    <definedName name="________CAN486">[14]PROCTOR!#REF!</definedName>
    <definedName name="________CAN487" localSheetId="11">[14]PROCTOR!#REF!</definedName>
    <definedName name="________CAN487" localSheetId="1">[14]PROCTOR!#REF!</definedName>
    <definedName name="________CAN487" localSheetId="16">[14]PROCTOR!#REF!</definedName>
    <definedName name="________CAN487" localSheetId="0">[14]PROCTOR!#REF!</definedName>
    <definedName name="________CAN487">[14]PROCTOR!#REF!</definedName>
    <definedName name="________CAN488" localSheetId="11">[14]PROCTOR!#REF!</definedName>
    <definedName name="________CAN488" localSheetId="1">[14]PROCTOR!#REF!</definedName>
    <definedName name="________CAN488" localSheetId="16">[14]PROCTOR!#REF!</definedName>
    <definedName name="________CAN488" localSheetId="0">[14]PROCTOR!#REF!</definedName>
    <definedName name="________CAN488">[14]PROCTOR!#REF!</definedName>
    <definedName name="________CAN489" localSheetId="11">[14]PROCTOR!#REF!</definedName>
    <definedName name="________CAN489" localSheetId="1">[14]PROCTOR!#REF!</definedName>
    <definedName name="________CAN489" localSheetId="16">[14]PROCTOR!#REF!</definedName>
    <definedName name="________CAN489" localSheetId="0">[14]PROCTOR!#REF!</definedName>
    <definedName name="________CAN489">[14]PROCTOR!#REF!</definedName>
    <definedName name="________CAN490" localSheetId="1">[14]PROCTOR!#REF!</definedName>
    <definedName name="________CAN490">[14]PROCTOR!#REF!</definedName>
    <definedName name="________CAN491" localSheetId="1">[14]PROCTOR!#REF!</definedName>
    <definedName name="________CAN491">[14]PROCTOR!#REF!</definedName>
    <definedName name="________CAN492" localSheetId="1">[14]PROCTOR!#REF!</definedName>
    <definedName name="________CAN492">[14]PROCTOR!#REF!</definedName>
    <definedName name="________CAN493" localSheetId="1">[14]PROCTOR!#REF!</definedName>
    <definedName name="________CAN493">[14]PROCTOR!#REF!</definedName>
    <definedName name="________CAN494" localSheetId="1">[14]PROCTOR!#REF!</definedName>
    <definedName name="________CAN494">[14]PROCTOR!#REF!</definedName>
    <definedName name="________CAN495" localSheetId="1">[14]PROCTOR!#REF!</definedName>
    <definedName name="________CAN495">[14]PROCTOR!#REF!</definedName>
    <definedName name="________CAN496" localSheetId="1">[14]PROCTOR!#REF!</definedName>
    <definedName name="________CAN496">[14]PROCTOR!#REF!</definedName>
    <definedName name="________CAN497" localSheetId="1">[14]PROCTOR!#REF!</definedName>
    <definedName name="________CAN497">[14]PROCTOR!#REF!</definedName>
    <definedName name="________CAN498" localSheetId="1">[14]PROCTOR!#REF!</definedName>
    <definedName name="________CAN498">[14]PROCTOR!#REF!</definedName>
    <definedName name="________CAN499" localSheetId="1">[14]PROCTOR!#REF!</definedName>
    <definedName name="________CAN499">[14]PROCTOR!#REF!</definedName>
    <definedName name="________CAN500" localSheetId="1">[14]PROCTOR!#REF!</definedName>
    <definedName name="________CAN500">[14]PROCTOR!#REF!</definedName>
    <definedName name="________CDG100" localSheetId="11">#REF!</definedName>
    <definedName name="________CDG100" localSheetId="1">#REF!</definedName>
    <definedName name="________CDG100" localSheetId="16">#REF!</definedName>
    <definedName name="________CDG100" localSheetId="0">#REF!</definedName>
    <definedName name="________CDG100" localSheetId="2">#REF!</definedName>
    <definedName name="________CDG100">#REF!</definedName>
    <definedName name="________CDG250" localSheetId="11">#REF!</definedName>
    <definedName name="________CDG250" localSheetId="1">#REF!</definedName>
    <definedName name="________CDG250" localSheetId="16">#REF!</definedName>
    <definedName name="________CDG250" localSheetId="0">#REF!</definedName>
    <definedName name="________CDG250">#REF!</definedName>
    <definedName name="________CDG50" localSheetId="11">#REF!</definedName>
    <definedName name="________CDG50" localSheetId="1">#REF!</definedName>
    <definedName name="________CDG50" localSheetId="16">#REF!</definedName>
    <definedName name="________CDG50" localSheetId="0">#REF!</definedName>
    <definedName name="________CDG50">#REF!</definedName>
    <definedName name="________CDG500" localSheetId="1">#REF!</definedName>
    <definedName name="________CDG500">#REF!</definedName>
    <definedName name="________CEM53" localSheetId="1">#REF!</definedName>
    <definedName name="________CEM53">#REF!</definedName>
    <definedName name="________CRN3" localSheetId="1">#REF!</definedName>
    <definedName name="________CRN3">#REF!</definedName>
    <definedName name="________CRN35" localSheetId="1">#REF!</definedName>
    <definedName name="________CRN35">#REF!</definedName>
    <definedName name="________CRN80" localSheetId="1">#REF!</definedName>
    <definedName name="________CRN80">#REF!</definedName>
    <definedName name="________dec05" localSheetId="11" hidden="1">{"'Sheet1'!$A$4386:$N$4591"}</definedName>
    <definedName name="________dec05" localSheetId="16" hidden="1">{"'Sheet1'!$A$4386:$N$4591"}</definedName>
    <definedName name="________dec05" localSheetId="20" hidden="1">{"'Sheet1'!$A$4386:$N$4591"}</definedName>
    <definedName name="________dec05" localSheetId="0" hidden="1">{"'Sheet1'!$A$4386:$N$4591"}</definedName>
    <definedName name="________dec05" localSheetId="2" hidden="1">{"'Sheet1'!$A$4386:$N$4591"}</definedName>
    <definedName name="________dec05" hidden="1">{"'Sheet1'!$A$4386:$N$4591"}</definedName>
    <definedName name="________DOZ50" localSheetId="1">#REF!</definedName>
    <definedName name="________DOZ50">#REF!</definedName>
    <definedName name="________DOZ80" localSheetId="1">#REF!</definedName>
    <definedName name="________DOZ80">#REF!</definedName>
    <definedName name="________ExV200" localSheetId="1">#REF!</definedName>
    <definedName name="________ExV200">#REF!</definedName>
    <definedName name="________GEN100" localSheetId="1">#REF!</definedName>
    <definedName name="________GEN100">#REF!</definedName>
    <definedName name="________GEN250" localSheetId="1">#REF!</definedName>
    <definedName name="________GEN250">#REF!</definedName>
    <definedName name="________GEN325" localSheetId="1">#REF!</definedName>
    <definedName name="________GEN325">#REF!</definedName>
    <definedName name="________GEN380" localSheetId="1">#REF!</definedName>
    <definedName name="________GEN380">#REF!</definedName>
    <definedName name="________GSB1" localSheetId="1">#REF!</definedName>
    <definedName name="________GSB1">#REF!</definedName>
    <definedName name="________GSB2" localSheetId="1">#REF!</definedName>
    <definedName name="________GSB2">#REF!</definedName>
    <definedName name="________GSB3" localSheetId="1">#REF!</definedName>
    <definedName name="________GSB3">#REF!</definedName>
    <definedName name="________HMP1" localSheetId="1">#REF!</definedName>
    <definedName name="________HMP1">#REF!</definedName>
    <definedName name="________HMP2" localSheetId="1">#REF!</definedName>
    <definedName name="________HMP2">#REF!</definedName>
    <definedName name="________HMP3" localSheetId="1">#REF!</definedName>
    <definedName name="________HMP3">#REF!</definedName>
    <definedName name="________HMP4" localSheetId="1">#REF!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11">#REF!</definedName>
    <definedName name="________lb1" localSheetId="1">#REF!</definedName>
    <definedName name="________lb1" localSheetId="16">#REF!</definedName>
    <definedName name="________lb1" localSheetId="0">#REF!</definedName>
    <definedName name="________lb1" localSheetId="2">#REF!</definedName>
    <definedName name="________lb1">#REF!</definedName>
    <definedName name="________lb2" localSheetId="11">#REF!</definedName>
    <definedName name="________lb2" localSheetId="1">#REF!</definedName>
    <definedName name="________lb2" localSheetId="16">#REF!</definedName>
    <definedName name="________lb2" localSheetId="0">#REF!</definedName>
    <definedName name="________lb2">#REF!</definedName>
    <definedName name="________mac2">200</definedName>
    <definedName name="________MAN1">#REF!</definedName>
    <definedName name="________MIX10" localSheetId="11">#REF!</definedName>
    <definedName name="________MIX10" localSheetId="1">#REF!</definedName>
    <definedName name="________MIX10" localSheetId="16">#REF!</definedName>
    <definedName name="________MIX10" localSheetId="0">#REF!</definedName>
    <definedName name="________MIX10" localSheetId="2">#REF!</definedName>
    <definedName name="________MIX10">#REF!</definedName>
    <definedName name="________MIX15" localSheetId="11">#REF!</definedName>
    <definedName name="________MIX15" localSheetId="1">#REF!</definedName>
    <definedName name="________MIX15" localSheetId="16">#REF!</definedName>
    <definedName name="________MIX15" localSheetId="0">#REF!</definedName>
    <definedName name="________MIX15">#REF!</definedName>
    <definedName name="________MIX15150" localSheetId="11">'[4]Mix Design'!#REF!</definedName>
    <definedName name="________MIX15150" localSheetId="1">'[4]Mix Design'!#REF!</definedName>
    <definedName name="________MIX15150" localSheetId="16">'[4]Mix Design'!#REF!</definedName>
    <definedName name="________MIX15150" localSheetId="0">'[4]Mix Design'!#REF!</definedName>
    <definedName name="________MIX15150">'[4]Mix Design'!#REF!</definedName>
    <definedName name="________MIX1540">'[4]Mix Design'!$P$11</definedName>
    <definedName name="________MIX1580" localSheetId="11">'[4]Mix Design'!#REF!</definedName>
    <definedName name="________MIX1580" localSheetId="1">'[4]Mix Design'!#REF!</definedName>
    <definedName name="________MIX1580" localSheetId="16">'[4]Mix Design'!#REF!</definedName>
    <definedName name="________MIX1580" localSheetId="0">'[4]Mix Design'!#REF!</definedName>
    <definedName name="________MIX1580" localSheetId="2">'[4]Mix Design'!#REF!</definedName>
    <definedName name="________MIX1580">'[4]Mix Design'!#REF!</definedName>
    <definedName name="________MIX2">'[5]Mix Design'!$P$12</definedName>
    <definedName name="________MIX20" localSheetId="11">#REF!</definedName>
    <definedName name="________MIX20" localSheetId="1">#REF!</definedName>
    <definedName name="________MIX20" localSheetId="16">#REF!</definedName>
    <definedName name="________MIX20" localSheetId="0">#REF!</definedName>
    <definedName name="________MIX20" localSheetId="2">#REF!</definedName>
    <definedName name="________MIX20">#REF!</definedName>
    <definedName name="________MIX2020">'[4]Mix Design'!$P$12</definedName>
    <definedName name="________MIX2040">'[4]Mix Design'!$P$13</definedName>
    <definedName name="________MIX25" localSheetId="11">#REF!</definedName>
    <definedName name="________MIX25" localSheetId="1">#REF!</definedName>
    <definedName name="________MIX25" localSheetId="16">#REF!</definedName>
    <definedName name="________MIX25" localSheetId="0">#REF!</definedName>
    <definedName name="________MIX25" localSheetId="2">#REF!</definedName>
    <definedName name="________MIX25">#REF!</definedName>
    <definedName name="________MIX2540">'[4]Mix Design'!$P$15</definedName>
    <definedName name="________Mix255">'[6]Mix Design'!$P$13</definedName>
    <definedName name="________MIX30" localSheetId="11">#REF!</definedName>
    <definedName name="________MIX30" localSheetId="1">#REF!</definedName>
    <definedName name="________MIX30" localSheetId="16">#REF!</definedName>
    <definedName name="________MIX30" localSheetId="0">#REF!</definedName>
    <definedName name="________MIX30" localSheetId="2">#REF!</definedName>
    <definedName name="________MIX30">#REF!</definedName>
    <definedName name="________MIX35" localSheetId="11">#REF!</definedName>
    <definedName name="________MIX35" localSheetId="1">#REF!</definedName>
    <definedName name="________MIX35" localSheetId="16">#REF!</definedName>
    <definedName name="________MIX35" localSheetId="0">#REF!</definedName>
    <definedName name="________MIX35">#REF!</definedName>
    <definedName name="________MIX40" localSheetId="11">#REF!</definedName>
    <definedName name="________MIX40" localSheetId="1">#REF!</definedName>
    <definedName name="________MIX40" localSheetId="16">#REF!</definedName>
    <definedName name="________MIX40" localSheetId="0">#REF!</definedName>
    <definedName name="________MIX40">#REF!</definedName>
    <definedName name="________MIX45" localSheetId="11">'[4]Mix Design'!#REF!</definedName>
    <definedName name="________MIX45" localSheetId="1">'[4]Mix Design'!#REF!</definedName>
    <definedName name="________MIX45" localSheetId="16">'[4]Mix Design'!#REF!</definedName>
    <definedName name="________MIX45" localSheetId="0">'[4]Mix Design'!#REF!</definedName>
    <definedName name="________MIX45">'[4]Mix Design'!#REF!</definedName>
    <definedName name="________mm1" localSheetId="11">#REF!</definedName>
    <definedName name="________mm1" localSheetId="1">#REF!</definedName>
    <definedName name="________mm1" localSheetId="16">#REF!</definedName>
    <definedName name="________mm1" localSheetId="0">#REF!</definedName>
    <definedName name="________mm1" localSheetId="2">#REF!</definedName>
    <definedName name="________mm1">#REF!</definedName>
    <definedName name="________mm2" localSheetId="11">#REF!</definedName>
    <definedName name="________mm2" localSheetId="1">#REF!</definedName>
    <definedName name="________mm2" localSheetId="16">#REF!</definedName>
    <definedName name="________mm2" localSheetId="0">#REF!</definedName>
    <definedName name="________mm2">#REF!</definedName>
    <definedName name="________mm3" localSheetId="11">#REF!</definedName>
    <definedName name="________mm3" localSheetId="1">#REF!</definedName>
    <definedName name="________mm3" localSheetId="16">#REF!</definedName>
    <definedName name="________mm3" localSheetId="0">#REF!</definedName>
    <definedName name="________mm3">#REF!</definedName>
    <definedName name="________MUR5" localSheetId="1">#REF!</definedName>
    <definedName name="________MUR5">#REF!</definedName>
    <definedName name="________MUR8" localSheetId="1">#REF!</definedName>
    <definedName name="________MUR8">#REF!</definedName>
    <definedName name="________OPC43" localSheetId="1">#REF!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11">'[25]ANAL-PIPE LINE'!#REF!</definedName>
    <definedName name="________SLV10025" localSheetId="1">'[25]ANAL-PIPE LINE'!#REF!</definedName>
    <definedName name="________SLV10025" localSheetId="16">'[25]ANAL-PIPE LINE'!#REF!</definedName>
    <definedName name="________SLV10025" localSheetId="0">'[25]ANAL-PIPE LINE'!#REF!</definedName>
    <definedName name="________SLV10025" localSheetId="2">'[25]ANAL-PIPE LINE'!#REF!</definedName>
    <definedName name="________SLV10025">'[25]ANAL-PIPE LINE'!#REF!</definedName>
    <definedName name="________SLV20025">'[20]ANAL-PUMP HOUSE'!$I$58</definedName>
    <definedName name="________SLV80010">'[20]ANAL-PUMP HOUSE'!$I$60</definedName>
    <definedName name="________tab1" localSheetId="11">#REF!</definedName>
    <definedName name="________tab1" localSheetId="1">#REF!</definedName>
    <definedName name="________tab1" localSheetId="16">#REF!</definedName>
    <definedName name="________tab1" localSheetId="0">#REF!</definedName>
    <definedName name="________tab1" localSheetId="2">#REF!</definedName>
    <definedName name="________tab1">#REF!</definedName>
    <definedName name="________tab2" localSheetId="11">#REF!</definedName>
    <definedName name="________tab2" localSheetId="1">#REF!</definedName>
    <definedName name="________tab2" localSheetId="16">#REF!</definedName>
    <definedName name="________tab2" localSheetId="0">#REF!</definedName>
    <definedName name="________tab2">#REF!</definedName>
    <definedName name="________TB2">#REF!</definedName>
    <definedName name="________TIP1" localSheetId="11">#REF!</definedName>
    <definedName name="________TIP1" localSheetId="1">#REF!</definedName>
    <definedName name="________TIP1" localSheetId="16">#REF!</definedName>
    <definedName name="________TIP1" localSheetId="0">#REF!</definedName>
    <definedName name="________TIP1">#REF!</definedName>
    <definedName name="________TIP2" localSheetId="1">#REF!</definedName>
    <definedName name="________TIP2">#REF!</definedName>
    <definedName name="________TIP3" localSheetId="1">#REF!</definedName>
    <definedName name="________TIP3">#REF!</definedName>
    <definedName name="_______A65537" localSheetId="1">#REF!</definedName>
    <definedName name="_______A65537">#REF!</definedName>
    <definedName name="_______ABM10" localSheetId="1">#REF!</definedName>
    <definedName name="_______ABM10">#REF!</definedName>
    <definedName name="_______ABM40" localSheetId="1">#REF!</definedName>
    <definedName name="_______ABM40">#REF!</definedName>
    <definedName name="_______ABM6" localSheetId="1">#REF!</definedName>
    <definedName name="_______ABM6">#REF!</definedName>
    <definedName name="_______ACB10" localSheetId="1">#REF!</definedName>
    <definedName name="_______ACB10">#REF!</definedName>
    <definedName name="_______ACB20" localSheetId="1">#REF!</definedName>
    <definedName name="_______ACB20">#REF!</definedName>
    <definedName name="_______ACR10" localSheetId="1">#REF!</definedName>
    <definedName name="_______ACR10">#REF!</definedName>
    <definedName name="_______ACR20" localSheetId="1">#REF!</definedName>
    <definedName name="_______ACR20">#REF!</definedName>
    <definedName name="_______AGG10">'[23]21-Rate Analysis-1'!$E$22</definedName>
    <definedName name="_______AGG40" localSheetId="11">#REF!</definedName>
    <definedName name="_______AGG40" localSheetId="1">#REF!</definedName>
    <definedName name="_______AGG40" localSheetId="16">#REF!</definedName>
    <definedName name="_______AGG40" localSheetId="0">#REF!</definedName>
    <definedName name="_______AGG40" localSheetId="2">#REF!</definedName>
    <definedName name="_______AGG40">#REF!</definedName>
    <definedName name="_______AGG6" localSheetId="11">#REF!</definedName>
    <definedName name="_______AGG6" localSheetId="1">#REF!</definedName>
    <definedName name="_______AGG6" localSheetId="16">#REF!</definedName>
    <definedName name="_______AGG6" localSheetId="0">#REF!</definedName>
    <definedName name="_______AGG6">#REF!</definedName>
    <definedName name="_______ash1" localSheetId="11">[13]ANAL!#REF!</definedName>
    <definedName name="_______ash1" localSheetId="1">[13]ANAL!#REF!</definedName>
    <definedName name="_______ash1" localSheetId="16">[13]ANAL!#REF!</definedName>
    <definedName name="_______ash1" localSheetId="0">[13]ANAL!#REF!</definedName>
    <definedName name="_______ash1">[13]ANAL!#REF!</definedName>
    <definedName name="_______AWM10" localSheetId="11">#REF!</definedName>
    <definedName name="_______AWM10" localSheetId="1">#REF!</definedName>
    <definedName name="_______AWM10" localSheetId="16">#REF!</definedName>
    <definedName name="_______AWM10" localSheetId="0">#REF!</definedName>
    <definedName name="_______AWM10" localSheetId="2">#REF!</definedName>
    <definedName name="_______AWM10">#REF!</definedName>
    <definedName name="_______AWM40" localSheetId="11">#REF!</definedName>
    <definedName name="_______AWM40" localSheetId="1">#REF!</definedName>
    <definedName name="_______AWM40" localSheetId="16">#REF!</definedName>
    <definedName name="_______AWM40" localSheetId="0">#REF!</definedName>
    <definedName name="_______AWM40">#REF!</definedName>
    <definedName name="_______AWM6" localSheetId="11">#REF!</definedName>
    <definedName name="_______AWM6" localSheetId="1">#REF!</definedName>
    <definedName name="_______AWM6" localSheetId="16">#REF!</definedName>
    <definedName name="_______AWM6" localSheetId="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[14]PROCTOR!#REF!</definedName>
    <definedName name="_______CAN458" localSheetId="1">[14]PROCTOR!#REF!</definedName>
    <definedName name="_______CAN458" localSheetId="16">[14]PROCTOR!#REF!</definedName>
    <definedName name="_______CAN458" localSheetId="0">[14]PROCTOR!#REF!</definedName>
    <definedName name="_______CAN458" localSheetId="2">[14]PROCTOR!#REF!</definedName>
    <definedName name="_______CAN458">[14]PROCTOR!#REF!</definedName>
    <definedName name="_______CAN486" localSheetId="11">[14]PROCTOR!#REF!</definedName>
    <definedName name="_______CAN486" localSheetId="1">[14]PROCTOR!#REF!</definedName>
    <definedName name="_______CAN486" localSheetId="16">[14]PROCTOR!#REF!</definedName>
    <definedName name="_______CAN486" localSheetId="0">[14]PROCTOR!#REF!</definedName>
    <definedName name="_______CAN486" localSheetId="2">[14]PROCTOR!#REF!</definedName>
    <definedName name="_______CAN486">[14]PROCTOR!#REF!</definedName>
    <definedName name="_______CAN487" localSheetId="11">[14]PROCTOR!#REF!</definedName>
    <definedName name="_______CAN487" localSheetId="1">[14]PROCTOR!#REF!</definedName>
    <definedName name="_______CAN487" localSheetId="16">[14]PROCTOR!#REF!</definedName>
    <definedName name="_______CAN487" localSheetId="0">[14]PROCTOR!#REF!</definedName>
    <definedName name="_______CAN487">[14]PROCTOR!#REF!</definedName>
    <definedName name="_______CAN488" localSheetId="11">[14]PROCTOR!#REF!</definedName>
    <definedName name="_______CAN488" localSheetId="1">[14]PROCTOR!#REF!</definedName>
    <definedName name="_______CAN488" localSheetId="16">[14]PROCTOR!#REF!</definedName>
    <definedName name="_______CAN488" localSheetId="0">[14]PROCTOR!#REF!</definedName>
    <definedName name="_______CAN488">[14]PROCTOR!#REF!</definedName>
    <definedName name="_______CAN489" localSheetId="11">[14]PROCTOR!#REF!</definedName>
    <definedName name="_______CAN489" localSheetId="1">[14]PROCTOR!#REF!</definedName>
    <definedName name="_______CAN489" localSheetId="16">[14]PROCTOR!#REF!</definedName>
    <definedName name="_______CAN489" localSheetId="0">[14]PROCTOR!#REF!</definedName>
    <definedName name="_______CAN489">[14]PROCTOR!#REF!</definedName>
    <definedName name="_______CAN490" localSheetId="1">[14]PROCTOR!#REF!</definedName>
    <definedName name="_______CAN490">[14]PROCTOR!#REF!</definedName>
    <definedName name="_______CAN491" localSheetId="1">[14]PROCTOR!#REF!</definedName>
    <definedName name="_______CAN491">[14]PROCTOR!#REF!</definedName>
    <definedName name="_______CAN492" localSheetId="1">[14]PROCTOR!#REF!</definedName>
    <definedName name="_______CAN492">[14]PROCTOR!#REF!</definedName>
    <definedName name="_______CAN493" localSheetId="1">[14]PROCTOR!#REF!</definedName>
    <definedName name="_______CAN493">[14]PROCTOR!#REF!</definedName>
    <definedName name="_______CAN494" localSheetId="1">[14]PROCTOR!#REF!</definedName>
    <definedName name="_______CAN494">[14]PROCTOR!#REF!</definedName>
    <definedName name="_______CAN495" localSheetId="1">[14]PROCTOR!#REF!</definedName>
    <definedName name="_______CAN495">[14]PROCTOR!#REF!</definedName>
    <definedName name="_______CAN496" localSheetId="1">[14]PROCTOR!#REF!</definedName>
    <definedName name="_______CAN496">[14]PROCTOR!#REF!</definedName>
    <definedName name="_______CAN497" localSheetId="1">[14]PROCTOR!#REF!</definedName>
    <definedName name="_______CAN497">[14]PROCTOR!#REF!</definedName>
    <definedName name="_______CAN498" localSheetId="1">[14]PROCTOR!#REF!</definedName>
    <definedName name="_______CAN498">[14]PROCTOR!#REF!</definedName>
    <definedName name="_______CAN499" localSheetId="1">[14]PROCTOR!#REF!</definedName>
    <definedName name="_______CAN499">[14]PROCTOR!#REF!</definedName>
    <definedName name="_______CAN500" localSheetId="1">[14]PROCTOR!#REF!</definedName>
    <definedName name="_______CAN500">[14]PROCTOR!#REF!</definedName>
    <definedName name="_______CDG100" localSheetId="11">#REF!</definedName>
    <definedName name="_______CDG100" localSheetId="1">#REF!</definedName>
    <definedName name="_______CDG100" localSheetId="16">#REF!</definedName>
    <definedName name="_______CDG100" localSheetId="0">#REF!</definedName>
    <definedName name="_______CDG100" localSheetId="2">#REF!</definedName>
    <definedName name="_______CDG100">#REF!</definedName>
    <definedName name="_______CDG250" localSheetId="11">#REF!</definedName>
    <definedName name="_______CDG250" localSheetId="1">#REF!</definedName>
    <definedName name="_______CDG250" localSheetId="16">#REF!</definedName>
    <definedName name="_______CDG250" localSheetId="0">#REF!</definedName>
    <definedName name="_______CDG250">#REF!</definedName>
    <definedName name="_______CDG50" localSheetId="11">#REF!</definedName>
    <definedName name="_______CDG50" localSheetId="1">#REF!</definedName>
    <definedName name="_______CDG50" localSheetId="16">#REF!</definedName>
    <definedName name="_______CDG50" localSheetId="0">#REF!</definedName>
    <definedName name="_______CDG50">#REF!</definedName>
    <definedName name="_______CDG500" localSheetId="1">#REF!</definedName>
    <definedName name="_______CDG500">#REF!</definedName>
    <definedName name="_______CEM53" localSheetId="1">#REF!</definedName>
    <definedName name="_______CEM53">#REF!</definedName>
    <definedName name="_______CRN3" localSheetId="1">#REF!</definedName>
    <definedName name="_______CRN3">#REF!</definedName>
    <definedName name="_______CRN35" localSheetId="1">#REF!</definedName>
    <definedName name="_______CRN35">#REF!</definedName>
    <definedName name="_______CRN80" localSheetId="1">#REF!</definedName>
    <definedName name="_______CRN80">#REF!</definedName>
    <definedName name="_______dec05" localSheetId="11" hidden="1">{"'Sheet1'!$A$4386:$N$4591"}</definedName>
    <definedName name="_______dec05" localSheetId="16" hidden="1">{"'Sheet1'!$A$4386:$N$4591"}</definedName>
    <definedName name="_______dec05" localSheetId="20" hidden="1">{"'Sheet1'!$A$4386:$N$4591"}</definedName>
    <definedName name="_______dec05" localSheetId="0" hidden="1">{"'Sheet1'!$A$4386:$N$4591"}</definedName>
    <definedName name="_______dec05" localSheetId="2" hidden="1">{"'Sheet1'!$A$4386:$N$4591"}</definedName>
    <definedName name="_______dec05" hidden="1">{"'Sheet1'!$A$4386:$N$4591"}</definedName>
    <definedName name="_______DOZ50" localSheetId="1">#REF!</definedName>
    <definedName name="_______DOZ50">#REF!</definedName>
    <definedName name="_______DOZ80" localSheetId="1">#REF!</definedName>
    <definedName name="_______DOZ80">#REF!</definedName>
    <definedName name="_______EXC20">'[26]21-Rate Analysis '!$E$50</definedName>
    <definedName name="_______ExV200" localSheetId="11">#REF!</definedName>
    <definedName name="_______ExV200" localSheetId="1">#REF!</definedName>
    <definedName name="_______ExV200" localSheetId="16">#REF!</definedName>
    <definedName name="_______ExV200" localSheetId="0">#REF!</definedName>
    <definedName name="_______ExV200" localSheetId="2">#REF!</definedName>
    <definedName name="_______ExV200">#REF!</definedName>
    <definedName name="_______GEN100" localSheetId="11">#REF!</definedName>
    <definedName name="_______GEN100" localSheetId="1">#REF!</definedName>
    <definedName name="_______GEN100" localSheetId="16">#REF!</definedName>
    <definedName name="_______GEN100" localSheetId="0">#REF!</definedName>
    <definedName name="_______GEN100">#REF!</definedName>
    <definedName name="_______GEN250" localSheetId="11">#REF!</definedName>
    <definedName name="_______GEN250" localSheetId="1">#REF!</definedName>
    <definedName name="_______GEN250" localSheetId="16">#REF!</definedName>
    <definedName name="_______GEN250" localSheetId="0">#REF!</definedName>
    <definedName name="_______GEN250">#REF!</definedName>
    <definedName name="_______GEN325" localSheetId="1">#REF!</definedName>
    <definedName name="_______GEN325">#REF!</definedName>
    <definedName name="_______GEN380" localSheetId="1">#REF!</definedName>
    <definedName name="_______GEN380">#REF!</definedName>
    <definedName name="_______GSB1" localSheetId="1">#REF!</definedName>
    <definedName name="_______GSB1">#REF!</definedName>
    <definedName name="_______GSB2" localSheetId="1">#REF!</definedName>
    <definedName name="_______GSB2">#REF!</definedName>
    <definedName name="_______GSB3" localSheetId="1">#REF!</definedName>
    <definedName name="_______GSB3">#REF!</definedName>
    <definedName name="_______HMP1" localSheetId="1">#REF!</definedName>
    <definedName name="_______HMP1">#REF!</definedName>
    <definedName name="_______HMP2" localSheetId="1">#REF!</definedName>
    <definedName name="_______HMP2">#REF!</definedName>
    <definedName name="_______HMP3" localSheetId="1">#REF!</definedName>
    <definedName name="_______HMP3">#REF!</definedName>
    <definedName name="_______HMP4" localSheetId="1">#REF!</definedName>
    <definedName name="_______HMP4">#REF!</definedName>
    <definedName name="_______Ki1">#REF!</definedName>
    <definedName name="_______Ki2">#REF!</definedName>
    <definedName name="_______lb1" localSheetId="1">#REF!</definedName>
    <definedName name="_______lb1">#REF!</definedName>
    <definedName name="_______lb2" localSheetId="1">#REF!</definedName>
    <definedName name="_______lb2">#REF!</definedName>
    <definedName name="_______mac2">200</definedName>
    <definedName name="_______MAN1">#REF!</definedName>
    <definedName name="_______MIX10" localSheetId="11">#REF!</definedName>
    <definedName name="_______MIX10" localSheetId="1">#REF!</definedName>
    <definedName name="_______MIX10" localSheetId="16">#REF!</definedName>
    <definedName name="_______MIX10" localSheetId="0">#REF!</definedName>
    <definedName name="_______MIX10" localSheetId="2">#REF!</definedName>
    <definedName name="_______MIX10">#REF!</definedName>
    <definedName name="_______MIX15" localSheetId="11">#REF!</definedName>
    <definedName name="_______MIX15" localSheetId="1">#REF!</definedName>
    <definedName name="_______MIX15" localSheetId="16">#REF!</definedName>
    <definedName name="_______MIX15" localSheetId="0">#REF!</definedName>
    <definedName name="_______MIX15">#REF!</definedName>
    <definedName name="_______MIX15150" localSheetId="11">'[4]Mix Design'!#REF!</definedName>
    <definedName name="_______MIX15150" localSheetId="1">'[4]Mix Design'!#REF!</definedName>
    <definedName name="_______MIX15150" localSheetId="16">'[4]Mix Design'!#REF!</definedName>
    <definedName name="_______MIX15150" localSheetId="0">'[4]Mix Design'!#REF!</definedName>
    <definedName name="_______MIX15150">'[4]Mix Design'!#REF!</definedName>
    <definedName name="_______MIX1540">'[4]Mix Design'!$P$11</definedName>
    <definedName name="_______MIX1580" localSheetId="11">'[4]Mix Design'!#REF!</definedName>
    <definedName name="_______MIX1580" localSheetId="1">'[4]Mix Design'!#REF!</definedName>
    <definedName name="_______MIX1580" localSheetId="16">'[4]Mix Design'!#REF!</definedName>
    <definedName name="_______MIX1580" localSheetId="0">'[4]Mix Design'!#REF!</definedName>
    <definedName name="_______MIX1580" localSheetId="2">'[4]Mix Design'!#REF!</definedName>
    <definedName name="_______MIX1580">'[4]Mix Design'!#REF!</definedName>
    <definedName name="_______MIX2">'[5]Mix Design'!$P$12</definedName>
    <definedName name="_______MIX20" localSheetId="11">#REF!</definedName>
    <definedName name="_______MIX20" localSheetId="1">#REF!</definedName>
    <definedName name="_______MIX20" localSheetId="16">#REF!</definedName>
    <definedName name="_______MIX20" localSheetId="0">#REF!</definedName>
    <definedName name="_______MIX20" localSheetId="2">#REF!</definedName>
    <definedName name="_______MIX20">#REF!</definedName>
    <definedName name="_______MIX2020">'[4]Mix Design'!$P$12</definedName>
    <definedName name="_______MIX2040">'[4]Mix Design'!$P$13</definedName>
    <definedName name="_______MIX25" localSheetId="11">#REF!</definedName>
    <definedName name="_______MIX25" localSheetId="1">#REF!</definedName>
    <definedName name="_______MIX25" localSheetId="16">#REF!</definedName>
    <definedName name="_______MIX25" localSheetId="0">#REF!</definedName>
    <definedName name="_______MIX25" localSheetId="2">#REF!</definedName>
    <definedName name="_______MIX25">#REF!</definedName>
    <definedName name="_______MIX2540">'[4]Mix Design'!$P$15</definedName>
    <definedName name="_______Mix255">'[6]Mix Design'!$P$13</definedName>
    <definedName name="_______MIX30" localSheetId="11">#REF!</definedName>
    <definedName name="_______MIX30" localSheetId="1">#REF!</definedName>
    <definedName name="_______MIX30" localSheetId="16">#REF!</definedName>
    <definedName name="_______MIX30" localSheetId="0">#REF!</definedName>
    <definedName name="_______MIX30" localSheetId="2">#REF!</definedName>
    <definedName name="_______MIX30">#REF!</definedName>
    <definedName name="_______MIX35" localSheetId="11">#REF!</definedName>
    <definedName name="_______MIX35" localSheetId="1">#REF!</definedName>
    <definedName name="_______MIX35" localSheetId="16">#REF!</definedName>
    <definedName name="_______MIX35" localSheetId="0">#REF!</definedName>
    <definedName name="_______MIX35">#REF!</definedName>
    <definedName name="_______MIX40" localSheetId="11">#REF!</definedName>
    <definedName name="_______MIX40" localSheetId="1">#REF!</definedName>
    <definedName name="_______MIX40" localSheetId="16">#REF!</definedName>
    <definedName name="_______MIX40" localSheetId="0">#REF!</definedName>
    <definedName name="_______MIX40">#REF!</definedName>
    <definedName name="_______MIX45" localSheetId="11">'[4]Mix Design'!#REF!</definedName>
    <definedName name="_______MIX45" localSheetId="1">'[4]Mix Design'!#REF!</definedName>
    <definedName name="_______MIX45" localSheetId="16">'[4]Mix Design'!#REF!</definedName>
    <definedName name="_______MIX45" localSheetId="0">'[4]Mix Design'!#REF!</definedName>
    <definedName name="_______MIX45">'[4]Mix Design'!#REF!</definedName>
    <definedName name="_______mm1" localSheetId="11">#REF!</definedName>
    <definedName name="_______mm1" localSheetId="1">#REF!</definedName>
    <definedName name="_______mm1" localSheetId="16">#REF!</definedName>
    <definedName name="_______mm1" localSheetId="0">#REF!</definedName>
    <definedName name="_______mm1" localSheetId="2">#REF!</definedName>
    <definedName name="_______mm1">#REF!</definedName>
    <definedName name="_______mm2" localSheetId="11">#REF!</definedName>
    <definedName name="_______mm2" localSheetId="1">#REF!</definedName>
    <definedName name="_______mm2" localSheetId="16">#REF!</definedName>
    <definedName name="_______mm2" localSheetId="0">#REF!</definedName>
    <definedName name="_______mm2">#REF!</definedName>
    <definedName name="_______mm3" localSheetId="11">#REF!</definedName>
    <definedName name="_______mm3" localSheetId="1">#REF!</definedName>
    <definedName name="_______mm3" localSheetId="16">#REF!</definedName>
    <definedName name="_______mm3" localSheetId="0">#REF!</definedName>
    <definedName name="_______mm3">#REF!</definedName>
    <definedName name="_______MUR5" localSheetId="1">#REF!</definedName>
    <definedName name="_______MUR5">#REF!</definedName>
    <definedName name="_______MUR8" localSheetId="1">#REF!</definedName>
    <definedName name="_______MUR8">#REF!</definedName>
    <definedName name="_______OPC43" localSheetId="1">#REF!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11">'[25]ANAL-PIPE LINE'!#REF!</definedName>
    <definedName name="_______SLV10025" localSheetId="1">'[25]ANAL-PIPE LINE'!#REF!</definedName>
    <definedName name="_______SLV10025" localSheetId="16">'[25]ANAL-PIPE LINE'!#REF!</definedName>
    <definedName name="_______SLV10025" localSheetId="0">'[25]ANAL-PIPE LINE'!#REF!</definedName>
    <definedName name="_______SLV10025" localSheetId="2">'[25]ANAL-PIPE LINE'!#REF!</definedName>
    <definedName name="_______SLV10025">'[25]ANAL-PIPE LINE'!#REF!</definedName>
    <definedName name="_______SMG1">#N/A</definedName>
    <definedName name="_______SMG2">#N/A</definedName>
    <definedName name="_______tab1" localSheetId="11">#REF!</definedName>
    <definedName name="_______tab1" localSheetId="1">#REF!</definedName>
    <definedName name="_______tab1" localSheetId="16">#REF!</definedName>
    <definedName name="_______tab1" localSheetId="0">#REF!</definedName>
    <definedName name="_______tab1" localSheetId="2">#REF!</definedName>
    <definedName name="_______tab1">#REF!</definedName>
    <definedName name="_______tab2" localSheetId="11">#REF!</definedName>
    <definedName name="_______tab2" localSheetId="1">#REF!</definedName>
    <definedName name="_______tab2" localSheetId="16">#REF!</definedName>
    <definedName name="_______tab2" localSheetId="0">#REF!</definedName>
    <definedName name="_______tab2">#REF!</definedName>
    <definedName name="_______TB2">#REF!</definedName>
    <definedName name="_______TIP1" localSheetId="11">#REF!</definedName>
    <definedName name="_______TIP1" localSheetId="1">#REF!</definedName>
    <definedName name="_______TIP1" localSheetId="16">#REF!</definedName>
    <definedName name="_______TIP1" localSheetId="0">#REF!</definedName>
    <definedName name="_______TIP1">#REF!</definedName>
    <definedName name="_______TIP2" localSheetId="1">#REF!</definedName>
    <definedName name="_______TIP2">#REF!</definedName>
    <definedName name="_______TIP3" localSheetId="1">#REF!</definedName>
    <definedName name="_______TIP3">#REF!</definedName>
    <definedName name="______A65537" localSheetId="1">#REF!</definedName>
    <definedName name="______A65537">#REF!</definedName>
    <definedName name="______ABM10" localSheetId="1">#REF!</definedName>
    <definedName name="______ABM10">#REF!</definedName>
    <definedName name="______ABM40" localSheetId="1">#REF!</definedName>
    <definedName name="______ABM40">#REF!</definedName>
    <definedName name="______ABM6" localSheetId="1">#REF!</definedName>
    <definedName name="______ABM6">#REF!</definedName>
    <definedName name="______ACB10" localSheetId="1">#REF!</definedName>
    <definedName name="______ACB10">#REF!</definedName>
    <definedName name="______ACB20" localSheetId="1">#REF!</definedName>
    <definedName name="______ACB20">#REF!</definedName>
    <definedName name="______ACR10" localSheetId="1">#REF!</definedName>
    <definedName name="______ACR10">#REF!</definedName>
    <definedName name="______ACR20" localSheetId="1">#REF!</definedName>
    <definedName name="______ACR20">#REF!</definedName>
    <definedName name="______AGG10">'[23]21-Rate Analysis-1'!$E$22</definedName>
    <definedName name="______AGG40" localSheetId="11">#REF!</definedName>
    <definedName name="______AGG40" localSheetId="1">#REF!</definedName>
    <definedName name="______AGG40" localSheetId="16">#REF!</definedName>
    <definedName name="______AGG40" localSheetId="0">#REF!</definedName>
    <definedName name="______AGG40" localSheetId="2">#REF!</definedName>
    <definedName name="______AGG40">#REF!</definedName>
    <definedName name="______AGG6" localSheetId="11">#REF!</definedName>
    <definedName name="______AGG6" localSheetId="1">#REF!</definedName>
    <definedName name="______AGG6" localSheetId="16">#REF!</definedName>
    <definedName name="______AGG6" localSheetId="0">#REF!</definedName>
    <definedName name="______AGG6">#REF!</definedName>
    <definedName name="______ash1" localSheetId="11">[13]ANAL!#REF!</definedName>
    <definedName name="______ash1" localSheetId="1">[13]ANAL!#REF!</definedName>
    <definedName name="______ash1" localSheetId="16">[13]ANAL!#REF!</definedName>
    <definedName name="______ash1" localSheetId="0">[13]ANAL!#REF!</definedName>
    <definedName name="______ash1">[13]ANAL!#REF!</definedName>
    <definedName name="______AWM10" localSheetId="11">#REF!</definedName>
    <definedName name="______AWM10" localSheetId="1">#REF!</definedName>
    <definedName name="______AWM10" localSheetId="16">#REF!</definedName>
    <definedName name="______AWM10" localSheetId="0">#REF!</definedName>
    <definedName name="______AWM10" localSheetId="2">#REF!</definedName>
    <definedName name="______AWM10">#REF!</definedName>
    <definedName name="______AWM40" localSheetId="11">#REF!</definedName>
    <definedName name="______AWM40" localSheetId="1">#REF!</definedName>
    <definedName name="______AWM40" localSheetId="16">#REF!</definedName>
    <definedName name="______AWM40" localSheetId="0">#REF!</definedName>
    <definedName name="______AWM40">#REF!</definedName>
    <definedName name="______AWM6" localSheetId="11">#REF!</definedName>
    <definedName name="______AWM6" localSheetId="1">#REF!</definedName>
    <definedName name="______AWM6" localSheetId="16">#REF!</definedName>
    <definedName name="______AWM6" localSheetId="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[14]PROCTOR!#REF!</definedName>
    <definedName name="______CAN458" localSheetId="1">[14]PROCTOR!#REF!</definedName>
    <definedName name="______CAN458" localSheetId="16">[14]PROCTOR!#REF!</definedName>
    <definedName name="______CAN458" localSheetId="0">[14]PROCTOR!#REF!</definedName>
    <definedName name="______CAN458" localSheetId="2">[14]PROCTOR!#REF!</definedName>
    <definedName name="______CAN458">[14]PROCTOR!#REF!</definedName>
    <definedName name="______CAN486" localSheetId="11">[14]PROCTOR!#REF!</definedName>
    <definedName name="______CAN486" localSheetId="1">[14]PROCTOR!#REF!</definedName>
    <definedName name="______CAN486" localSheetId="16">[14]PROCTOR!#REF!</definedName>
    <definedName name="______CAN486" localSheetId="0">[14]PROCTOR!#REF!</definedName>
    <definedName name="______CAN486" localSheetId="2">[14]PROCTOR!#REF!</definedName>
    <definedName name="______CAN486">[14]PROCTOR!#REF!</definedName>
    <definedName name="______CAN487" localSheetId="11">[14]PROCTOR!#REF!</definedName>
    <definedName name="______CAN487" localSheetId="1">[14]PROCTOR!#REF!</definedName>
    <definedName name="______CAN487" localSheetId="16">[14]PROCTOR!#REF!</definedName>
    <definedName name="______CAN487" localSheetId="0">[14]PROCTOR!#REF!</definedName>
    <definedName name="______CAN487">[14]PROCTOR!#REF!</definedName>
    <definedName name="______CAN488" localSheetId="11">[14]PROCTOR!#REF!</definedName>
    <definedName name="______CAN488" localSheetId="1">[14]PROCTOR!#REF!</definedName>
    <definedName name="______CAN488" localSheetId="16">[14]PROCTOR!#REF!</definedName>
    <definedName name="______CAN488" localSheetId="0">[14]PROCTOR!#REF!</definedName>
    <definedName name="______CAN488">[14]PROCTOR!#REF!</definedName>
    <definedName name="______CAN489" localSheetId="11">[14]PROCTOR!#REF!</definedName>
    <definedName name="______CAN489" localSheetId="1">[14]PROCTOR!#REF!</definedName>
    <definedName name="______CAN489" localSheetId="16">[14]PROCTOR!#REF!</definedName>
    <definedName name="______CAN489" localSheetId="0">[14]PROCTOR!#REF!</definedName>
    <definedName name="______CAN489">[14]PROCTOR!#REF!</definedName>
    <definedName name="______CAN490" localSheetId="1">[14]PROCTOR!#REF!</definedName>
    <definedName name="______CAN490">[14]PROCTOR!#REF!</definedName>
    <definedName name="______CAN491" localSheetId="1">[14]PROCTOR!#REF!</definedName>
    <definedName name="______CAN491">[14]PROCTOR!#REF!</definedName>
    <definedName name="______CAN492" localSheetId="1">[14]PROCTOR!#REF!</definedName>
    <definedName name="______CAN492">[14]PROCTOR!#REF!</definedName>
    <definedName name="______CAN493" localSheetId="1">[14]PROCTOR!#REF!</definedName>
    <definedName name="______CAN493">[14]PROCTOR!#REF!</definedName>
    <definedName name="______CAN494" localSheetId="1">[14]PROCTOR!#REF!</definedName>
    <definedName name="______CAN494">[14]PROCTOR!#REF!</definedName>
    <definedName name="______CAN495" localSheetId="1">[14]PROCTOR!#REF!</definedName>
    <definedName name="______CAN495">[14]PROCTOR!#REF!</definedName>
    <definedName name="______CAN496" localSheetId="1">[14]PROCTOR!#REF!</definedName>
    <definedName name="______CAN496">[14]PROCTOR!#REF!</definedName>
    <definedName name="______CAN497" localSheetId="1">[14]PROCTOR!#REF!</definedName>
    <definedName name="______CAN497">[14]PROCTOR!#REF!</definedName>
    <definedName name="______CAN498" localSheetId="1">[14]PROCTOR!#REF!</definedName>
    <definedName name="______CAN498">[14]PROCTOR!#REF!</definedName>
    <definedName name="______CAN499" localSheetId="1">[14]PROCTOR!#REF!</definedName>
    <definedName name="______CAN499">[14]PROCTOR!#REF!</definedName>
    <definedName name="______CAN500" localSheetId="1">[14]PROCTOR!#REF!</definedName>
    <definedName name="______CAN500">[14]PROCTOR!#REF!</definedName>
    <definedName name="______CDG100" localSheetId="11">#REF!</definedName>
    <definedName name="______CDG100" localSheetId="1">#REF!</definedName>
    <definedName name="______CDG100" localSheetId="16">#REF!</definedName>
    <definedName name="______CDG100" localSheetId="0">#REF!</definedName>
    <definedName name="______CDG100" localSheetId="2">#REF!</definedName>
    <definedName name="______CDG100">#REF!</definedName>
    <definedName name="______CDG250" localSheetId="11">#REF!</definedName>
    <definedName name="______CDG250" localSheetId="1">#REF!</definedName>
    <definedName name="______CDG250" localSheetId="16">#REF!</definedName>
    <definedName name="______CDG250" localSheetId="0">#REF!</definedName>
    <definedName name="______CDG250">#REF!</definedName>
    <definedName name="______CDG50" localSheetId="11">#REF!</definedName>
    <definedName name="______CDG50" localSheetId="1">#REF!</definedName>
    <definedName name="______CDG50" localSheetId="16">#REF!</definedName>
    <definedName name="______CDG50" localSheetId="0">#REF!</definedName>
    <definedName name="______CDG50">#REF!</definedName>
    <definedName name="______CDG500" localSheetId="1">#REF!</definedName>
    <definedName name="______CDG500">#REF!</definedName>
    <definedName name="______CEM53" localSheetId="1">#REF!</definedName>
    <definedName name="______CEM53">#REF!</definedName>
    <definedName name="______CRN3" localSheetId="1">#REF!</definedName>
    <definedName name="______CRN3">#REF!</definedName>
    <definedName name="______CRN35" localSheetId="1">#REF!</definedName>
    <definedName name="______CRN35">#REF!</definedName>
    <definedName name="______CRN80" localSheetId="1">#REF!</definedName>
    <definedName name="______CRN80">#REF!</definedName>
    <definedName name="______dec05" localSheetId="11" hidden="1">{"'Sheet1'!$A$4386:$N$4591"}</definedName>
    <definedName name="______dec05" localSheetId="16" hidden="1">{"'Sheet1'!$A$4386:$N$4591"}</definedName>
    <definedName name="______dec05" localSheetId="20" hidden="1">{"'Sheet1'!$A$4386:$N$4591"}</definedName>
    <definedName name="______dec05" localSheetId="0" hidden="1">{"'Sheet1'!$A$4386:$N$4591"}</definedName>
    <definedName name="______dec05" localSheetId="2" hidden="1">{"'Sheet1'!$A$4386:$N$4591"}</definedName>
    <definedName name="______dec05" hidden="1">{"'Sheet1'!$A$4386:$N$4591"}</definedName>
    <definedName name="______DOZ50" localSheetId="1">#REF!</definedName>
    <definedName name="______DOZ50">#REF!</definedName>
    <definedName name="______DOZ80" localSheetId="1">#REF!</definedName>
    <definedName name="______DOZ80">#REF!</definedName>
    <definedName name="______EXC10">'[23]21-Rate Analysis-1'!$E$53</definedName>
    <definedName name="______EXC20">'[27]21-Rate Analysis '!$E$50</definedName>
    <definedName name="______EXC7">'[23]21-Rate Analysis-1'!$E$54</definedName>
    <definedName name="______ExV200" localSheetId="11">#REF!</definedName>
    <definedName name="______ExV200" localSheetId="1">#REF!</definedName>
    <definedName name="______ExV200" localSheetId="16">#REF!</definedName>
    <definedName name="______ExV200" localSheetId="0">#REF!</definedName>
    <definedName name="______ExV200" localSheetId="2">#REF!</definedName>
    <definedName name="______ExV200">#REF!</definedName>
    <definedName name="______GEN100" localSheetId="11">#REF!</definedName>
    <definedName name="______GEN100" localSheetId="1">#REF!</definedName>
    <definedName name="______GEN100" localSheetId="16">#REF!</definedName>
    <definedName name="______GEN100" localSheetId="0">#REF!</definedName>
    <definedName name="______GEN100">#REF!</definedName>
    <definedName name="______GEN250" localSheetId="11">#REF!</definedName>
    <definedName name="______GEN250" localSheetId="1">#REF!</definedName>
    <definedName name="______GEN250" localSheetId="16">#REF!</definedName>
    <definedName name="______GEN250" localSheetId="0">#REF!</definedName>
    <definedName name="______GEN250">#REF!</definedName>
    <definedName name="______GEN325" localSheetId="1">#REF!</definedName>
    <definedName name="______GEN325">#REF!</definedName>
    <definedName name="______GEN380" localSheetId="1">#REF!</definedName>
    <definedName name="______GEN380">#REF!</definedName>
    <definedName name="______GSB1" localSheetId="1">#REF!</definedName>
    <definedName name="______GSB1">#REF!</definedName>
    <definedName name="______GSB2" localSheetId="1">#REF!</definedName>
    <definedName name="______GSB2">#REF!</definedName>
    <definedName name="______GSB3" localSheetId="1">#REF!</definedName>
    <definedName name="______GSB3">#REF!</definedName>
    <definedName name="______HMP1" localSheetId="1">#REF!</definedName>
    <definedName name="______HMP1">#REF!</definedName>
    <definedName name="______HMP2" localSheetId="1">#REF!</definedName>
    <definedName name="______HMP2">#REF!</definedName>
    <definedName name="______HMP3" localSheetId="1">#REF!</definedName>
    <definedName name="______HMP3">#REF!</definedName>
    <definedName name="______HMP4" localSheetId="1">#REF!</definedName>
    <definedName name="______HMP4">#REF!</definedName>
    <definedName name="______Ki1">#REF!</definedName>
    <definedName name="______Ki2">#REF!</definedName>
    <definedName name="______lb1" localSheetId="1">#REF!</definedName>
    <definedName name="______lb1">#REF!</definedName>
    <definedName name="______lb2" localSheetId="1">#REF!</definedName>
    <definedName name="______lb2">#REF!</definedName>
    <definedName name="______mac2">200</definedName>
    <definedName name="______MAN1">#REF!</definedName>
    <definedName name="______MIX10" localSheetId="11">#REF!</definedName>
    <definedName name="______MIX10" localSheetId="1">#REF!</definedName>
    <definedName name="______MIX10" localSheetId="16">#REF!</definedName>
    <definedName name="______MIX10" localSheetId="0">#REF!</definedName>
    <definedName name="______MIX10" localSheetId="2">#REF!</definedName>
    <definedName name="______MIX10">#REF!</definedName>
    <definedName name="______MIX15" localSheetId="11">#REF!</definedName>
    <definedName name="______MIX15" localSheetId="1">#REF!</definedName>
    <definedName name="______MIX15" localSheetId="16">#REF!</definedName>
    <definedName name="______MIX15" localSheetId="0">#REF!</definedName>
    <definedName name="______MIX15">#REF!</definedName>
    <definedName name="______MIX15150" localSheetId="11">'[4]Mix Design'!#REF!</definedName>
    <definedName name="______MIX15150" localSheetId="1">'[4]Mix Design'!#REF!</definedName>
    <definedName name="______MIX15150" localSheetId="16">'[4]Mix Design'!#REF!</definedName>
    <definedName name="______MIX15150" localSheetId="0">'[4]Mix Design'!#REF!</definedName>
    <definedName name="______MIX15150">'[4]Mix Design'!#REF!</definedName>
    <definedName name="______MIX1540">'[4]Mix Design'!$P$11</definedName>
    <definedName name="______MIX1580" localSheetId="11">'[4]Mix Design'!#REF!</definedName>
    <definedName name="______MIX1580" localSheetId="1">'[4]Mix Design'!#REF!</definedName>
    <definedName name="______MIX1580" localSheetId="16">'[4]Mix Design'!#REF!</definedName>
    <definedName name="______MIX1580" localSheetId="0">'[4]Mix Design'!#REF!</definedName>
    <definedName name="______MIX1580" localSheetId="2">'[4]Mix Design'!#REF!</definedName>
    <definedName name="______MIX1580">'[4]Mix Design'!#REF!</definedName>
    <definedName name="______MIX2">'[5]Mix Design'!$P$12</definedName>
    <definedName name="______MIX20" localSheetId="11">#REF!</definedName>
    <definedName name="______MIX20" localSheetId="1">#REF!</definedName>
    <definedName name="______MIX20" localSheetId="16">#REF!</definedName>
    <definedName name="______MIX20" localSheetId="0">#REF!</definedName>
    <definedName name="______MIX20" localSheetId="2">#REF!</definedName>
    <definedName name="______MIX20">#REF!</definedName>
    <definedName name="______MIX2020">'[4]Mix Design'!$P$12</definedName>
    <definedName name="______MIX2040">'[4]Mix Design'!$P$13</definedName>
    <definedName name="______MIX25" localSheetId="11">#REF!</definedName>
    <definedName name="______MIX25" localSheetId="1">#REF!</definedName>
    <definedName name="______MIX25" localSheetId="16">#REF!</definedName>
    <definedName name="______MIX25" localSheetId="0">#REF!</definedName>
    <definedName name="______MIX25" localSheetId="2">#REF!</definedName>
    <definedName name="______MIX25">#REF!</definedName>
    <definedName name="______MIX2540">'[4]Mix Design'!$P$15</definedName>
    <definedName name="______Mix255">'[6]Mix Design'!$P$13</definedName>
    <definedName name="______MIX30" localSheetId="11">#REF!</definedName>
    <definedName name="______MIX30" localSheetId="1">#REF!</definedName>
    <definedName name="______MIX30" localSheetId="16">#REF!</definedName>
    <definedName name="______MIX30" localSheetId="0">#REF!</definedName>
    <definedName name="______MIX30" localSheetId="2">#REF!</definedName>
    <definedName name="______MIX30">#REF!</definedName>
    <definedName name="______MIX35" localSheetId="11">#REF!</definedName>
    <definedName name="______MIX35" localSheetId="1">#REF!</definedName>
    <definedName name="______MIX35" localSheetId="16">#REF!</definedName>
    <definedName name="______MIX35" localSheetId="0">#REF!</definedName>
    <definedName name="______MIX35">#REF!</definedName>
    <definedName name="______MIX40" localSheetId="11">#REF!</definedName>
    <definedName name="______MIX40" localSheetId="1">#REF!</definedName>
    <definedName name="______MIX40" localSheetId="16">#REF!</definedName>
    <definedName name="______MIX40" localSheetId="0">#REF!</definedName>
    <definedName name="______MIX40">#REF!</definedName>
    <definedName name="______MIX45" localSheetId="11">'[4]Mix Design'!#REF!</definedName>
    <definedName name="______MIX45" localSheetId="1">'[4]Mix Design'!#REF!</definedName>
    <definedName name="______MIX45" localSheetId="16">'[4]Mix Design'!#REF!</definedName>
    <definedName name="______MIX45" localSheetId="0">'[4]Mix Design'!#REF!</definedName>
    <definedName name="______MIX45">'[4]Mix Design'!#REF!</definedName>
    <definedName name="______mm1" localSheetId="11">#REF!</definedName>
    <definedName name="______mm1" localSheetId="1">#REF!</definedName>
    <definedName name="______mm1" localSheetId="16">#REF!</definedName>
    <definedName name="______mm1" localSheetId="0">#REF!</definedName>
    <definedName name="______mm1" localSheetId="2">#REF!</definedName>
    <definedName name="______mm1">#REF!</definedName>
    <definedName name="______mm2" localSheetId="11">#REF!</definedName>
    <definedName name="______mm2" localSheetId="1">#REF!</definedName>
    <definedName name="______mm2" localSheetId="16">#REF!</definedName>
    <definedName name="______mm2" localSheetId="0">#REF!</definedName>
    <definedName name="______mm2">#REF!</definedName>
    <definedName name="______mm3" localSheetId="11">#REF!</definedName>
    <definedName name="______mm3" localSheetId="1">#REF!</definedName>
    <definedName name="______mm3" localSheetId="16">#REF!</definedName>
    <definedName name="______mm3" localSheetId="0">#REF!</definedName>
    <definedName name="______mm3">#REF!</definedName>
    <definedName name="______MUR5" localSheetId="1">#REF!</definedName>
    <definedName name="______MUR5">#REF!</definedName>
    <definedName name="______MUR8" localSheetId="1">#REF!</definedName>
    <definedName name="______MUR8">#REF!</definedName>
    <definedName name="______OPC43" localSheetId="1">#REF!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11">'[28]ANAL-PIPE LINE'!#REF!</definedName>
    <definedName name="______SLV10025" localSheetId="1">'[28]ANAL-PIPE LINE'!#REF!</definedName>
    <definedName name="______SLV10025" localSheetId="16">'[28]ANAL-PIPE LINE'!#REF!</definedName>
    <definedName name="______SLV10025" localSheetId="0">'[28]ANAL-PIPE LINE'!#REF!</definedName>
    <definedName name="______SLV10025" localSheetId="2">'[28]ANAL-PIPE LINE'!#REF!</definedName>
    <definedName name="______SLV10025">'[28]ANAL-PIPE LINE'!#REF!</definedName>
    <definedName name="______tab1" localSheetId="11">#REF!</definedName>
    <definedName name="______tab1" localSheetId="1">#REF!</definedName>
    <definedName name="______tab1" localSheetId="16">#REF!</definedName>
    <definedName name="______tab1" localSheetId="0">#REF!</definedName>
    <definedName name="______tab1" localSheetId="2">#REF!</definedName>
    <definedName name="______tab1">#REF!</definedName>
    <definedName name="______tab2" localSheetId="11">#REF!</definedName>
    <definedName name="______tab2" localSheetId="1">#REF!</definedName>
    <definedName name="______tab2" localSheetId="16">#REF!</definedName>
    <definedName name="______tab2" localSheetId="0">#REF!</definedName>
    <definedName name="______tab2">#REF!</definedName>
    <definedName name="______TB2">#REF!</definedName>
    <definedName name="______TIP1" localSheetId="11">#REF!</definedName>
    <definedName name="______TIP1" localSheetId="1">#REF!</definedName>
    <definedName name="______TIP1" localSheetId="16">#REF!</definedName>
    <definedName name="______TIP1" localSheetId="0">#REF!</definedName>
    <definedName name="______TIP1">#REF!</definedName>
    <definedName name="______TIP2" localSheetId="1">#REF!</definedName>
    <definedName name="______TIP2">#REF!</definedName>
    <definedName name="______TIP3" localSheetId="1">#REF!</definedName>
    <definedName name="______TIP3">#REF!</definedName>
    <definedName name="_____A65537" localSheetId="1">#REF!</definedName>
    <definedName name="_____A65537">#REF!</definedName>
    <definedName name="_____ABM10" localSheetId="1">#REF!</definedName>
    <definedName name="_____ABM10">#REF!</definedName>
    <definedName name="_____ABM40" localSheetId="1">#REF!</definedName>
    <definedName name="_____ABM40">#REF!</definedName>
    <definedName name="_____ABM6" localSheetId="1">#REF!</definedName>
    <definedName name="_____ABM6">#REF!</definedName>
    <definedName name="_____ACB10" localSheetId="1">#REF!</definedName>
    <definedName name="_____ACB10">#REF!</definedName>
    <definedName name="_____ACB20" localSheetId="1">#REF!</definedName>
    <definedName name="_____ACB20">#REF!</definedName>
    <definedName name="_____ACR10" localSheetId="1">#REF!</definedName>
    <definedName name="_____ACR10">#REF!</definedName>
    <definedName name="_____ACR20" localSheetId="1">#REF!</definedName>
    <definedName name="_____ACR20">#REF!</definedName>
    <definedName name="_____AGG10" localSheetId="1">#REF!</definedName>
    <definedName name="_____AGG10">#REF!</definedName>
    <definedName name="_____AGG40" localSheetId="1">#REF!</definedName>
    <definedName name="_____AGG40">#REF!</definedName>
    <definedName name="_____AGG6" localSheetId="1">#REF!</definedName>
    <definedName name="_____AGG6">#REF!</definedName>
    <definedName name="_____ash1" localSheetId="1">[13]ANAL!#REF!</definedName>
    <definedName name="_____ash1">[13]ANAL!#REF!</definedName>
    <definedName name="_____AWM10" localSheetId="11">#REF!</definedName>
    <definedName name="_____AWM10" localSheetId="1">#REF!</definedName>
    <definedName name="_____AWM10" localSheetId="16">#REF!</definedName>
    <definedName name="_____AWM10" localSheetId="0">#REF!</definedName>
    <definedName name="_____AWM10" localSheetId="2">#REF!</definedName>
    <definedName name="_____AWM10">#REF!</definedName>
    <definedName name="_____AWM40" localSheetId="11">#REF!</definedName>
    <definedName name="_____AWM40" localSheetId="1">#REF!</definedName>
    <definedName name="_____AWM40" localSheetId="16">#REF!</definedName>
    <definedName name="_____AWM40" localSheetId="0">#REF!</definedName>
    <definedName name="_____AWM40">#REF!</definedName>
    <definedName name="_____AWM6" localSheetId="11">#REF!</definedName>
    <definedName name="_____AWM6" localSheetId="1">#REF!</definedName>
    <definedName name="_____AWM6" localSheetId="16">#REF!</definedName>
    <definedName name="_____AWM6" localSheetId="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[14]PROCTOR!#REF!</definedName>
    <definedName name="_____CAN458" localSheetId="1">[14]PROCTOR!#REF!</definedName>
    <definedName name="_____CAN458" localSheetId="16">[14]PROCTOR!#REF!</definedName>
    <definedName name="_____CAN458" localSheetId="0">[14]PROCTOR!#REF!</definedName>
    <definedName name="_____CAN458" localSheetId="2">[14]PROCTOR!#REF!</definedName>
    <definedName name="_____CAN458">[14]PROCTOR!#REF!</definedName>
    <definedName name="_____CAN486" localSheetId="11">[14]PROCTOR!#REF!</definedName>
    <definedName name="_____CAN486" localSheetId="1">[14]PROCTOR!#REF!</definedName>
    <definedName name="_____CAN486" localSheetId="16">[14]PROCTOR!#REF!</definedName>
    <definedName name="_____CAN486" localSheetId="0">[14]PROCTOR!#REF!</definedName>
    <definedName name="_____CAN486" localSheetId="2">[14]PROCTOR!#REF!</definedName>
    <definedName name="_____CAN486">[14]PROCTOR!#REF!</definedName>
    <definedName name="_____CAN487" localSheetId="11">[14]PROCTOR!#REF!</definedName>
    <definedName name="_____CAN487" localSheetId="1">[14]PROCTOR!#REF!</definedName>
    <definedName name="_____CAN487" localSheetId="16">[14]PROCTOR!#REF!</definedName>
    <definedName name="_____CAN487" localSheetId="0">[14]PROCTOR!#REF!</definedName>
    <definedName name="_____CAN487">[14]PROCTOR!#REF!</definedName>
    <definedName name="_____CAN488" localSheetId="11">[14]PROCTOR!#REF!</definedName>
    <definedName name="_____CAN488" localSheetId="1">[14]PROCTOR!#REF!</definedName>
    <definedName name="_____CAN488" localSheetId="16">[14]PROCTOR!#REF!</definedName>
    <definedName name="_____CAN488" localSheetId="0">[14]PROCTOR!#REF!</definedName>
    <definedName name="_____CAN488">[14]PROCTOR!#REF!</definedName>
    <definedName name="_____CAN489" localSheetId="11">[14]PROCTOR!#REF!</definedName>
    <definedName name="_____CAN489" localSheetId="1">[14]PROCTOR!#REF!</definedName>
    <definedName name="_____CAN489" localSheetId="16">[14]PROCTOR!#REF!</definedName>
    <definedName name="_____CAN489" localSheetId="0">[14]PROCTOR!#REF!</definedName>
    <definedName name="_____CAN489">[14]PROCTOR!#REF!</definedName>
    <definedName name="_____CAN490" localSheetId="1">[14]PROCTOR!#REF!</definedName>
    <definedName name="_____CAN490">[14]PROCTOR!#REF!</definedName>
    <definedName name="_____CAN491" localSheetId="1">[14]PROCTOR!#REF!</definedName>
    <definedName name="_____CAN491">[14]PROCTOR!#REF!</definedName>
    <definedName name="_____CAN492" localSheetId="1">[14]PROCTOR!#REF!</definedName>
    <definedName name="_____CAN492">[14]PROCTOR!#REF!</definedName>
    <definedName name="_____CAN493" localSheetId="1">[14]PROCTOR!#REF!</definedName>
    <definedName name="_____CAN493">[14]PROCTOR!#REF!</definedName>
    <definedName name="_____CAN494" localSheetId="1">[14]PROCTOR!#REF!</definedName>
    <definedName name="_____CAN494">[14]PROCTOR!#REF!</definedName>
    <definedName name="_____CAN495" localSheetId="1">[14]PROCTOR!#REF!</definedName>
    <definedName name="_____CAN495">[14]PROCTOR!#REF!</definedName>
    <definedName name="_____CAN496" localSheetId="1">[14]PROCTOR!#REF!</definedName>
    <definedName name="_____CAN496">[14]PROCTOR!#REF!</definedName>
    <definedName name="_____CAN497" localSheetId="1">[14]PROCTOR!#REF!</definedName>
    <definedName name="_____CAN497">[14]PROCTOR!#REF!</definedName>
    <definedName name="_____CAN498" localSheetId="1">[14]PROCTOR!#REF!</definedName>
    <definedName name="_____CAN498">[14]PROCTOR!#REF!</definedName>
    <definedName name="_____CAN499" localSheetId="1">[14]PROCTOR!#REF!</definedName>
    <definedName name="_____CAN499">[14]PROCTOR!#REF!</definedName>
    <definedName name="_____CAN500" localSheetId="1">[14]PROCTOR!#REF!</definedName>
    <definedName name="_____CAN500">[14]PROCTOR!#REF!</definedName>
    <definedName name="_____CDG100" localSheetId="11">#REF!</definedName>
    <definedName name="_____CDG100" localSheetId="1">#REF!</definedName>
    <definedName name="_____CDG100" localSheetId="16">#REF!</definedName>
    <definedName name="_____CDG100" localSheetId="0">#REF!</definedName>
    <definedName name="_____CDG100" localSheetId="2">#REF!</definedName>
    <definedName name="_____CDG100">#REF!</definedName>
    <definedName name="_____CDG250" localSheetId="11">#REF!</definedName>
    <definedName name="_____CDG250" localSheetId="1">#REF!</definedName>
    <definedName name="_____CDG250" localSheetId="16">#REF!</definedName>
    <definedName name="_____CDG250" localSheetId="0">#REF!</definedName>
    <definedName name="_____CDG250">#REF!</definedName>
    <definedName name="_____CDG50" localSheetId="11">#REF!</definedName>
    <definedName name="_____CDG50" localSheetId="1">#REF!</definedName>
    <definedName name="_____CDG50" localSheetId="16">#REF!</definedName>
    <definedName name="_____CDG50" localSheetId="0">#REF!</definedName>
    <definedName name="_____CDG50">#REF!</definedName>
    <definedName name="_____CDG500" localSheetId="1">#REF!</definedName>
    <definedName name="_____CDG500">#REF!</definedName>
    <definedName name="_____CEM53" localSheetId="1">#REF!</definedName>
    <definedName name="_____CEM53">#REF!</definedName>
    <definedName name="_____CRN3" localSheetId="1">#REF!</definedName>
    <definedName name="_____CRN3">#REF!</definedName>
    <definedName name="_____CRN35" localSheetId="1">#REF!</definedName>
    <definedName name="_____CRN35">#REF!</definedName>
    <definedName name="_____CRN80" localSheetId="1">#REF!</definedName>
    <definedName name="_____CRN80">#REF!</definedName>
    <definedName name="_____dec05" localSheetId="11" hidden="1">{"'Sheet1'!$A$4386:$N$4591"}</definedName>
    <definedName name="_____dec05" localSheetId="16" hidden="1">{"'Sheet1'!$A$4386:$N$4591"}</definedName>
    <definedName name="_____dec05" localSheetId="20" hidden="1">{"'Sheet1'!$A$4386:$N$4591"}</definedName>
    <definedName name="_____dec05" localSheetId="0" hidden="1">{"'Sheet1'!$A$4386:$N$4591"}</definedName>
    <definedName name="_____dec05" localSheetId="2" hidden="1">{"'Sheet1'!$A$4386:$N$4591"}</definedName>
    <definedName name="_____dec05" hidden="1">{"'Sheet1'!$A$4386:$N$4591"}</definedName>
    <definedName name="_____DOZ50" localSheetId="1">#REF!</definedName>
    <definedName name="_____DOZ50">#REF!</definedName>
    <definedName name="_____DOZ80" localSheetId="1">#REF!</definedName>
    <definedName name="_____DOZ80">#REF!</definedName>
    <definedName name="_____EXC10">'[23]21-Rate Analysis-1'!$E$53</definedName>
    <definedName name="_____EXC20">'[27]21-Rate Analysis '!$E$50</definedName>
    <definedName name="_____EXC7">'[23]21-Rate Analysis-1'!$E$54</definedName>
    <definedName name="_____ExV200" localSheetId="11">#REF!</definedName>
    <definedName name="_____ExV200" localSheetId="1">#REF!</definedName>
    <definedName name="_____ExV200" localSheetId="16">#REF!</definedName>
    <definedName name="_____ExV200" localSheetId="0">#REF!</definedName>
    <definedName name="_____ExV200" localSheetId="2">#REF!</definedName>
    <definedName name="_____ExV200">#REF!</definedName>
    <definedName name="_____GEN100" localSheetId="11">#REF!</definedName>
    <definedName name="_____GEN100" localSheetId="1">#REF!</definedName>
    <definedName name="_____GEN100" localSheetId="16">#REF!</definedName>
    <definedName name="_____GEN100" localSheetId="0">#REF!</definedName>
    <definedName name="_____GEN100">#REF!</definedName>
    <definedName name="_____GEN250" localSheetId="11">#REF!</definedName>
    <definedName name="_____GEN250" localSheetId="1">#REF!</definedName>
    <definedName name="_____GEN250" localSheetId="16">#REF!</definedName>
    <definedName name="_____GEN250" localSheetId="0">#REF!</definedName>
    <definedName name="_____GEN250">#REF!</definedName>
    <definedName name="_____GEN325" localSheetId="1">#REF!</definedName>
    <definedName name="_____GEN325">#REF!</definedName>
    <definedName name="_____GEN380" localSheetId="1">#REF!</definedName>
    <definedName name="_____GEN380">#REF!</definedName>
    <definedName name="_____GSB1" localSheetId="1">#REF!</definedName>
    <definedName name="_____GSB1">#REF!</definedName>
    <definedName name="_____GSB2" localSheetId="1">#REF!</definedName>
    <definedName name="_____GSB2">#REF!</definedName>
    <definedName name="_____GSB3" localSheetId="1">#REF!</definedName>
    <definedName name="_____GSB3">#REF!</definedName>
    <definedName name="_____HMP1" localSheetId="1">#REF!</definedName>
    <definedName name="_____HMP1">#REF!</definedName>
    <definedName name="_____HMP2" localSheetId="1">#REF!</definedName>
    <definedName name="_____HMP2">#REF!</definedName>
    <definedName name="_____HMP3" localSheetId="1">#REF!</definedName>
    <definedName name="_____HMP3">#REF!</definedName>
    <definedName name="_____HMP4" localSheetId="1">#REF!</definedName>
    <definedName name="_____HMP4">#REF!</definedName>
    <definedName name="_____Ki1">#REF!</definedName>
    <definedName name="_____Ki2">#REF!</definedName>
    <definedName name="_____lb1" localSheetId="1">#REF!</definedName>
    <definedName name="_____lb1">#REF!</definedName>
    <definedName name="_____lb2" localSheetId="1">#REF!</definedName>
    <definedName name="_____lb2">#REF!</definedName>
    <definedName name="_____mac2">200</definedName>
    <definedName name="_____MAN1">#REF!</definedName>
    <definedName name="_____MIX10" localSheetId="11">#REF!</definedName>
    <definedName name="_____MIX10" localSheetId="1">#REF!</definedName>
    <definedName name="_____MIX10" localSheetId="16">#REF!</definedName>
    <definedName name="_____MIX10" localSheetId="0">#REF!</definedName>
    <definedName name="_____MIX10" localSheetId="2">#REF!</definedName>
    <definedName name="_____MIX10">#REF!</definedName>
    <definedName name="_____MIX15" localSheetId="11">#REF!</definedName>
    <definedName name="_____MIX15" localSheetId="1">#REF!</definedName>
    <definedName name="_____MIX15" localSheetId="16">#REF!</definedName>
    <definedName name="_____MIX15" localSheetId="0">#REF!</definedName>
    <definedName name="_____MIX15">#REF!</definedName>
    <definedName name="_____MIX15150" localSheetId="11">'[4]Mix Design'!#REF!</definedName>
    <definedName name="_____MIX15150" localSheetId="1">'[4]Mix Design'!#REF!</definedName>
    <definedName name="_____MIX15150" localSheetId="16">'[4]Mix Design'!#REF!</definedName>
    <definedName name="_____MIX15150" localSheetId="0">'[4]Mix Design'!#REF!</definedName>
    <definedName name="_____MIX15150">'[4]Mix Design'!#REF!</definedName>
    <definedName name="_____MIX1540">'[4]Mix Design'!$P$11</definedName>
    <definedName name="_____MIX1580" localSheetId="11">'[4]Mix Design'!#REF!</definedName>
    <definedName name="_____MIX1580" localSheetId="1">'[4]Mix Design'!#REF!</definedName>
    <definedName name="_____MIX1580" localSheetId="16">'[4]Mix Design'!#REF!</definedName>
    <definedName name="_____MIX1580" localSheetId="0">'[4]Mix Design'!#REF!</definedName>
    <definedName name="_____MIX1580" localSheetId="2">'[4]Mix Design'!#REF!</definedName>
    <definedName name="_____MIX1580">'[4]Mix Design'!#REF!</definedName>
    <definedName name="_____MIX2">'[5]Mix Design'!$P$12</definedName>
    <definedName name="_____MIX20" localSheetId="11">#REF!</definedName>
    <definedName name="_____MIX20" localSheetId="1">#REF!</definedName>
    <definedName name="_____MIX20" localSheetId="16">#REF!</definedName>
    <definedName name="_____MIX20" localSheetId="0">#REF!</definedName>
    <definedName name="_____MIX20" localSheetId="2">#REF!</definedName>
    <definedName name="_____MIX20">#REF!</definedName>
    <definedName name="_____MIX2020">'[4]Mix Design'!$P$12</definedName>
    <definedName name="_____MIX2040">'[4]Mix Design'!$P$13</definedName>
    <definedName name="_____MIX25" localSheetId="11">#REF!</definedName>
    <definedName name="_____MIX25" localSheetId="1">#REF!</definedName>
    <definedName name="_____MIX25" localSheetId="16">#REF!</definedName>
    <definedName name="_____MIX25" localSheetId="0">#REF!</definedName>
    <definedName name="_____MIX25" localSheetId="2">#REF!</definedName>
    <definedName name="_____MIX25">#REF!</definedName>
    <definedName name="_____MIX2540">'[4]Mix Design'!$P$15</definedName>
    <definedName name="_____Mix255">'[6]Mix Design'!$P$13</definedName>
    <definedName name="_____MIX30" localSheetId="11">#REF!</definedName>
    <definedName name="_____MIX30" localSheetId="1">#REF!</definedName>
    <definedName name="_____MIX30" localSheetId="16">#REF!</definedName>
    <definedName name="_____MIX30" localSheetId="0">#REF!</definedName>
    <definedName name="_____MIX30" localSheetId="2">#REF!</definedName>
    <definedName name="_____MIX30">#REF!</definedName>
    <definedName name="_____MIX35" localSheetId="11">#REF!</definedName>
    <definedName name="_____MIX35" localSheetId="1">#REF!</definedName>
    <definedName name="_____MIX35" localSheetId="16">#REF!</definedName>
    <definedName name="_____MIX35" localSheetId="0">#REF!</definedName>
    <definedName name="_____MIX35">#REF!</definedName>
    <definedName name="_____MIX40" localSheetId="11">#REF!</definedName>
    <definedName name="_____MIX40" localSheetId="1">#REF!</definedName>
    <definedName name="_____MIX40" localSheetId="16">#REF!</definedName>
    <definedName name="_____MIX40" localSheetId="0">#REF!</definedName>
    <definedName name="_____MIX40">#REF!</definedName>
    <definedName name="_____MIX45" localSheetId="11">'[4]Mix Design'!#REF!</definedName>
    <definedName name="_____MIX45" localSheetId="1">'[4]Mix Design'!#REF!</definedName>
    <definedName name="_____MIX45" localSheetId="16">'[4]Mix Design'!#REF!</definedName>
    <definedName name="_____MIX45" localSheetId="0">'[4]Mix Design'!#REF!</definedName>
    <definedName name="_____MIX45">'[4]Mix Design'!#REF!</definedName>
    <definedName name="_____mm1" localSheetId="11">#REF!</definedName>
    <definedName name="_____mm1" localSheetId="1">#REF!</definedName>
    <definedName name="_____mm1" localSheetId="16">#REF!</definedName>
    <definedName name="_____mm1" localSheetId="0">#REF!</definedName>
    <definedName name="_____mm1" localSheetId="2">#REF!</definedName>
    <definedName name="_____mm1">#REF!</definedName>
    <definedName name="_____mm2" localSheetId="11">#REF!</definedName>
    <definedName name="_____mm2" localSheetId="1">#REF!</definedName>
    <definedName name="_____mm2" localSheetId="16">#REF!</definedName>
    <definedName name="_____mm2" localSheetId="0">#REF!</definedName>
    <definedName name="_____mm2">#REF!</definedName>
    <definedName name="_____mm3" localSheetId="11">#REF!</definedName>
    <definedName name="_____mm3" localSheetId="1">#REF!</definedName>
    <definedName name="_____mm3" localSheetId="16">#REF!</definedName>
    <definedName name="_____mm3" localSheetId="0">#REF!</definedName>
    <definedName name="_____mm3">#REF!</definedName>
    <definedName name="_____MUR5" localSheetId="1">#REF!</definedName>
    <definedName name="_____MUR5">#REF!</definedName>
    <definedName name="_____MUR8" localSheetId="1">#REF!</definedName>
    <definedName name="_____MUR8">#REF!</definedName>
    <definedName name="_____OPC43" localSheetId="1">#REF!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11">#REF!</definedName>
    <definedName name="_____tab1" localSheetId="1">#REF!</definedName>
    <definedName name="_____tab1" localSheetId="16">#REF!</definedName>
    <definedName name="_____tab1" localSheetId="0">#REF!</definedName>
    <definedName name="_____tab1" localSheetId="2">#REF!</definedName>
    <definedName name="_____tab1">#REF!</definedName>
    <definedName name="_____tab2" localSheetId="11">#REF!</definedName>
    <definedName name="_____tab2" localSheetId="1">#REF!</definedName>
    <definedName name="_____tab2" localSheetId="16">#REF!</definedName>
    <definedName name="_____tab2" localSheetId="0">#REF!</definedName>
    <definedName name="_____tab2">#REF!</definedName>
    <definedName name="_____TB2">#REF!</definedName>
    <definedName name="_____TIP1" localSheetId="11">#REF!</definedName>
    <definedName name="_____TIP1" localSheetId="1">#REF!</definedName>
    <definedName name="_____TIP1" localSheetId="16">#REF!</definedName>
    <definedName name="_____TIP1" localSheetId="0">#REF!</definedName>
    <definedName name="_____TIP1">#REF!</definedName>
    <definedName name="_____TIP2" localSheetId="1">#REF!</definedName>
    <definedName name="_____TIP2">#REF!</definedName>
    <definedName name="_____TIP3" localSheetId="1">#REF!</definedName>
    <definedName name="_____TIP3">#REF!</definedName>
    <definedName name="____A65537" localSheetId="1">#REF!</definedName>
    <definedName name="____A65537">#REF!</definedName>
    <definedName name="____ABM10" localSheetId="1">#REF!</definedName>
    <definedName name="____ABM10">#REF!</definedName>
    <definedName name="____ABM40" localSheetId="1">#REF!</definedName>
    <definedName name="____ABM40">#REF!</definedName>
    <definedName name="____ABM6" localSheetId="1">#REF!</definedName>
    <definedName name="____ABM6">#REF!</definedName>
    <definedName name="____ACB10" localSheetId="1">#REF!</definedName>
    <definedName name="____ACB10">#REF!</definedName>
    <definedName name="____ACB20" localSheetId="1">#REF!</definedName>
    <definedName name="____ACB20">#REF!</definedName>
    <definedName name="____ACR10" localSheetId="1">#REF!</definedName>
    <definedName name="____ACR10">#REF!</definedName>
    <definedName name="____ACR20" localSheetId="1">#REF!</definedName>
    <definedName name="____ACR20">#REF!</definedName>
    <definedName name="____AGG10" localSheetId="1">#REF!</definedName>
    <definedName name="____AGG10">#REF!</definedName>
    <definedName name="____AGG40" localSheetId="1">#REF!</definedName>
    <definedName name="____AGG40">#REF!</definedName>
    <definedName name="____AGG6" localSheetId="1">#REF!</definedName>
    <definedName name="____AGG6">#REF!</definedName>
    <definedName name="____ash1" localSheetId="1">[13]ANAL!#REF!</definedName>
    <definedName name="____ash1">[13]ANAL!#REF!</definedName>
    <definedName name="____AWM10" localSheetId="11">#REF!</definedName>
    <definedName name="____AWM10" localSheetId="1">#REF!</definedName>
    <definedName name="____AWM10" localSheetId="16">#REF!</definedName>
    <definedName name="____AWM10" localSheetId="0">#REF!</definedName>
    <definedName name="____AWM10" localSheetId="2">#REF!</definedName>
    <definedName name="____AWM10">#REF!</definedName>
    <definedName name="____AWM40" localSheetId="11">#REF!</definedName>
    <definedName name="____AWM40" localSheetId="1">#REF!</definedName>
    <definedName name="____AWM40" localSheetId="16">#REF!</definedName>
    <definedName name="____AWM40" localSheetId="0">#REF!</definedName>
    <definedName name="____AWM40">#REF!</definedName>
    <definedName name="____AWM6" localSheetId="11">#REF!</definedName>
    <definedName name="____AWM6" localSheetId="1">#REF!</definedName>
    <definedName name="____AWM6" localSheetId="16">#REF!</definedName>
    <definedName name="____AWM6" localSheetId="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[14]PROCTOR!#REF!</definedName>
    <definedName name="____CAN458" localSheetId="1">[14]PROCTOR!#REF!</definedName>
    <definedName name="____CAN458" localSheetId="16">[14]PROCTOR!#REF!</definedName>
    <definedName name="____CAN458" localSheetId="0">[14]PROCTOR!#REF!</definedName>
    <definedName name="____CAN458" localSheetId="2">[14]PROCTOR!#REF!</definedName>
    <definedName name="____CAN458">[14]PROCTOR!#REF!</definedName>
    <definedName name="____CAN486" localSheetId="11">[14]PROCTOR!#REF!</definedName>
    <definedName name="____CAN486" localSheetId="1">[14]PROCTOR!#REF!</definedName>
    <definedName name="____CAN486" localSheetId="16">[14]PROCTOR!#REF!</definedName>
    <definedName name="____CAN486" localSheetId="0">[14]PROCTOR!#REF!</definedName>
    <definedName name="____CAN486" localSheetId="2">[14]PROCTOR!#REF!</definedName>
    <definedName name="____CAN486">[14]PROCTOR!#REF!</definedName>
    <definedName name="____CAN487" localSheetId="11">[14]PROCTOR!#REF!</definedName>
    <definedName name="____CAN487" localSheetId="1">[14]PROCTOR!#REF!</definedName>
    <definedName name="____CAN487" localSheetId="16">[14]PROCTOR!#REF!</definedName>
    <definedName name="____CAN487" localSheetId="0">[14]PROCTOR!#REF!</definedName>
    <definedName name="____CAN487">[14]PROCTOR!#REF!</definedName>
    <definedName name="____CAN488" localSheetId="11">[14]PROCTOR!#REF!</definedName>
    <definedName name="____CAN488" localSheetId="1">[14]PROCTOR!#REF!</definedName>
    <definedName name="____CAN488" localSheetId="16">[14]PROCTOR!#REF!</definedName>
    <definedName name="____CAN488" localSheetId="0">[14]PROCTOR!#REF!</definedName>
    <definedName name="____CAN488">[14]PROCTOR!#REF!</definedName>
    <definedName name="____CAN489" localSheetId="11">[14]PROCTOR!#REF!</definedName>
    <definedName name="____CAN489" localSheetId="1">[14]PROCTOR!#REF!</definedName>
    <definedName name="____CAN489" localSheetId="16">[14]PROCTOR!#REF!</definedName>
    <definedName name="____CAN489" localSheetId="0">[14]PROCTOR!#REF!</definedName>
    <definedName name="____CAN489">[14]PROCTOR!#REF!</definedName>
    <definedName name="____CAN490" localSheetId="1">[14]PROCTOR!#REF!</definedName>
    <definedName name="____CAN490">[14]PROCTOR!#REF!</definedName>
    <definedName name="____CAN491" localSheetId="1">[14]PROCTOR!#REF!</definedName>
    <definedName name="____CAN491">[14]PROCTOR!#REF!</definedName>
    <definedName name="____CAN492" localSheetId="1">[14]PROCTOR!#REF!</definedName>
    <definedName name="____CAN492">[14]PROCTOR!#REF!</definedName>
    <definedName name="____CAN493" localSheetId="1">[14]PROCTOR!#REF!</definedName>
    <definedName name="____CAN493">[14]PROCTOR!#REF!</definedName>
    <definedName name="____CAN494" localSheetId="1">[14]PROCTOR!#REF!</definedName>
    <definedName name="____CAN494">[14]PROCTOR!#REF!</definedName>
    <definedName name="____CAN495" localSheetId="1">[14]PROCTOR!#REF!</definedName>
    <definedName name="____CAN495">[14]PROCTOR!#REF!</definedName>
    <definedName name="____CAN496" localSheetId="1">[14]PROCTOR!#REF!</definedName>
    <definedName name="____CAN496">[14]PROCTOR!#REF!</definedName>
    <definedName name="____CAN497" localSheetId="1">[14]PROCTOR!#REF!</definedName>
    <definedName name="____CAN497">[14]PROCTOR!#REF!</definedName>
    <definedName name="____CAN498" localSheetId="1">[14]PROCTOR!#REF!</definedName>
    <definedName name="____CAN498">[14]PROCTOR!#REF!</definedName>
    <definedName name="____CAN499" localSheetId="1">[14]PROCTOR!#REF!</definedName>
    <definedName name="____CAN499">[14]PROCTOR!#REF!</definedName>
    <definedName name="____CAN500" localSheetId="1">[14]PROCTOR!#REF!</definedName>
    <definedName name="____CAN500">[14]PROCTOR!#REF!</definedName>
    <definedName name="____CDG100" localSheetId="11">#REF!</definedName>
    <definedName name="____CDG100" localSheetId="1">#REF!</definedName>
    <definedName name="____CDG100" localSheetId="16">#REF!</definedName>
    <definedName name="____CDG100" localSheetId="0">#REF!</definedName>
    <definedName name="____CDG100" localSheetId="2">#REF!</definedName>
    <definedName name="____CDG100">#REF!</definedName>
    <definedName name="____CDG250" localSheetId="11">#REF!</definedName>
    <definedName name="____CDG250" localSheetId="1">#REF!</definedName>
    <definedName name="____CDG250" localSheetId="16">#REF!</definedName>
    <definedName name="____CDG250" localSheetId="0">#REF!</definedName>
    <definedName name="____CDG250">#REF!</definedName>
    <definedName name="____CDG50" localSheetId="11">#REF!</definedName>
    <definedName name="____CDG50" localSheetId="1">#REF!</definedName>
    <definedName name="____CDG50" localSheetId="16">#REF!</definedName>
    <definedName name="____CDG50" localSheetId="0">#REF!</definedName>
    <definedName name="____CDG50">#REF!</definedName>
    <definedName name="____CDG500" localSheetId="1">#REF!</definedName>
    <definedName name="____CDG500">#REF!</definedName>
    <definedName name="____CEM53" localSheetId="1">#REF!</definedName>
    <definedName name="____CEM53">#REF!</definedName>
    <definedName name="____CRN3" localSheetId="1">#REF!</definedName>
    <definedName name="____CRN3">#REF!</definedName>
    <definedName name="____CRN35" localSheetId="1">#REF!</definedName>
    <definedName name="____CRN35">#REF!</definedName>
    <definedName name="____CRN80" localSheetId="1">#REF!</definedName>
    <definedName name="____CRN80">#REF!</definedName>
    <definedName name="____dec05" localSheetId="11" hidden="1">{"'Sheet1'!$A$4386:$N$4591"}</definedName>
    <definedName name="____dec05" localSheetId="16" hidden="1">{"'Sheet1'!$A$4386:$N$4591"}</definedName>
    <definedName name="____dec05" localSheetId="20" hidden="1">{"'Sheet1'!$A$4386:$N$4591"}</definedName>
    <definedName name="____dec05" localSheetId="0" hidden="1">{"'Sheet1'!$A$4386:$N$4591"}</definedName>
    <definedName name="____dec05" localSheetId="2" hidden="1">{"'Sheet1'!$A$4386:$N$4591"}</definedName>
    <definedName name="____dec05" hidden="1">{"'Sheet1'!$A$4386:$N$4591"}</definedName>
    <definedName name="____doc1">#REF!</definedName>
    <definedName name="____DOZ50" localSheetId="1">#REF!</definedName>
    <definedName name="____DOZ50">#REF!</definedName>
    <definedName name="____DOZ80" localSheetId="1">#REF!</definedName>
    <definedName name="____DOZ80">#REF!</definedName>
    <definedName name="____EXC10">'[23]21-Rate Analysis-1'!$E$53</definedName>
    <definedName name="____EXC20">'[29]21-Rate Analysis-1'!$E$50</definedName>
    <definedName name="____EXC7">'[23]21-Rate Analysis-1'!$E$54</definedName>
    <definedName name="____ExV200" localSheetId="11">#REF!</definedName>
    <definedName name="____ExV200" localSheetId="1">#REF!</definedName>
    <definedName name="____ExV200" localSheetId="16">#REF!</definedName>
    <definedName name="____ExV200" localSheetId="0">#REF!</definedName>
    <definedName name="____ExV200" localSheetId="2">#REF!</definedName>
    <definedName name="____ExV200">#REF!</definedName>
    <definedName name="____GEN100" localSheetId="11">#REF!</definedName>
    <definedName name="____GEN100" localSheetId="1">#REF!</definedName>
    <definedName name="____GEN100" localSheetId="16">#REF!</definedName>
    <definedName name="____GEN100" localSheetId="0">#REF!</definedName>
    <definedName name="____GEN100">#REF!</definedName>
    <definedName name="____GEN250" localSheetId="11">#REF!</definedName>
    <definedName name="____GEN250" localSheetId="1">#REF!</definedName>
    <definedName name="____GEN250" localSheetId="16">#REF!</definedName>
    <definedName name="____GEN250" localSheetId="0">#REF!</definedName>
    <definedName name="____GEN250">#REF!</definedName>
    <definedName name="____GEN325" localSheetId="1">#REF!</definedName>
    <definedName name="____GEN325">#REF!</definedName>
    <definedName name="____GEN380" localSheetId="1">#REF!</definedName>
    <definedName name="____GEN380">#REF!</definedName>
    <definedName name="____GSB1" localSheetId="1">#REF!</definedName>
    <definedName name="____GSB1">#REF!</definedName>
    <definedName name="____GSB2" localSheetId="1">#REF!</definedName>
    <definedName name="____GSB2">#REF!</definedName>
    <definedName name="____GSB3" localSheetId="1">#REF!</definedName>
    <definedName name="____GSB3">#REF!</definedName>
    <definedName name="____HMP1" localSheetId="1">#REF!</definedName>
    <definedName name="____HMP1">#REF!</definedName>
    <definedName name="____HMP2" localSheetId="1">#REF!</definedName>
    <definedName name="____HMP2">#REF!</definedName>
    <definedName name="____HMP3" localSheetId="1">#REF!</definedName>
    <definedName name="____HMP3">#REF!</definedName>
    <definedName name="____HMP4" localSheetId="1">#REF!</definedName>
    <definedName name="____HMP4">#REF!</definedName>
    <definedName name="____Ki1">#REF!</definedName>
    <definedName name="____Ki2">#REF!</definedName>
    <definedName name="____lb1" localSheetId="1">#REF!</definedName>
    <definedName name="____lb1">#REF!</definedName>
    <definedName name="____lb2" localSheetId="1">#REF!</definedName>
    <definedName name="____lb2">#REF!</definedName>
    <definedName name="____mac2">200</definedName>
    <definedName name="____MAN1">#REF!</definedName>
    <definedName name="____MIX10" localSheetId="11">#REF!</definedName>
    <definedName name="____MIX10" localSheetId="1">#REF!</definedName>
    <definedName name="____MIX10" localSheetId="16">#REF!</definedName>
    <definedName name="____MIX10" localSheetId="0">#REF!</definedName>
    <definedName name="____MIX10" localSheetId="2">#REF!</definedName>
    <definedName name="____MIX10">#REF!</definedName>
    <definedName name="____MIX15" localSheetId="11">#REF!</definedName>
    <definedName name="____MIX15" localSheetId="1">#REF!</definedName>
    <definedName name="____MIX15" localSheetId="16">#REF!</definedName>
    <definedName name="____MIX15" localSheetId="0">#REF!</definedName>
    <definedName name="____MIX15">#REF!</definedName>
    <definedName name="____MIX15150" localSheetId="11">'[4]Mix Design'!#REF!</definedName>
    <definedName name="____MIX15150" localSheetId="1">'[4]Mix Design'!#REF!</definedName>
    <definedName name="____MIX15150" localSheetId="16">'[4]Mix Design'!#REF!</definedName>
    <definedName name="____MIX15150" localSheetId="0">'[4]Mix Design'!#REF!</definedName>
    <definedName name="____MIX15150">'[4]Mix Design'!#REF!</definedName>
    <definedName name="____MIX1540">'[4]Mix Design'!$P$11</definedName>
    <definedName name="____MIX1580" localSheetId="11">'[4]Mix Design'!#REF!</definedName>
    <definedName name="____MIX1580" localSheetId="1">'[4]Mix Design'!#REF!</definedName>
    <definedName name="____MIX1580" localSheetId="16">'[4]Mix Design'!#REF!</definedName>
    <definedName name="____MIX1580" localSheetId="0">'[4]Mix Design'!#REF!</definedName>
    <definedName name="____MIX1580" localSheetId="2">'[4]Mix Design'!#REF!</definedName>
    <definedName name="____MIX1580">'[4]Mix Design'!#REF!</definedName>
    <definedName name="____MIX2">'[5]Mix Design'!$P$12</definedName>
    <definedName name="____MIX20" localSheetId="11">#REF!</definedName>
    <definedName name="____MIX20" localSheetId="1">#REF!</definedName>
    <definedName name="____MIX20" localSheetId="16">#REF!</definedName>
    <definedName name="____MIX20" localSheetId="0">#REF!</definedName>
    <definedName name="____MIX20" localSheetId="2">#REF!</definedName>
    <definedName name="____MIX20">#REF!</definedName>
    <definedName name="____MIX2020">'[4]Mix Design'!$P$12</definedName>
    <definedName name="____MIX2040">'[4]Mix Design'!$P$13</definedName>
    <definedName name="____MIX25" localSheetId="11">#REF!</definedName>
    <definedName name="____MIX25" localSheetId="1">#REF!</definedName>
    <definedName name="____MIX25" localSheetId="16">#REF!</definedName>
    <definedName name="____MIX25" localSheetId="0">#REF!</definedName>
    <definedName name="____MIX25" localSheetId="2">#REF!</definedName>
    <definedName name="____MIX25">#REF!</definedName>
    <definedName name="____MIX2540">'[4]Mix Design'!$P$15</definedName>
    <definedName name="____Mix255">'[6]Mix Design'!$P$13</definedName>
    <definedName name="____MIX30" localSheetId="11">#REF!</definedName>
    <definedName name="____MIX30" localSheetId="1">#REF!</definedName>
    <definedName name="____MIX30" localSheetId="16">#REF!</definedName>
    <definedName name="____MIX30" localSheetId="0">#REF!</definedName>
    <definedName name="____MIX30" localSheetId="2">#REF!</definedName>
    <definedName name="____MIX30">#REF!</definedName>
    <definedName name="____MIX35" localSheetId="11">#REF!</definedName>
    <definedName name="____MIX35" localSheetId="1">#REF!</definedName>
    <definedName name="____MIX35" localSheetId="16">#REF!</definedName>
    <definedName name="____MIX35" localSheetId="0">#REF!</definedName>
    <definedName name="____MIX35">#REF!</definedName>
    <definedName name="____MIX40" localSheetId="11">#REF!</definedName>
    <definedName name="____MIX40" localSheetId="1">#REF!</definedName>
    <definedName name="____MIX40" localSheetId="16">#REF!</definedName>
    <definedName name="____MIX40" localSheetId="0">#REF!</definedName>
    <definedName name="____MIX40">#REF!</definedName>
    <definedName name="____MIX45" localSheetId="11">'[4]Mix Design'!#REF!</definedName>
    <definedName name="____MIX45" localSheetId="1">'[4]Mix Design'!#REF!</definedName>
    <definedName name="____MIX45" localSheetId="16">'[4]Mix Design'!#REF!</definedName>
    <definedName name="____MIX45" localSheetId="0">'[4]Mix Design'!#REF!</definedName>
    <definedName name="____MIX45">'[4]Mix Design'!#REF!</definedName>
    <definedName name="____mm1" localSheetId="11">#REF!</definedName>
    <definedName name="____mm1" localSheetId="1">#REF!</definedName>
    <definedName name="____mm1" localSheetId="16">#REF!</definedName>
    <definedName name="____mm1" localSheetId="0">#REF!</definedName>
    <definedName name="____mm1" localSheetId="2">#REF!</definedName>
    <definedName name="____mm1">#REF!</definedName>
    <definedName name="____mm2" localSheetId="11">#REF!</definedName>
    <definedName name="____mm2" localSheetId="1">#REF!</definedName>
    <definedName name="____mm2" localSheetId="16">#REF!</definedName>
    <definedName name="____mm2" localSheetId="0">#REF!</definedName>
    <definedName name="____mm2">#REF!</definedName>
    <definedName name="____mm3" localSheetId="11">#REF!</definedName>
    <definedName name="____mm3" localSheetId="1">#REF!</definedName>
    <definedName name="____mm3" localSheetId="16">#REF!</definedName>
    <definedName name="____mm3" localSheetId="0">#REF!</definedName>
    <definedName name="____mm3">#REF!</definedName>
    <definedName name="____MUR5" localSheetId="1">#REF!</definedName>
    <definedName name="____MUR5">#REF!</definedName>
    <definedName name="____MUR8" localSheetId="1">#REF!</definedName>
    <definedName name="____MUR8">#REF!</definedName>
    <definedName name="____OPC43" localSheetId="1">#REF!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11">#REF!</definedName>
    <definedName name="____tab1" localSheetId="1">#REF!</definedName>
    <definedName name="____tab1" localSheetId="16">#REF!</definedName>
    <definedName name="____tab1" localSheetId="0">#REF!</definedName>
    <definedName name="____tab1" localSheetId="2">#REF!</definedName>
    <definedName name="____tab1">#REF!</definedName>
    <definedName name="____tab2" localSheetId="11">#REF!</definedName>
    <definedName name="____tab2" localSheetId="1">#REF!</definedName>
    <definedName name="____tab2" localSheetId="16">#REF!</definedName>
    <definedName name="____tab2" localSheetId="0">#REF!</definedName>
    <definedName name="____tab2">#REF!</definedName>
    <definedName name="____TB2">#REF!</definedName>
    <definedName name="____TIP1" localSheetId="11">#REF!</definedName>
    <definedName name="____TIP1" localSheetId="1">#REF!</definedName>
    <definedName name="____TIP1" localSheetId="16">#REF!</definedName>
    <definedName name="____TIP1" localSheetId="0">#REF!</definedName>
    <definedName name="____TIP1">#REF!</definedName>
    <definedName name="____TIP2" localSheetId="1">#REF!</definedName>
    <definedName name="____TIP2">#REF!</definedName>
    <definedName name="____TIP3" localSheetId="1">#REF!</definedName>
    <definedName name="____TIP3">#REF!</definedName>
    <definedName name="___A1" localSheetId="1">#REF!</definedName>
    <definedName name="___A1">#REF!</definedName>
    <definedName name="___A65537" localSheetId="1">#REF!</definedName>
    <definedName name="___A65537">#REF!</definedName>
    <definedName name="___A655600">#REF!</definedName>
    <definedName name="___A8" localSheetId="1">#REF!</definedName>
    <definedName name="___A8">#REF!</definedName>
    <definedName name="___ABM10" localSheetId="1">#REF!</definedName>
    <definedName name="___ABM10">#REF!</definedName>
    <definedName name="___ABM40" localSheetId="1">#REF!</definedName>
    <definedName name="___ABM40">#REF!</definedName>
    <definedName name="___ABM6" localSheetId="1">#REF!</definedName>
    <definedName name="___ABM6">#REF!</definedName>
    <definedName name="___ACB10" localSheetId="1">#REF!</definedName>
    <definedName name="___ACB10">#REF!</definedName>
    <definedName name="___ACB20" localSheetId="1">#REF!</definedName>
    <definedName name="___ACB20">#REF!</definedName>
    <definedName name="___ACR10" localSheetId="1">#REF!</definedName>
    <definedName name="___ACR10">#REF!</definedName>
    <definedName name="___ACR20" localSheetId="1">#REF!</definedName>
    <definedName name="___ACR20">#REF!</definedName>
    <definedName name="___AGG10" localSheetId="1">#REF!</definedName>
    <definedName name="___AGG10">#REF!</definedName>
    <definedName name="___AGG40" localSheetId="1">#REF!</definedName>
    <definedName name="___AGG40">#REF!</definedName>
    <definedName name="___AGG6" localSheetId="1">#REF!</definedName>
    <definedName name="___AGG6">#REF!</definedName>
    <definedName name="___ash1" localSheetId="1">[13]ANAL!#REF!</definedName>
    <definedName name="___ash1">[13]ANAL!#REF!</definedName>
    <definedName name="___AWM10" localSheetId="11">#REF!</definedName>
    <definedName name="___AWM10" localSheetId="1">#REF!</definedName>
    <definedName name="___AWM10" localSheetId="16">#REF!</definedName>
    <definedName name="___AWM10" localSheetId="0">#REF!</definedName>
    <definedName name="___AWM10" localSheetId="2">#REF!</definedName>
    <definedName name="___AWM10">#REF!</definedName>
    <definedName name="___AWM40" localSheetId="11">#REF!</definedName>
    <definedName name="___AWM40" localSheetId="1">#REF!</definedName>
    <definedName name="___AWM40" localSheetId="16">#REF!</definedName>
    <definedName name="___AWM40" localSheetId="0">#REF!</definedName>
    <definedName name="___AWM40">#REF!</definedName>
    <definedName name="___AWM6" localSheetId="11">#REF!</definedName>
    <definedName name="___AWM6" localSheetId="1">#REF!</definedName>
    <definedName name="___AWM6" localSheetId="16">#REF!</definedName>
    <definedName name="___AWM6" localSheetId="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[14]PROCTOR!#REF!</definedName>
    <definedName name="___CAN458" localSheetId="1">[14]PROCTOR!#REF!</definedName>
    <definedName name="___CAN458" localSheetId="16">[14]PROCTOR!#REF!</definedName>
    <definedName name="___CAN458" localSheetId="0">[14]PROCTOR!#REF!</definedName>
    <definedName name="___CAN458" localSheetId="2">[14]PROCTOR!#REF!</definedName>
    <definedName name="___CAN458">[14]PROCTOR!#REF!</definedName>
    <definedName name="___CAN486" localSheetId="11">[14]PROCTOR!#REF!</definedName>
    <definedName name="___CAN486" localSheetId="1">[14]PROCTOR!#REF!</definedName>
    <definedName name="___CAN486" localSheetId="16">[14]PROCTOR!#REF!</definedName>
    <definedName name="___CAN486" localSheetId="0">[14]PROCTOR!#REF!</definedName>
    <definedName name="___CAN486" localSheetId="2">[14]PROCTOR!#REF!</definedName>
    <definedName name="___CAN486">[14]PROCTOR!#REF!</definedName>
    <definedName name="___CAN487" localSheetId="11">[14]PROCTOR!#REF!</definedName>
    <definedName name="___CAN487" localSheetId="1">[14]PROCTOR!#REF!</definedName>
    <definedName name="___CAN487" localSheetId="16">[14]PROCTOR!#REF!</definedName>
    <definedName name="___CAN487" localSheetId="0">[14]PROCTOR!#REF!</definedName>
    <definedName name="___CAN487">[14]PROCTOR!#REF!</definedName>
    <definedName name="___CAN488" localSheetId="11">[14]PROCTOR!#REF!</definedName>
    <definedName name="___CAN488" localSheetId="1">[14]PROCTOR!#REF!</definedName>
    <definedName name="___CAN488" localSheetId="16">[14]PROCTOR!#REF!</definedName>
    <definedName name="___CAN488" localSheetId="0">[14]PROCTOR!#REF!</definedName>
    <definedName name="___CAN488">[14]PROCTOR!#REF!</definedName>
    <definedName name="___CAN489" localSheetId="11">[14]PROCTOR!#REF!</definedName>
    <definedName name="___CAN489" localSheetId="1">[14]PROCTOR!#REF!</definedName>
    <definedName name="___CAN489" localSheetId="16">[14]PROCTOR!#REF!</definedName>
    <definedName name="___CAN489" localSheetId="0">[14]PROCTOR!#REF!</definedName>
    <definedName name="___CAN489">[14]PROCTOR!#REF!</definedName>
    <definedName name="___CAN490" localSheetId="1">[14]PROCTOR!#REF!</definedName>
    <definedName name="___CAN490">[14]PROCTOR!#REF!</definedName>
    <definedName name="___CAN491" localSheetId="1">[14]PROCTOR!#REF!</definedName>
    <definedName name="___CAN491">[14]PROCTOR!#REF!</definedName>
    <definedName name="___CAN492" localSheetId="1">[14]PROCTOR!#REF!</definedName>
    <definedName name="___CAN492">[14]PROCTOR!#REF!</definedName>
    <definedName name="___CAN493" localSheetId="1">[14]PROCTOR!#REF!</definedName>
    <definedName name="___CAN493">[14]PROCTOR!#REF!</definedName>
    <definedName name="___CAN494" localSheetId="1">[14]PROCTOR!#REF!</definedName>
    <definedName name="___CAN494">[14]PROCTOR!#REF!</definedName>
    <definedName name="___CAN495" localSheetId="1">[14]PROCTOR!#REF!</definedName>
    <definedName name="___CAN495">[14]PROCTOR!#REF!</definedName>
    <definedName name="___CAN496" localSheetId="1">[14]PROCTOR!#REF!</definedName>
    <definedName name="___CAN496">[14]PROCTOR!#REF!</definedName>
    <definedName name="___CAN497" localSheetId="1">[14]PROCTOR!#REF!</definedName>
    <definedName name="___CAN497">[14]PROCTOR!#REF!</definedName>
    <definedName name="___CAN498" localSheetId="1">[14]PROCTOR!#REF!</definedName>
    <definedName name="___CAN498">[14]PROCTOR!#REF!</definedName>
    <definedName name="___CAN499" localSheetId="1">[14]PROCTOR!#REF!</definedName>
    <definedName name="___CAN499">[14]PROCTOR!#REF!</definedName>
    <definedName name="___CAN500" localSheetId="1">[14]PROCTOR!#REF!</definedName>
    <definedName name="___CAN500">[14]PROCTOR!#REF!</definedName>
    <definedName name="___CDG100" localSheetId="11">#REF!</definedName>
    <definedName name="___CDG100" localSheetId="1">#REF!</definedName>
    <definedName name="___CDG100" localSheetId="16">#REF!</definedName>
    <definedName name="___CDG100" localSheetId="0">#REF!</definedName>
    <definedName name="___CDG100" localSheetId="2">#REF!</definedName>
    <definedName name="___CDG100">#REF!</definedName>
    <definedName name="___CDG250" localSheetId="11">#REF!</definedName>
    <definedName name="___CDG250" localSheetId="1">#REF!</definedName>
    <definedName name="___CDG250" localSheetId="16">#REF!</definedName>
    <definedName name="___CDG250" localSheetId="0">#REF!</definedName>
    <definedName name="___CDG250">#REF!</definedName>
    <definedName name="___CDG50" localSheetId="11">#REF!</definedName>
    <definedName name="___CDG50" localSheetId="1">#REF!</definedName>
    <definedName name="___CDG50" localSheetId="16">#REF!</definedName>
    <definedName name="___CDG50" localSheetId="0">#REF!</definedName>
    <definedName name="___CDG50">#REF!</definedName>
    <definedName name="___CDG500" localSheetId="1">#REF!</definedName>
    <definedName name="___CDG500">#REF!</definedName>
    <definedName name="___CEM53" localSheetId="1">#REF!</definedName>
    <definedName name="___CEM53">#REF!</definedName>
    <definedName name="___CRN3" localSheetId="1">#REF!</definedName>
    <definedName name="___CRN3">#REF!</definedName>
    <definedName name="___CRN35" localSheetId="1">#REF!</definedName>
    <definedName name="___CRN35">#REF!</definedName>
    <definedName name="___CRN80" localSheetId="1">#REF!</definedName>
    <definedName name="___CRN80">#REF!</definedName>
    <definedName name="___dec05" localSheetId="11" hidden="1">{"'Sheet1'!$A$4386:$N$4591"}</definedName>
    <definedName name="___dec05" localSheetId="16" hidden="1">{"'Sheet1'!$A$4386:$N$4591"}</definedName>
    <definedName name="___dec05" localSheetId="20" hidden="1">{"'Sheet1'!$A$4386:$N$4591"}</definedName>
    <definedName name="___dec05" localSheetId="0" hidden="1">{"'Sheet1'!$A$4386:$N$4591"}</definedName>
    <definedName name="___dec05" localSheetId="2" hidden="1">{"'Sheet1'!$A$4386:$N$4591"}</definedName>
    <definedName name="___dec05" hidden="1">{"'Sheet1'!$A$4386:$N$4591"}</definedName>
    <definedName name="___DIN217" localSheetId="1">#REF!</definedName>
    <definedName name="___DIN217">#REF!</definedName>
    <definedName name="___DOZ50" localSheetId="1">#REF!</definedName>
    <definedName name="___DOZ50">#REF!</definedName>
    <definedName name="___DOZ80" localSheetId="1">#REF!</definedName>
    <definedName name="___DOZ80">#REF!</definedName>
    <definedName name="___EXC10">'[23]21-Rate Analysis-1'!$E$53</definedName>
    <definedName name="___EXC20">'[23]21-Rate Analysis-1'!$E$51</definedName>
    <definedName name="___EXC7">'[23]21-Rate Analysis-1'!$E$54</definedName>
    <definedName name="___ExV200" localSheetId="11">#REF!</definedName>
    <definedName name="___ExV200" localSheetId="1">#REF!</definedName>
    <definedName name="___ExV200" localSheetId="16">#REF!</definedName>
    <definedName name="___ExV200" localSheetId="0">#REF!</definedName>
    <definedName name="___ExV200" localSheetId="2">#REF!</definedName>
    <definedName name="___ExV200">#REF!</definedName>
    <definedName name="___GEN100" localSheetId="11">#REF!</definedName>
    <definedName name="___GEN100" localSheetId="1">#REF!</definedName>
    <definedName name="___GEN100" localSheetId="16">#REF!</definedName>
    <definedName name="___GEN100" localSheetId="0">#REF!</definedName>
    <definedName name="___GEN100">#REF!</definedName>
    <definedName name="___GEN250" localSheetId="11">#REF!</definedName>
    <definedName name="___GEN250" localSheetId="1">#REF!</definedName>
    <definedName name="___GEN250" localSheetId="16">#REF!</definedName>
    <definedName name="___GEN250" localSheetId="0">#REF!</definedName>
    <definedName name="___GEN250">#REF!</definedName>
    <definedName name="___GEN325" localSheetId="1">#REF!</definedName>
    <definedName name="___GEN325">#REF!</definedName>
    <definedName name="___GEN380" localSheetId="1">#REF!</definedName>
    <definedName name="___GEN380">#REF!</definedName>
    <definedName name="___GSB1" localSheetId="1">#REF!</definedName>
    <definedName name="___GSB1">#REF!</definedName>
    <definedName name="___GSB2" localSheetId="1">#REF!</definedName>
    <definedName name="___GSB2">#REF!</definedName>
    <definedName name="___GSB3" localSheetId="1">#REF!</definedName>
    <definedName name="___GSB3">#REF!</definedName>
    <definedName name="___HMP1" localSheetId="1">#REF!</definedName>
    <definedName name="___HMP1">#REF!</definedName>
    <definedName name="___HMP2" localSheetId="1">#REF!</definedName>
    <definedName name="___HMP2">#REF!</definedName>
    <definedName name="___HMP3" localSheetId="1">#REF!</definedName>
    <definedName name="___HMP3">#REF!</definedName>
    <definedName name="___HMP4" localSheetId="1">#REF!</definedName>
    <definedName name="___HMP4">#REF!</definedName>
    <definedName name="___Ki1">#REF!</definedName>
    <definedName name="___Ki2">#REF!</definedName>
    <definedName name="___lb1" localSheetId="1">#REF!</definedName>
    <definedName name="___lb1">#REF!</definedName>
    <definedName name="___lb2" localSheetId="1">#REF!</definedName>
    <definedName name="___lb2">#REF!</definedName>
    <definedName name="___mac2">200</definedName>
    <definedName name="___MAN1">#REF!</definedName>
    <definedName name="___MIX10" localSheetId="11">#REF!</definedName>
    <definedName name="___MIX10" localSheetId="1">#REF!</definedName>
    <definedName name="___MIX10" localSheetId="16">#REF!</definedName>
    <definedName name="___MIX10" localSheetId="0">#REF!</definedName>
    <definedName name="___MIX10" localSheetId="2">#REF!</definedName>
    <definedName name="___MIX10">#REF!</definedName>
    <definedName name="___MIX15" localSheetId="11">#REF!</definedName>
    <definedName name="___MIX15" localSheetId="1">#REF!</definedName>
    <definedName name="___MIX15" localSheetId="16">#REF!</definedName>
    <definedName name="___MIX15" localSheetId="0">#REF!</definedName>
    <definedName name="___MIX15">#REF!</definedName>
    <definedName name="___MIX15150" localSheetId="11">'[4]Mix Design'!#REF!</definedName>
    <definedName name="___MIX15150" localSheetId="1">'[4]Mix Design'!#REF!</definedName>
    <definedName name="___MIX15150" localSheetId="16">'[4]Mix Design'!#REF!</definedName>
    <definedName name="___MIX15150" localSheetId="0">'[4]Mix Design'!#REF!</definedName>
    <definedName name="___MIX15150">'[4]Mix Design'!#REF!</definedName>
    <definedName name="___MIX1540">'[4]Mix Design'!$P$11</definedName>
    <definedName name="___MIX1580" localSheetId="11">'[4]Mix Design'!#REF!</definedName>
    <definedName name="___MIX1580" localSheetId="1">'[4]Mix Design'!#REF!</definedName>
    <definedName name="___MIX1580" localSheetId="16">'[4]Mix Design'!#REF!</definedName>
    <definedName name="___MIX1580" localSheetId="0">'[4]Mix Design'!#REF!</definedName>
    <definedName name="___MIX1580" localSheetId="2">'[4]Mix Design'!#REF!</definedName>
    <definedName name="___MIX1580">'[4]Mix Design'!#REF!</definedName>
    <definedName name="___MIX2">'[5]Mix Design'!$P$12</definedName>
    <definedName name="___MIX20" localSheetId="11">#REF!</definedName>
    <definedName name="___MIX20" localSheetId="1">#REF!</definedName>
    <definedName name="___MIX20" localSheetId="16">#REF!</definedName>
    <definedName name="___MIX20" localSheetId="0">#REF!</definedName>
    <definedName name="___MIX20" localSheetId="2">#REF!</definedName>
    <definedName name="___MIX20">#REF!</definedName>
    <definedName name="___MIX2020">'[4]Mix Design'!$P$12</definedName>
    <definedName name="___MIX2040">'[4]Mix Design'!$P$13</definedName>
    <definedName name="___MIX25" localSheetId="11">#REF!</definedName>
    <definedName name="___MIX25" localSheetId="1">#REF!</definedName>
    <definedName name="___MIX25" localSheetId="16">#REF!</definedName>
    <definedName name="___MIX25" localSheetId="0">#REF!</definedName>
    <definedName name="___MIX25" localSheetId="2">#REF!</definedName>
    <definedName name="___MIX25">#REF!</definedName>
    <definedName name="___MIX2540">'[4]Mix Design'!$P$15</definedName>
    <definedName name="___Mix255">'[6]Mix Design'!$P$13</definedName>
    <definedName name="___MIX30" localSheetId="11">#REF!</definedName>
    <definedName name="___MIX30" localSheetId="1">#REF!</definedName>
    <definedName name="___MIX30" localSheetId="16">#REF!</definedName>
    <definedName name="___MIX30" localSheetId="0">#REF!</definedName>
    <definedName name="___MIX30" localSheetId="2">#REF!</definedName>
    <definedName name="___MIX30">#REF!</definedName>
    <definedName name="___MIX35" localSheetId="11">#REF!</definedName>
    <definedName name="___MIX35" localSheetId="1">#REF!</definedName>
    <definedName name="___MIX35" localSheetId="16">#REF!</definedName>
    <definedName name="___MIX35" localSheetId="0">#REF!</definedName>
    <definedName name="___MIX35">#REF!</definedName>
    <definedName name="___MIX40" localSheetId="11">#REF!</definedName>
    <definedName name="___MIX40" localSheetId="1">#REF!</definedName>
    <definedName name="___MIX40" localSheetId="16">#REF!</definedName>
    <definedName name="___MIX40" localSheetId="0">#REF!</definedName>
    <definedName name="___MIX40">#REF!</definedName>
    <definedName name="___MIX45" localSheetId="11">'[4]Mix Design'!#REF!</definedName>
    <definedName name="___MIX45" localSheetId="1">'[4]Mix Design'!#REF!</definedName>
    <definedName name="___MIX45" localSheetId="16">'[4]Mix Design'!#REF!</definedName>
    <definedName name="___MIX45" localSheetId="0">'[4]Mix Design'!#REF!</definedName>
    <definedName name="___MIX45">'[4]Mix Design'!#REF!</definedName>
    <definedName name="___mm1" localSheetId="11">#REF!</definedName>
    <definedName name="___mm1" localSheetId="1">#REF!</definedName>
    <definedName name="___mm1" localSheetId="16">#REF!</definedName>
    <definedName name="___mm1" localSheetId="0">#REF!</definedName>
    <definedName name="___mm1" localSheetId="2">#REF!</definedName>
    <definedName name="___mm1">#REF!</definedName>
    <definedName name="___mm2" localSheetId="11">#REF!</definedName>
    <definedName name="___mm2" localSheetId="1">#REF!</definedName>
    <definedName name="___mm2" localSheetId="16">#REF!</definedName>
    <definedName name="___mm2" localSheetId="0">#REF!</definedName>
    <definedName name="___mm2">#REF!</definedName>
    <definedName name="___mm3" localSheetId="11">#REF!</definedName>
    <definedName name="___mm3" localSheetId="1">#REF!</definedName>
    <definedName name="___mm3" localSheetId="16">#REF!</definedName>
    <definedName name="___mm3" localSheetId="0">#REF!</definedName>
    <definedName name="___mm3">#REF!</definedName>
    <definedName name="___MUR5" localSheetId="1">#REF!</definedName>
    <definedName name="___MUR5">#REF!</definedName>
    <definedName name="___MUR8" localSheetId="1">#REF!</definedName>
    <definedName name="___MUR8">#REF!</definedName>
    <definedName name="___OPC43" localSheetId="1">#REF!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11">#REF!</definedName>
    <definedName name="___tab1" localSheetId="1">#REF!</definedName>
    <definedName name="___tab1" localSheetId="16">#REF!</definedName>
    <definedName name="___tab1" localSheetId="0">#REF!</definedName>
    <definedName name="___tab1" localSheetId="2">#REF!</definedName>
    <definedName name="___tab1">#REF!</definedName>
    <definedName name="___tab2" localSheetId="11">#REF!</definedName>
    <definedName name="___tab2" localSheetId="1">#REF!</definedName>
    <definedName name="___tab2" localSheetId="16">#REF!</definedName>
    <definedName name="___tab2" localSheetId="0">#REF!</definedName>
    <definedName name="___tab2">#REF!</definedName>
    <definedName name="___TB2">#REF!</definedName>
    <definedName name="___TIP1" localSheetId="11">#REF!</definedName>
    <definedName name="___TIP1" localSheetId="1">#REF!</definedName>
    <definedName name="___TIP1" localSheetId="16">#REF!</definedName>
    <definedName name="___TIP1" localSheetId="0">#REF!</definedName>
    <definedName name="___TIP1">#REF!</definedName>
    <definedName name="___TIP2" localSheetId="1">#REF!</definedName>
    <definedName name="___TIP2">#REF!</definedName>
    <definedName name="___TIP3" localSheetId="1">#REF!</definedName>
    <definedName name="___TIP3">#REF!</definedName>
    <definedName name="__12" localSheetId="1">#REF!</definedName>
    <definedName name="__12">#REF!</definedName>
    <definedName name="__123Graph_A" hidden="1">[30]TTL!$G$31:$AU$31</definedName>
    <definedName name="__123Graph_B" localSheetId="11" hidden="1">'[31]P-Ins &amp; Bonds'!#REF!</definedName>
    <definedName name="__123Graph_B" localSheetId="1" hidden="1">'[31]P-Ins &amp; Bonds'!#REF!</definedName>
    <definedName name="__123Graph_B" localSheetId="16" hidden="1">'[31]P-Ins &amp; Bonds'!#REF!</definedName>
    <definedName name="__123Graph_B" localSheetId="2" hidden="1">'[31]P-Ins &amp; Bonds'!#REF!</definedName>
    <definedName name="__123Graph_B" hidden="1">'[31]P-Ins &amp; Bonds'!#REF!</definedName>
    <definedName name="__123Graph_C" hidden="1">[30]TTL!$G$37:$AU$37</definedName>
    <definedName name="__123Graph_D" localSheetId="11" hidden="1">'[31]P-Ins &amp; Bonds'!#REF!</definedName>
    <definedName name="__123Graph_D" localSheetId="1" hidden="1">'[31]P-Ins &amp; Bonds'!#REF!</definedName>
    <definedName name="__123Graph_D" localSheetId="16" hidden="1">'[31]P-Ins &amp; Bonds'!#REF!</definedName>
    <definedName name="__123Graph_D" localSheetId="2" hidden="1">'[31]P-Ins &amp; Bonds'!#REF!</definedName>
    <definedName name="__123Graph_D" hidden="1">'[31]P-Ins &amp; Bonds'!#REF!</definedName>
    <definedName name="__123Graph_E" localSheetId="1" hidden="1">'[31]P-Ins &amp; Bonds'!#REF!</definedName>
    <definedName name="__123Graph_E" localSheetId="2" hidden="1">'[31]P-Ins &amp; Bonds'!#REF!</definedName>
    <definedName name="__123Graph_E" hidden="1">'[31]P-Ins &amp; Bonds'!#REF!</definedName>
    <definedName name="__123Graph_F" localSheetId="1" hidden="1">'[31]P-Ins &amp; Bonds'!#REF!</definedName>
    <definedName name="__123Graph_F" hidden="1">'[31]P-Ins &amp; Bonds'!#REF!</definedName>
    <definedName name="__123Graph_X" hidden="1">[30]TTL!$G$6:$AU$6</definedName>
    <definedName name="__A1" localSheetId="11">#REF!</definedName>
    <definedName name="__A1" localSheetId="1">#REF!</definedName>
    <definedName name="__A1" localSheetId="16">#REF!</definedName>
    <definedName name="__A1" localSheetId="0">#REF!</definedName>
    <definedName name="__A1" localSheetId="2">#REF!</definedName>
    <definedName name="__A1">#REF!</definedName>
    <definedName name="__A65537" localSheetId="11">#REF!</definedName>
    <definedName name="__A65537" localSheetId="1">#REF!</definedName>
    <definedName name="__A65537" localSheetId="16">#REF!</definedName>
    <definedName name="__A65537" localSheetId="0">#REF!</definedName>
    <definedName name="__A65537">#REF!</definedName>
    <definedName name="__A655600">#REF!</definedName>
    <definedName name="__A8" localSheetId="11">#REF!</definedName>
    <definedName name="__A8" localSheetId="1">#REF!</definedName>
    <definedName name="__A8" localSheetId="16">#REF!</definedName>
    <definedName name="__A8" localSheetId="0">#REF!</definedName>
    <definedName name="__A8">#REF!</definedName>
    <definedName name="__ABM10" localSheetId="1">#REF!</definedName>
    <definedName name="__ABM10">#REF!</definedName>
    <definedName name="__ABM40" localSheetId="1">#REF!</definedName>
    <definedName name="__ABM40">#REF!</definedName>
    <definedName name="__ABM6" localSheetId="1">#REF!</definedName>
    <definedName name="__ABM6">#REF!</definedName>
    <definedName name="__ACB10" localSheetId="1">#REF!</definedName>
    <definedName name="__ACB10">#REF!</definedName>
    <definedName name="__ACB20" localSheetId="1">#REF!</definedName>
    <definedName name="__ACB20">#REF!</definedName>
    <definedName name="__ACR10" localSheetId="1">#REF!</definedName>
    <definedName name="__ACR10">#REF!</definedName>
    <definedName name="__ACR20" localSheetId="1">#REF!</definedName>
    <definedName name="__ACR20">#REF!</definedName>
    <definedName name="__AGG10" localSheetId="1">#REF!</definedName>
    <definedName name="__AGG10">#REF!</definedName>
    <definedName name="__AGG40" localSheetId="1">#REF!</definedName>
    <definedName name="__AGG40">#REF!</definedName>
    <definedName name="__AGG6" localSheetId="1">#REF!</definedName>
    <definedName name="__AGG6">#REF!</definedName>
    <definedName name="__ash1" localSheetId="1">[13]ANAL!#REF!</definedName>
    <definedName name="__ash1">[13]ANAL!#REF!</definedName>
    <definedName name="__AWM10" localSheetId="11">#REF!</definedName>
    <definedName name="__AWM10" localSheetId="1">#REF!</definedName>
    <definedName name="__AWM10" localSheetId="16">#REF!</definedName>
    <definedName name="__AWM10" localSheetId="0">#REF!</definedName>
    <definedName name="__AWM10" localSheetId="2">#REF!</definedName>
    <definedName name="__AWM10">#REF!</definedName>
    <definedName name="__AWM40" localSheetId="11">#REF!</definedName>
    <definedName name="__AWM40" localSheetId="1">#REF!</definedName>
    <definedName name="__AWM40" localSheetId="16">#REF!</definedName>
    <definedName name="__AWM40" localSheetId="0">#REF!</definedName>
    <definedName name="__AWM40">#REF!</definedName>
    <definedName name="__AWM6" localSheetId="11">#REF!</definedName>
    <definedName name="__AWM6" localSheetId="1">#REF!</definedName>
    <definedName name="__AWM6" localSheetId="16">#REF!</definedName>
    <definedName name="__AWM6" localSheetId="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[14]PROCTOR!#REF!</definedName>
    <definedName name="__CAN458" localSheetId="1">[14]PROCTOR!#REF!</definedName>
    <definedName name="__CAN458" localSheetId="16">[14]PROCTOR!#REF!</definedName>
    <definedName name="__CAN458" localSheetId="0">[14]PROCTOR!#REF!</definedName>
    <definedName name="__CAN458" localSheetId="2">[14]PROCTOR!#REF!</definedName>
    <definedName name="__CAN458">[14]PROCTOR!#REF!</definedName>
    <definedName name="__CAN486" localSheetId="11">[14]PROCTOR!#REF!</definedName>
    <definedName name="__CAN486" localSheetId="1">[14]PROCTOR!#REF!</definedName>
    <definedName name="__CAN486" localSheetId="16">[14]PROCTOR!#REF!</definedName>
    <definedName name="__CAN486" localSheetId="0">[14]PROCTOR!#REF!</definedName>
    <definedName name="__CAN486" localSheetId="2">[14]PROCTOR!#REF!</definedName>
    <definedName name="__CAN486">[14]PROCTOR!#REF!</definedName>
    <definedName name="__CAN487" localSheetId="11">[14]PROCTOR!#REF!</definedName>
    <definedName name="__CAN487" localSheetId="1">[14]PROCTOR!#REF!</definedName>
    <definedName name="__CAN487" localSheetId="16">[14]PROCTOR!#REF!</definedName>
    <definedName name="__CAN487" localSheetId="0">[14]PROCTOR!#REF!</definedName>
    <definedName name="__CAN487">[14]PROCTOR!#REF!</definedName>
    <definedName name="__CAN488" localSheetId="11">[14]PROCTOR!#REF!</definedName>
    <definedName name="__CAN488" localSheetId="1">[14]PROCTOR!#REF!</definedName>
    <definedName name="__CAN488" localSheetId="16">[14]PROCTOR!#REF!</definedName>
    <definedName name="__CAN488" localSheetId="0">[14]PROCTOR!#REF!</definedName>
    <definedName name="__CAN488">[14]PROCTOR!#REF!</definedName>
    <definedName name="__CAN489" localSheetId="11">[14]PROCTOR!#REF!</definedName>
    <definedName name="__CAN489" localSheetId="1">[14]PROCTOR!#REF!</definedName>
    <definedName name="__CAN489" localSheetId="16">[14]PROCTOR!#REF!</definedName>
    <definedName name="__CAN489" localSheetId="0">[14]PROCTOR!#REF!</definedName>
    <definedName name="__CAN489">[14]PROCTOR!#REF!</definedName>
    <definedName name="__CAN490" localSheetId="1">[14]PROCTOR!#REF!</definedName>
    <definedName name="__CAN490">[14]PROCTOR!#REF!</definedName>
    <definedName name="__CAN491" localSheetId="1">[14]PROCTOR!#REF!</definedName>
    <definedName name="__CAN491">[14]PROCTOR!#REF!</definedName>
    <definedName name="__CAN492" localSheetId="1">[14]PROCTOR!#REF!</definedName>
    <definedName name="__CAN492">[14]PROCTOR!#REF!</definedName>
    <definedName name="__CAN493" localSheetId="1">[14]PROCTOR!#REF!</definedName>
    <definedName name="__CAN493">[14]PROCTOR!#REF!</definedName>
    <definedName name="__CAN494" localSheetId="1">[14]PROCTOR!#REF!</definedName>
    <definedName name="__CAN494">[14]PROCTOR!#REF!</definedName>
    <definedName name="__CAN495" localSheetId="1">[14]PROCTOR!#REF!</definedName>
    <definedName name="__CAN495">[14]PROCTOR!#REF!</definedName>
    <definedName name="__CAN496" localSheetId="1">[14]PROCTOR!#REF!</definedName>
    <definedName name="__CAN496">[14]PROCTOR!#REF!</definedName>
    <definedName name="__CAN497" localSheetId="1">[14]PROCTOR!#REF!</definedName>
    <definedName name="__CAN497">[14]PROCTOR!#REF!</definedName>
    <definedName name="__CAN498" localSheetId="1">[14]PROCTOR!#REF!</definedName>
    <definedName name="__CAN498">[14]PROCTOR!#REF!</definedName>
    <definedName name="__CAN499" localSheetId="1">[14]PROCTOR!#REF!</definedName>
    <definedName name="__CAN499">[14]PROCTOR!#REF!</definedName>
    <definedName name="__CAN500" localSheetId="1">[14]PROCTOR!#REF!</definedName>
    <definedName name="__CAN500">[14]PROCTOR!#REF!</definedName>
    <definedName name="__CDG100" localSheetId="11">#REF!</definedName>
    <definedName name="__CDG100" localSheetId="1">#REF!</definedName>
    <definedName name="__CDG100" localSheetId="16">#REF!</definedName>
    <definedName name="__CDG100" localSheetId="0">#REF!</definedName>
    <definedName name="__CDG100" localSheetId="2">#REF!</definedName>
    <definedName name="__CDG100">#REF!</definedName>
    <definedName name="__CDG250" localSheetId="11">#REF!</definedName>
    <definedName name="__CDG250" localSheetId="1">#REF!</definedName>
    <definedName name="__CDG250" localSheetId="16">#REF!</definedName>
    <definedName name="__CDG250" localSheetId="0">#REF!</definedName>
    <definedName name="__CDG250">#REF!</definedName>
    <definedName name="__CDG50" localSheetId="11">#REF!</definedName>
    <definedName name="__CDG50" localSheetId="1">#REF!</definedName>
    <definedName name="__CDG50" localSheetId="16">#REF!</definedName>
    <definedName name="__CDG50" localSheetId="0">#REF!</definedName>
    <definedName name="__CDG50">#REF!</definedName>
    <definedName name="__CDG500" localSheetId="1">#REF!</definedName>
    <definedName name="__CDG500">#REF!</definedName>
    <definedName name="__CEM53" localSheetId="1">#REF!</definedName>
    <definedName name="__CEM53">#REF!</definedName>
    <definedName name="__CRN3" localSheetId="1">#REF!</definedName>
    <definedName name="__CRN3">#REF!</definedName>
    <definedName name="__CRN35" localSheetId="1">#REF!</definedName>
    <definedName name="__CRN35">#REF!</definedName>
    <definedName name="__CRN80" localSheetId="1">#REF!</definedName>
    <definedName name="__CRN80">#REF!</definedName>
    <definedName name="__dec05" localSheetId="11" hidden="1">{"'Sheet1'!$A$4386:$N$4591"}</definedName>
    <definedName name="__dec05" localSheetId="16" hidden="1">{"'Sheet1'!$A$4386:$N$4591"}</definedName>
    <definedName name="__dec05" localSheetId="20" hidden="1">{"'Sheet1'!$A$4386:$N$4591"}</definedName>
    <definedName name="__dec05" localSheetId="0" hidden="1">{"'Sheet1'!$A$4386:$N$4591"}</definedName>
    <definedName name="__dec05" localSheetId="2" hidden="1">{"'Sheet1'!$A$4386:$N$4591"}</definedName>
    <definedName name="__dec05" hidden="1">{"'Sheet1'!$A$4386:$N$4591"}</definedName>
    <definedName name="__DIN217" localSheetId="1">#REF!</definedName>
    <definedName name="__DIN217">#REF!</definedName>
    <definedName name="__doc1">#REF!</definedName>
    <definedName name="__DOZ50" localSheetId="1">#REF!</definedName>
    <definedName name="__DOZ50">#REF!</definedName>
    <definedName name="__DOZ80" localSheetId="1">#REF!</definedName>
    <definedName name="__DOZ80">#REF!</definedName>
    <definedName name="__EXC20">'[32]Rate Analysis '!$E$50</definedName>
    <definedName name="__ExV200" localSheetId="11">#REF!</definedName>
    <definedName name="__ExV200" localSheetId="1">#REF!</definedName>
    <definedName name="__ExV200" localSheetId="16">#REF!</definedName>
    <definedName name="__ExV200" localSheetId="0">#REF!</definedName>
    <definedName name="__ExV200" localSheetId="2">#REF!</definedName>
    <definedName name="__ExV200">#REF!</definedName>
    <definedName name="__GEN100" localSheetId="11">#REF!</definedName>
    <definedName name="__GEN100" localSheetId="1">#REF!</definedName>
    <definedName name="__GEN100" localSheetId="16">#REF!</definedName>
    <definedName name="__GEN100" localSheetId="0">#REF!</definedName>
    <definedName name="__GEN100">#REF!</definedName>
    <definedName name="__GEN250" localSheetId="11">#REF!</definedName>
    <definedName name="__GEN250" localSheetId="1">#REF!</definedName>
    <definedName name="__GEN250" localSheetId="16">#REF!</definedName>
    <definedName name="__GEN250" localSheetId="0">#REF!</definedName>
    <definedName name="__GEN250">#REF!</definedName>
    <definedName name="__GEN325" localSheetId="1">#REF!</definedName>
    <definedName name="__GEN325">#REF!</definedName>
    <definedName name="__GEN380" localSheetId="1">#REF!</definedName>
    <definedName name="__GEN380">#REF!</definedName>
    <definedName name="__GSB1" localSheetId="1">#REF!</definedName>
    <definedName name="__GSB1">#REF!</definedName>
    <definedName name="__GSB2" localSheetId="1">#REF!</definedName>
    <definedName name="__GSB2">#REF!</definedName>
    <definedName name="__GSB3" localSheetId="1">#REF!</definedName>
    <definedName name="__GSB3">#REF!</definedName>
    <definedName name="__HMP1" localSheetId="1">#REF!</definedName>
    <definedName name="__HMP1">#REF!</definedName>
    <definedName name="__HMP2" localSheetId="1">#REF!</definedName>
    <definedName name="__HMP2">#REF!</definedName>
    <definedName name="__HMP3" localSheetId="1">#REF!</definedName>
    <definedName name="__HMP3">#REF!</definedName>
    <definedName name="__HMP4" localSheetId="1">#REF!</definedName>
    <definedName name="__HMP4">#REF!</definedName>
    <definedName name="__IntlFixup">TRUE()</definedName>
    <definedName name="__Ki1">#REF!</definedName>
    <definedName name="__Ki2">#REF!</definedName>
    <definedName name="__lb1" localSheetId="1">#REF!</definedName>
    <definedName name="__lb1">#REF!</definedName>
    <definedName name="__lb2" localSheetId="1">#REF!</definedName>
    <definedName name="__lb2">#REF!</definedName>
    <definedName name="__mac2">200</definedName>
    <definedName name="__MAN1">#REF!</definedName>
    <definedName name="__MIX10" localSheetId="11">#REF!</definedName>
    <definedName name="__MIX10" localSheetId="1">#REF!</definedName>
    <definedName name="__MIX10" localSheetId="16">#REF!</definedName>
    <definedName name="__MIX10" localSheetId="0">#REF!</definedName>
    <definedName name="__MIX10" localSheetId="2">#REF!</definedName>
    <definedName name="__MIX10">#REF!</definedName>
    <definedName name="__MIX15" localSheetId="11">#REF!</definedName>
    <definedName name="__MIX15" localSheetId="1">#REF!</definedName>
    <definedName name="__MIX15" localSheetId="16">#REF!</definedName>
    <definedName name="__MIX15" localSheetId="0">#REF!</definedName>
    <definedName name="__MIX15">#REF!</definedName>
    <definedName name="__MIX15150" localSheetId="11">'[4]Mix Design'!#REF!</definedName>
    <definedName name="__MIX15150" localSheetId="1">'[4]Mix Design'!#REF!</definedName>
    <definedName name="__MIX15150" localSheetId="16">'[4]Mix Design'!#REF!</definedName>
    <definedName name="__MIX15150" localSheetId="0">'[4]Mix Design'!#REF!</definedName>
    <definedName name="__MIX15150">'[4]Mix Design'!#REF!</definedName>
    <definedName name="__MIX1540">'[4]Mix Design'!$P$11</definedName>
    <definedName name="__MIX1580" localSheetId="11">'[4]Mix Design'!#REF!</definedName>
    <definedName name="__MIX1580" localSheetId="1">'[4]Mix Design'!#REF!</definedName>
    <definedName name="__MIX1580" localSheetId="16">'[4]Mix Design'!#REF!</definedName>
    <definedName name="__MIX1580" localSheetId="0">'[4]Mix Design'!#REF!</definedName>
    <definedName name="__MIX1580" localSheetId="2">'[4]Mix Design'!#REF!</definedName>
    <definedName name="__MIX1580">'[4]Mix Design'!#REF!</definedName>
    <definedName name="__MIX2">'[5]Mix Design'!$P$12</definedName>
    <definedName name="__MIX20" localSheetId="11">#REF!</definedName>
    <definedName name="__MIX20" localSheetId="1">#REF!</definedName>
    <definedName name="__MIX20" localSheetId="16">#REF!</definedName>
    <definedName name="__MIX20" localSheetId="0">#REF!</definedName>
    <definedName name="__MIX20" localSheetId="2">#REF!</definedName>
    <definedName name="__MIX20">#REF!</definedName>
    <definedName name="__MIX2020">'[4]Mix Design'!$P$12</definedName>
    <definedName name="__MIX2040">'[4]Mix Design'!$P$13</definedName>
    <definedName name="__MIX25" localSheetId="11">#REF!</definedName>
    <definedName name="__MIX25" localSheetId="1">#REF!</definedName>
    <definedName name="__MIX25" localSheetId="16">#REF!</definedName>
    <definedName name="__MIX25" localSheetId="0">#REF!</definedName>
    <definedName name="__MIX25" localSheetId="2">#REF!</definedName>
    <definedName name="__MIX25">#REF!</definedName>
    <definedName name="__MIX2540">'[4]Mix Design'!$P$15</definedName>
    <definedName name="__Mix255">'[6]Mix Design'!$P$13</definedName>
    <definedName name="__MIX30" localSheetId="11">#REF!</definedName>
    <definedName name="__MIX30" localSheetId="1">#REF!</definedName>
    <definedName name="__MIX30" localSheetId="16">#REF!</definedName>
    <definedName name="__MIX30" localSheetId="0">#REF!</definedName>
    <definedName name="__MIX30" localSheetId="2">#REF!</definedName>
    <definedName name="__MIX30">#REF!</definedName>
    <definedName name="__MIX35" localSheetId="11">#REF!</definedName>
    <definedName name="__MIX35" localSheetId="1">#REF!</definedName>
    <definedName name="__MIX35" localSheetId="16">#REF!</definedName>
    <definedName name="__MIX35" localSheetId="0">#REF!</definedName>
    <definedName name="__MIX35">#REF!</definedName>
    <definedName name="__MIX40" localSheetId="11">#REF!</definedName>
    <definedName name="__MIX40" localSheetId="1">#REF!</definedName>
    <definedName name="__MIX40" localSheetId="16">#REF!</definedName>
    <definedName name="__MIX40" localSheetId="0">#REF!</definedName>
    <definedName name="__MIX40">#REF!</definedName>
    <definedName name="__MIX45" localSheetId="11">'[4]Mix Design'!#REF!</definedName>
    <definedName name="__MIX45" localSheetId="1">'[4]Mix Design'!#REF!</definedName>
    <definedName name="__MIX45" localSheetId="16">'[4]Mix Design'!#REF!</definedName>
    <definedName name="__MIX45" localSheetId="0">'[4]Mix Design'!#REF!</definedName>
    <definedName name="__MIX45">'[4]Mix Design'!#REF!</definedName>
    <definedName name="__mm1" localSheetId="11">#REF!</definedName>
    <definedName name="__mm1" localSheetId="1">#REF!</definedName>
    <definedName name="__mm1" localSheetId="16">#REF!</definedName>
    <definedName name="__mm1" localSheetId="0">#REF!</definedName>
    <definedName name="__mm1" localSheetId="2">#REF!</definedName>
    <definedName name="__mm1">#REF!</definedName>
    <definedName name="__mm2" localSheetId="11">#REF!</definedName>
    <definedName name="__mm2" localSheetId="1">#REF!</definedName>
    <definedName name="__mm2" localSheetId="16">#REF!</definedName>
    <definedName name="__mm2" localSheetId="0">#REF!</definedName>
    <definedName name="__mm2">#REF!</definedName>
    <definedName name="__mm3" localSheetId="11">#REF!</definedName>
    <definedName name="__mm3" localSheetId="1">#REF!</definedName>
    <definedName name="__mm3" localSheetId="16">#REF!</definedName>
    <definedName name="__mm3" localSheetId="0">#REF!</definedName>
    <definedName name="__mm3">#REF!</definedName>
    <definedName name="__MUR5" localSheetId="1">#REF!</definedName>
    <definedName name="__MUR5">#REF!</definedName>
    <definedName name="__MUR8" localSheetId="1">#REF!</definedName>
    <definedName name="__MUR8">#REF!</definedName>
    <definedName name="__OPC43" localSheetId="1">#REF!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11">#REF!</definedName>
    <definedName name="__tab1" localSheetId="1">#REF!</definedName>
    <definedName name="__tab1" localSheetId="16">#REF!</definedName>
    <definedName name="__tab1" localSheetId="0">#REF!</definedName>
    <definedName name="__tab1" localSheetId="2">#REF!</definedName>
    <definedName name="__tab1">#REF!</definedName>
    <definedName name="__tab2" localSheetId="11">#REF!</definedName>
    <definedName name="__tab2" localSheetId="1">#REF!</definedName>
    <definedName name="__tab2" localSheetId="16">#REF!</definedName>
    <definedName name="__tab2" localSheetId="0">#REF!</definedName>
    <definedName name="__tab2">#REF!</definedName>
    <definedName name="__TB2">#REF!</definedName>
    <definedName name="__TIP1" localSheetId="11">#REF!</definedName>
    <definedName name="__TIP1" localSheetId="1">#REF!</definedName>
    <definedName name="__TIP1" localSheetId="16">#REF!</definedName>
    <definedName name="__TIP1" localSheetId="0">#REF!</definedName>
    <definedName name="__TIP1">#REF!</definedName>
    <definedName name="__TIP2" localSheetId="1">#REF!</definedName>
    <definedName name="__TIP2">#REF!</definedName>
    <definedName name="__TIP3" localSheetId="1">#REF!</definedName>
    <definedName name="__TIP3">#REF!</definedName>
    <definedName name="_0" localSheetId="1">#REF!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 localSheetId="1">'[31]P-Site fac'!#REF!</definedName>
    <definedName name="_2A1">'[31]P-Site fac'!#REF!</definedName>
    <definedName name="_2A3" localSheetId="1">'[31]P-Site fac'!#REF!</definedName>
    <definedName name="_2A3">'[31]P-Site fac'!#REF!</definedName>
    <definedName name="_2A4" localSheetId="1">'[31]P-Site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 localSheetId="1">'[31]P-Ins &amp; Bonds'!#REF!</definedName>
    <definedName name="_3B1">'[31]P-Ins &amp; Bonds'!#REF!</definedName>
    <definedName name="_3B2" localSheetId="1">'[31]P-Ins &amp; Bonds'!#REF!</definedName>
    <definedName name="_3B2">'[31]P-Ins &amp; Bonds'!#REF!</definedName>
    <definedName name="_3B3">[43]PRELIM5!$F$17</definedName>
    <definedName name="_4">#REF!</definedName>
    <definedName name="_4\SM">[40]공문!#REF!</definedName>
    <definedName name="_5.0_Hire_and_running_charges_of_winch___grab" localSheetId="11">[44]SOR!#REF!</definedName>
    <definedName name="_5.0_Hire_and_running_charges_of_winch___grab" localSheetId="1">[44]SOR!#REF!</definedName>
    <definedName name="_5.0_Hire_and_running_charges_of_winch___grab" localSheetId="16">[44]SOR!#REF!</definedName>
    <definedName name="_5.0_Hire_and_running_charges_of_winch___grab" localSheetId="0">[44]SOR!#REF!</definedName>
    <definedName name="_5.0_Hire_and_running_charges_of_winch___grab" localSheetId="2">[44]SOR!#REF!</definedName>
    <definedName name="_5.0_Hire_and_running_charges_of_winch___grab">[44]SOR!#REF!</definedName>
    <definedName name="_5_123Grap" hidden="1">[41]공문!#REF!</definedName>
    <definedName name="_5B5" localSheetId="11">'[31]P-Clients fac'!#REF!</definedName>
    <definedName name="_5B5" localSheetId="1">'[31]P-Clients fac'!#REF!</definedName>
    <definedName name="_5B5" localSheetId="16">'[31]P-Clients fac'!#REF!</definedName>
    <definedName name="_5B5" localSheetId="0">'[31]P-Clients fac'!#REF!</definedName>
    <definedName name="_5B5">'[31]P-Clients fac'!#REF!</definedName>
    <definedName name="_5B6" localSheetId="11">'[31]P-Clients fac'!#REF!</definedName>
    <definedName name="_5B6" localSheetId="1">'[31]P-Clients fac'!#REF!</definedName>
    <definedName name="_5B6" localSheetId="16">'[31]P-Clients fac'!#REF!</definedName>
    <definedName name="_5B6" localSheetId="0">'[31]P-Clients fac'!#REF!</definedName>
    <definedName name="_5B6">'[31]P-Clients fac'!#REF!</definedName>
    <definedName name="_5B7" localSheetId="11">'[31]P-Clients fac'!#REF!</definedName>
    <definedName name="_5B7" localSheetId="1">'[31]P-Clients fac'!#REF!</definedName>
    <definedName name="_5B7" localSheetId="16">'[31]P-Clients fac'!#REF!</definedName>
    <definedName name="_5B7" localSheetId="0">'[31]P-Clients fac'!#REF!</definedName>
    <definedName name="_5B7">'[31]P-Clients fac'!#REF!</definedName>
    <definedName name="_6__123Graph_ACHART_1" hidden="1">[38]Cash2!$G$16:$G$31</definedName>
    <definedName name="_6B8" localSheetId="11">#REF!</definedName>
    <definedName name="_6B8" localSheetId="1">#REF!</definedName>
    <definedName name="_6B8" localSheetId="16">#REF!</definedName>
    <definedName name="_6B8" localSheetId="0">#REF!</definedName>
    <definedName name="_6B8" localSheetId="2">#REF!</definedName>
    <definedName name="_6B8">#REF!</definedName>
    <definedName name="_6B9" localSheetId="11">#REF!</definedName>
    <definedName name="_6B9" localSheetId="1">#REF!</definedName>
    <definedName name="_6B9" localSheetId="16">#REF!</definedName>
    <definedName name="_6B9" localSheetId="0">#REF!</definedName>
    <definedName name="_6B9">#REF!</definedName>
    <definedName name="_7__123Graph_ACHART_2" hidden="1">[38]Z!$T$179:$AH$179</definedName>
    <definedName name="_7C1" localSheetId="11">#REF!</definedName>
    <definedName name="_7C1" localSheetId="1">#REF!</definedName>
    <definedName name="_7C1" localSheetId="16">#REF!</definedName>
    <definedName name="_7C1" localSheetId="0">#REF!</definedName>
    <definedName name="_7C1" localSheetId="2">#REF!</definedName>
    <definedName name="_7C1">#REF!</definedName>
    <definedName name="_7C2" localSheetId="1">#REF!</definedName>
    <definedName name="_7C2">#REF!</definedName>
    <definedName name="_7C3" localSheetId="1">#REF!</definedName>
    <definedName name="_7C3">#REF!</definedName>
    <definedName name="_7D1" localSheetId="1">#REF!</definedName>
    <definedName name="_7D1">#REF!</definedName>
    <definedName name="_7D2" localSheetId="1">#REF!</definedName>
    <definedName name="_7D2">#REF!</definedName>
    <definedName name="_7D3" localSheetId="1">#REF!</definedName>
    <definedName name="_7D3">#REF!</definedName>
    <definedName name="_7D4" localSheetId="1">#REF!</definedName>
    <definedName name="_7D4">#REF!</definedName>
    <definedName name="_7D5" localSheetId="1">#REF!</definedName>
    <definedName name="_7D5">#REF!</definedName>
    <definedName name="_8__123Graph_BCHART_2" hidden="1">[38]Z!$T$180:$AH$180</definedName>
    <definedName name="_9__123Graph_CCHART_1" hidden="1">[38]Cash2!$J$16:$J$36</definedName>
    <definedName name="_A1" localSheetId="11">#REF!</definedName>
    <definedName name="_A1" localSheetId="1">#REF!</definedName>
    <definedName name="_A1" localSheetId="2">#REF!</definedName>
    <definedName name="_A1">#REF!</definedName>
    <definedName name="_a2">#REF!</definedName>
    <definedName name="_A20000">#REF!</definedName>
    <definedName name="_a3">#N/A</definedName>
    <definedName name="_A65537" localSheetId="11">#REF!</definedName>
    <definedName name="_A65537" localSheetId="1">#REF!</definedName>
    <definedName name="_A65537" localSheetId="2">#REF!</definedName>
    <definedName name="_A65537">#REF!</definedName>
    <definedName name="_A655600">#REF!</definedName>
    <definedName name="_A8" localSheetId="1">#REF!</definedName>
    <definedName name="_A8">#REF!</definedName>
    <definedName name="_ABM10" localSheetId="1">#REF!</definedName>
    <definedName name="_ABM10">#REF!</definedName>
    <definedName name="_ABM40" localSheetId="1">#REF!</definedName>
    <definedName name="_ABM40">#REF!</definedName>
    <definedName name="_ABM6" localSheetId="1">#REF!</definedName>
    <definedName name="_ABM6">#REF!</definedName>
    <definedName name="_ACB10" localSheetId="1">#REF!</definedName>
    <definedName name="_ACB10">#REF!</definedName>
    <definedName name="_ACB20" localSheetId="1">#REF!</definedName>
    <definedName name="_ACB20">#REF!</definedName>
    <definedName name="_ACR10" localSheetId="1">#REF!</definedName>
    <definedName name="_ACR10">#REF!</definedName>
    <definedName name="_ACR20" localSheetId="1">#REF!</definedName>
    <definedName name="_ACR20">#REF!</definedName>
    <definedName name="_AGG6" localSheetId="1">#REF!</definedName>
    <definedName name="_AGG6">#REF!</definedName>
    <definedName name="_AOC2">#REF!</definedName>
    <definedName name="_ash1" localSheetId="1">[13]ANAL!#REF!</definedName>
    <definedName name="_ash1">[13]ANAL!#REF!</definedName>
    <definedName name="_att2">#N/A</definedName>
    <definedName name="_AWM10" localSheetId="11">#REF!</definedName>
    <definedName name="_AWM10" localSheetId="1">#REF!</definedName>
    <definedName name="_AWM10" localSheetId="16">#REF!</definedName>
    <definedName name="_AWM10" localSheetId="0">#REF!</definedName>
    <definedName name="_AWM10" localSheetId="2">#REF!</definedName>
    <definedName name="_AWM10">#REF!</definedName>
    <definedName name="_AWM40" localSheetId="11">#REF!</definedName>
    <definedName name="_AWM40" localSheetId="1">#REF!</definedName>
    <definedName name="_AWM40" localSheetId="16">#REF!</definedName>
    <definedName name="_AWM40" localSheetId="0">#REF!</definedName>
    <definedName name="_AWM40">#REF!</definedName>
    <definedName name="_AWM6" localSheetId="11">#REF!</definedName>
    <definedName name="_AWM6" localSheetId="1">#REF!</definedName>
    <definedName name="_AWM6" localSheetId="16">#REF!</definedName>
    <definedName name="_AWM6" localSheetId="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[14]PROCTOR!#REF!</definedName>
    <definedName name="_CAN458" localSheetId="1">[14]PROCTOR!#REF!</definedName>
    <definedName name="_CAN458" localSheetId="16">[14]PROCTOR!#REF!</definedName>
    <definedName name="_CAN458" localSheetId="0">[14]PROCTOR!#REF!</definedName>
    <definedName name="_CAN458" localSheetId="2">[14]PROCTOR!#REF!</definedName>
    <definedName name="_CAN458">[14]PROCTOR!#REF!</definedName>
    <definedName name="_CAN486" localSheetId="11">[14]PROCTOR!#REF!</definedName>
    <definedName name="_CAN486" localSheetId="1">[14]PROCTOR!#REF!</definedName>
    <definedName name="_CAN486" localSheetId="16">[14]PROCTOR!#REF!</definedName>
    <definedName name="_CAN486" localSheetId="0">[14]PROCTOR!#REF!</definedName>
    <definedName name="_CAN486" localSheetId="2">[14]PROCTOR!#REF!</definedName>
    <definedName name="_CAN486">[14]PROCTOR!#REF!</definedName>
    <definedName name="_CAN487" localSheetId="11">[14]PROCTOR!#REF!</definedName>
    <definedName name="_CAN487" localSheetId="1">[14]PROCTOR!#REF!</definedName>
    <definedName name="_CAN487" localSheetId="16">[14]PROCTOR!#REF!</definedName>
    <definedName name="_CAN487" localSheetId="0">[14]PROCTOR!#REF!</definedName>
    <definedName name="_CAN487">[14]PROCTOR!#REF!</definedName>
    <definedName name="_CAN488" localSheetId="11">[14]PROCTOR!#REF!</definedName>
    <definedName name="_CAN488" localSheetId="1">[14]PROCTOR!#REF!</definedName>
    <definedName name="_CAN488" localSheetId="16">[14]PROCTOR!#REF!</definedName>
    <definedName name="_CAN488" localSheetId="0">[14]PROCTOR!#REF!</definedName>
    <definedName name="_CAN488">[14]PROCTOR!#REF!</definedName>
    <definedName name="_CAN489" localSheetId="11">[14]PROCTOR!#REF!</definedName>
    <definedName name="_CAN489" localSheetId="1">[14]PROCTOR!#REF!</definedName>
    <definedName name="_CAN489" localSheetId="16">[14]PROCTOR!#REF!</definedName>
    <definedName name="_CAN489" localSheetId="0">[14]PROCTOR!#REF!</definedName>
    <definedName name="_CAN489">[14]PROCTOR!#REF!</definedName>
    <definedName name="_CAN490" localSheetId="1">[14]PROCTOR!#REF!</definedName>
    <definedName name="_CAN490">[14]PROCTOR!#REF!</definedName>
    <definedName name="_CAN491" localSheetId="1">[14]PROCTOR!#REF!</definedName>
    <definedName name="_CAN491">[14]PROCTOR!#REF!</definedName>
    <definedName name="_CAN492" localSheetId="1">[14]PROCTOR!#REF!</definedName>
    <definedName name="_CAN492">[14]PROCTOR!#REF!</definedName>
    <definedName name="_CAN493" localSheetId="1">[14]PROCTOR!#REF!</definedName>
    <definedName name="_CAN493">[14]PROCTOR!#REF!</definedName>
    <definedName name="_CAN494" localSheetId="1">[14]PROCTOR!#REF!</definedName>
    <definedName name="_CAN494">[14]PROCTOR!#REF!</definedName>
    <definedName name="_CAN495" localSheetId="1">[14]PROCTOR!#REF!</definedName>
    <definedName name="_CAN495">[14]PROCTOR!#REF!</definedName>
    <definedName name="_CAN496" localSheetId="1">[14]PROCTOR!#REF!</definedName>
    <definedName name="_CAN496">[14]PROCTOR!#REF!</definedName>
    <definedName name="_CAN497" localSheetId="1">[14]PROCTOR!#REF!</definedName>
    <definedName name="_CAN497">[14]PROCTOR!#REF!</definedName>
    <definedName name="_CAN498" localSheetId="1">[14]PROCTOR!#REF!</definedName>
    <definedName name="_CAN498">[14]PROCTOR!#REF!</definedName>
    <definedName name="_CAN499" localSheetId="1">[14]PROCTOR!#REF!</definedName>
    <definedName name="_CAN499">[14]PROCTOR!#REF!</definedName>
    <definedName name="_CAN500" localSheetId="1">[14]PROCTOR!#REF!</definedName>
    <definedName name="_CAN500">[14]PROCTOR!#REF!</definedName>
    <definedName name="_CDG100" localSheetId="11">#REF!</definedName>
    <definedName name="_CDG100" localSheetId="1">#REF!</definedName>
    <definedName name="_CDG100" localSheetId="16">#REF!</definedName>
    <definedName name="_CDG100" localSheetId="0">#REF!</definedName>
    <definedName name="_CDG100" localSheetId="2">#REF!</definedName>
    <definedName name="_CDG100">#REF!</definedName>
    <definedName name="_CDG250" localSheetId="11">#REF!</definedName>
    <definedName name="_CDG250" localSheetId="1">#REF!</definedName>
    <definedName name="_CDG250" localSheetId="16">#REF!</definedName>
    <definedName name="_CDG250" localSheetId="0">#REF!</definedName>
    <definedName name="_CDG250">#REF!</definedName>
    <definedName name="_CDG50" localSheetId="11">#REF!</definedName>
    <definedName name="_CDG50" localSheetId="1">#REF!</definedName>
    <definedName name="_CDG50" localSheetId="16">#REF!</definedName>
    <definedName name="_CDG50" localSheetId="0">#REF!</definedName>
    <definedName name="_CDG50">#REF!</definedName>
    <definedName name="_CDG500" localSheetId="1">#REF!</definedName>
    <definedName name="_CDG500">#REF!</definedName>
    <definedName name="_CDT1">#REF!</definedName>
    <definedName name="_CEM53" localSheetId="1">#REF!</definedName>
    <definedName name="_CEM53">#REF!</definedName>
    <definedName name="_CRN3" localSheetId="1">#REF!</definedName>
    <definedName name="_CRN3">#REF!</definedName>
    <definedName name="_CRN35" localSheetId="1">#REF!</definedName>
    <definedName name="_CRN35">#REF!</definedName>
    <definedName name="_CRN80" localSheetId="1">#REF!</definedName>
    <definedName name="_CRN80">#REF!</definedName>
    <definedName name="_CT250">'[45]dongia (2)'!#REF!</definedName>
    <definedName name="_dec05" localSheetId="11" hidden="1">{"'Sheet1'!$A$4386:$N$4591"}</definedName>
    <definedName name="_dec05" localSheetId="16" hidden="1">{"'Sheet1'!$A$4386:$N$4591"}</definedName>
    <definedName name="_dec05" localSheetId="20" hidden="1">{"'Sheet1'!$A$4386:$N$4591"}</definedName>
    <definedName name="_dec05" localSheetId="0" hidden="1">{"'Sheet1'!$A$4386:$N$4591"}</definedName>
    <definedName name="_dec05" localSheetId="2" hidden="1">{"'Sheet1'!$A$4386:$N$4591"}</definedName>
    <definedName name="_dec05" hidden="1">{"'Sheet1'!$A$4386:$N$4591"}</definedName>
    <definedName name="_DIN217" localSheetId="1">#REF!</definedName>
    <definedName name="_DIN217">#REF!</definedName>
    <definedName name="_doc1">#REF!</definedName>
    <definedName name="_DOZ50" localSheetId="1">#REF!</definedName>
    <definedName name="_DOZ50">#REF!</definedName>
    <definedName name="_DOZ80" localSheetId="1">#REF!</definedName>
    <definedName name="_DOZ80">#REF!</definedName>
    <definedName name="_ELL45">#REF!</definedName>
    <definedName name="_ELL90">#REF!</definedName>
    <definedName name="_EXC20">'[46]RA Civil'!$E$50</definedName>
    <definedName name="_ExV200" localSheetId="11">#REF!</definedName>
    <definedName name="_ExV200" localSheetId="1">#REF!</definedName>
    <definedName name="_ExV200" localSheetId="16">#REF!</definedName>
    <definedName name="_ExV200" localSheetId="0">#REF!</definedName>
    <definedName name="_ExV200" localSheetId="2">#REF!</definedName>
    <definedName name="_ExV200">#REF!</definedName>
    <definedName name="_f2">#REF!</definedName>
    <definedName name="_F3">#REF!</definedName>
    <definedName name="_FF3">#REF!</definedName>
    <definedName name="_Fill" localSheetId="11" hidden="1">[47]BHANDUP!#REF!</definedName>
    <definedName name="_Fill" localSheetId="1" hidden="1">[47]BHANDUP!#REF!</definedName>
    <definedName name="_Fill" localSheetId="16" hidden="1">[47]BHANDUP!#REF!</definedName>
    <definedName name="_Fill" localSheetId="0" hidden="1">[47]BHANDUP!#REF!</definedName>
    <definedName name="_Fill" localSheetId="2" hidden="1">[47]BHANDUP!#REF!</definedName>
    <definedName name="_Fill" hidden="1">[47]BHANDUP!#REF!</definedName>
    <definedName name="_Fill1" localSheetId="11" hidden="1">[47]BHANDUP!#REF!</definedName>
    <definedName name="_Fill1" localSheetId="1" hidden="1">[47]BHANDUP!#REF!</definedName>
    <definedName name="_Fill1" localSheetId="16" hidden="1">[47]BHANDUP!#REF!</definedName>
    <definedName name="_Fill1" localSheetId="0" hidden="1">[47]BHANDUP!#REF!</definedName>
    <definedName name="_Fill1" hidden="1">[47]BHANDUP!#REF!</definedName>
    <definedName name="_xlnm._FilterDatabase" localSheetId="7" hidden="1">fhtc_Kanpa!$A$4:$V$141</definedName>
    <definedName name="_xlnm._FilterDatabase" localSheetId="1" hidden="1">'Galgali&amp; Tarapur'!$Y$11:$Y$186</definedName>
    <definedName name="_xlnm._FilterDatabase" localSheetId="19" hidden="1">Galgali_HT!$A$8:$M$186</definedName>
    <definedName name="_xlnm._FilterDatabase" localSheetId="15" hidden="1">Gogaur_Pipe!$X$7:$X$154</definedName>
    <definedName name="_xlnm._FilterDatabase" localSheetId="22" hidden="1">Hosi_JMR!$A$8:$S$65</definedName>
    <definedName name="_xlnm._FilterDatabase" localSheetId="6" hidden="1">Kanpamadhupur!$V$6:$V$109</definedName>
    <definedName name="_xlnm._FilterDatabase" localSheetId="10" hidden="1">Siya!$X$7:$X$286</definedName>
    <definedName name="_xlnm._FilterDatabase" localSheetId="14" hidden="1">Siya_HT!$A$6:$M$197</definedName>
    <definedName name="_xlnm._FilterDatabase" hidden="1">#REF!</definedName>
    <definedName name="_FLK1">#REF!</definedName>
    <definedName name="_GEN1">#REF!</definedName>
    <definedName name="_GEN100" localSheetId="11">#REF!</definedName>
    <definedName name="_GEN100" localSheetId="1">#REF!</definedName>
    <definedName name="_GEN100" localSheetId="16">#REF!</definedName>
    <definedName name="_GEN100" localSheetId="0">#REF!</definedName>
    <definedName name="_GEN100" localSheetId="2">#REF!</definedName>
    <definedName name="_GEN100">#REF!</definedName>
    <definedName name="_GEN250" localSheetId="11">#REF!</definedName>
    <definedName name="_GEN250" localSheetId="1">#REF!</definedName>
    <definedName name="_GEN250" localSheetId="16">#REF!</definedName>
    <definedName name="_GEN250" localSheetId="0">#REF!</definedName>
    <definedName name="_GEN250">#REF!</definedName>
    <definedName name="_GEN325" localSheetId="11">#REF!</definedName>
    <definedName name="_GEN325" localSheetId="1">#REF!</definedName>
    <definedName name="_GEN325" localSheetId="16">#REF!</definedName>
    <definedName name="_GEN325" localSheetId="0">#REF!</definedName>
    <definedName name="_GEN325">#REF!</definedName>
    <definedName name="_GEN380" localSheetId="1">#REF!</definedName>
    <definedName name="_GEN380">#REF!</definedName>
    <definedName name="_GSB1" localSheetId="1">#REF!</definedName>
    <definedName name="_GSB1">#REF!</definedName>
    <definedName name="_GSB2" localSheetId="1">#REF!</definedName>
    <definedName name="_GSB2">#REF!</definedName>
    <definedName name="_GSB3" localSheetId="1">#REF!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 localSheetId="1">#REF!</definedName>
    <definedName name="_HED1">#REF!</definedName>
    <definedName name="_HED2" localSheetI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 localSheetId="1">#REF!</definedName>
    <definedName name="_HMP1">#REF!</definedName>
    <definedName name="_HMP2" localSheetId="1">#REF!</definedName>
    <definedName name="_HMP2">#REF!</definedName>
    <definedName name="_HMP3" localSheetId="1">#REF!</definedName>
    <definedName name="_HMP3">#REF!</definedName>
    <definedName name="_HMP4" localSheetId="1">#REF!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 localSheetId="1">#REF!</definedName>
    <definedName name="_lb1">#REF!</definedName>
    <definedName name="_lb2" localSheetId="1">#REF!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11">#REF!</definedName>
    <definedName name="_MIX10" localSheetId="1">#REF!</definedName>
    <definedName name="_MIX10" localSheetId="16">#REF!</definedName>
    <definedName name="_MIX10" localSheetId="0">#REF!</definedName>
    <definedName name="_MIX10" localSheetId="2">#REF!</definedName>
    <definedName name="_MIX10">#REF!</definedName>
    <definedName name="_MIX15" localSheetId="11">#REF!</definedName>
    <definedName name="_MIX15" localSheetId="1">#REF!</definedName>
    <definedName name="_MIX15" localSheetId="16">#REF!</definedName>
    <definedName name="_MIX15" localSheetId="0">#REF!</definedName>
    <definedName name="_MIX15">#REF!</definedName>
    <definedName name="_MIX15150" localSheetId="11">'[4]Mix Design'!#REF!</definedName>
    <definedName name="_MIX15150" localSheetId="1">'[4]Mix Design'!#REF!</definedName>
    <definedName name="_MIX15150" localSheetId="16">'[4]Mix Design'!#REF!</definedName>
    <definedName name="_MIX15150" localSheetId="0">'[4]Mix Design'!#REF!</definedName>
    <definedName name="_MIX15150">'[4]Mix Design'!#REF!</definedName>
    <definedName name="_MIX1540">'[4]Mix Design'!$P$11</definedName>
    <definedName name="_MIX1580" localSheetId="11">'[4]Mix Design'!#REF!</definedName>
    <definedName name="_MIX1580" localSheetId="1">'[4]Mix Design'!#REF!</definedName>
    <definedName name="_MIX1580" localSheetId="16">'[4]Mix Design'!#REF!</definedName>
    <definedName name="_MIX1580" localSheetId="0">'[4]Mix Design'!#REF!</definedName>
    <definedName name="_MIX1580" localSheetId="2">'[4]Mix Design'!#REF!</definedName>
    <definedName name="_MIX1580">'[4]Mix Design'!#REF!</definedName>
    <definedName name="_MIX2">'[5]Mix Design'!$P$12</definedName>
    <definedName name="_MIX20" localSheetId="11">#REF!</definedName>
    <definedName name="_MIX20" localSheetId="1">#REF!</definedName>
    <definedName name="_MIX20" localSheetId="16">#REF!</definedName>
    <definedName name="_MIX20" localSheetId="0">#REF!</definedName>
    <definedName name="_MIX20" localSheetId="2">#REF!</definedName>
    <definedName name="_MIX20">#REF!</definedName>
    <definedName name="_MIX2020">'[4]Mix Design'!$P$12</definedName>
    <definedName name="_MIX2040">'[4]Mix Design'!$P$13</definedName>
    <definedName name="_MIX25" localSheetId="11">#REF!</definedName>
    <definedName name="_MIX25" localSheetId="1">#REF!</definedName>
    <definedName name="_MIX25" localSheetId="16">#REF!</definedName>
    <definedName name="_MIX25" localSheetId="0">#REF!</definedName>
    <definedName name="_MIX25" localSheetId="2">#REF!</definedName>
    <definedName name="_MIX25">#REF!</definedName>
    <definedName name="_MIX2540">'[4]Mix Design'!$P$15</definedName>
    <definedName name="_Mix255">'[6]Mix Design'!$P$13</definedName>
    <definedName name="_MIX30" localSheetId="11">#REF!</definedName>
    <definedName name="_MIX30" localSheetId="1">#REF!</definedName>
    <definedName name="_MIX30" localSheetId="16">#REF!</definedName>
    <definedName name="_MIX30" localSheetId="0">#REF!</definedName>
    <definedName name="_MIX30" localSheetId="2">#REF!</definedName>
    <definedName name="_MIX30">#REF!</definedName>
    <definedName name="_MIX35" localSheetId="11">#REF!</definedName>
    <definedName name="_MIX35" localSheetId="1">#REF!</definedName>
    <definedName name="_MIX35" localSheetId="16">#REF!</definedName>
    <definedName name="_MIX35" localSheetId="0">#REF!</definedName>
    <definedName name="_MIX35">#REF!</definedName>
    <definedName name="_MIX40" localSheetId="11">#REF!</definedName>
    <definedName name="_MIX40" localSheetId="1">#REF!</definedName>
    <definedName name="_MIX40" localSheetId="16">#REF!</definedName>
    <definedName name="_MIX40" localSheetId="0">#REF!</definedName>
    <definedName name="_MIX40">#REF!</definedName>
    <definedName name="_MIX45" localSheetId="11">'[4]Mix Design'!#REF!</definedName>
    <definedName name="_MIX45" localSheetId="1">'[4]Mix Design'!#REF!</definedName>
    <definedName name="_MIX45" localSheetId="16">'[4]Mix Design'!#REF!</definedName>
    <definedName name="_MIX45" localSheetId="0">'[4]Mix Design'!#REF!</definedName>
    <definedName name="_MIX45">'[4]Mix Design'!#REF!</definedName>
    <definedName name="_mm1" localSheetId="11">#REF!</definedName>
    <definedName name="_mm1" localSheetId="1">#REF!</definedName>
    <definedName name="_mm1" localSheetId="16">#REF!</definedName>
    <definedName name="_mm1" localSheetId="0">#REF!</definedName>
    <definedName name="_mm1" localSheetId="2">#REF!</definedName>
    <definedName name="_mm1">#REF!</definedName>
    <definedName name="_mm2" localSheetId="11">#REF!</definedName>
    <definedName name="_mm2" localSheetId="1">#REF!</definedName>
    <definedName name="_mm2" localSheetId="16">#REF!</definedName>
    <definedName name="_mm2" localSheetId="0">#REF!</definedName>
    <definedName name="_mm2">#REF!</definedName>
    <definedName name="_mm3" localSheetId="11">#REF!</definedName>
    <definedName name="_mm3" localSheetId="1">#REF!</definedName>
    <definedName name="_mm3" localSheetId="16">#REF!</definedName>
    <definedName name="_mm3" localSheetId="0">#REF!</definedName>
    <definedName name="_mm3">#REF!</definedName>
    <definedName name="_MUR5" localSheetId="1">#REF!</definedName>
    <definedName name="_MUR5">#REF!</definedName>
    <definedName name="_MUR8" localSheetId="1">#REF!</definedName>
    <definedName name="_MUR8">#REF!</definedName>
    <definedName name="_new1">[50]Original!$V$8</definedName>
    <definedName name="_OPC43" localSheetId="11">#REF!</definedName>
    <definedName name="_OPC43" localSheetId="1">#REF!</definedName>
    <definedName name="_OPC43" localSheetId="2">#REF!</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11">'[52]ANAL-PIPE LINE'!#REF!</definedName>
    <definedName name="_SLV10025" localSheetId="1">'[52]ANAL-PIPE LINE'!#REF!</definedName>
    <definedName name="_SLV10025" localSheetId="16">'[52]ANAL-PIPE LINE'!#REF!</definedName>
    <definedName name="_SLV10025" localSheetId="0">'[52]ANAL-PIPE LINE'!#REF!</definedName>
    <definedName name="_SLV10025" localSheetId="2">'[52]ANAL-PIPE LINE'!#REF!</definedName>
    <definedName name="_SLV10025">'[52]ANAL-PIPE LINE'!#REF!</definedName>
    <definedName name="_SMG1">#N/A</definedName>
    <definedName name="_SMG2">#N/A</definedName>
    <definedName name="_Sort" hidden="1">#REF!</definedName>
    <definedName name="_ssr1" localSheetId="11">'[53]scour depth'!#REF!</definedName>
    <definedName name="_ssr1" localSheetId="1">'[53]scour depth'!#REF!</definedName>
    <definedName name="_ssr1" localSheetId="16">'[53]scour depth'!#REF!</definedName>
    <definedName name="_ssr1" localSheetId="0">'[53]scour depth'!#REF!</definedName>
    <definedName name="_ssr1" localSheetId="2">'[53]scour depth'!#REF!</definedName>
    <definedName name="_ssr1">'[53]scour depth'!#REF!</definedName>
    <definedName name="_t1">#REF!</definedName>
    <definedName name="_tab1" localSheetId="11">#REF!</definedName>
    <definedName name="_tab1" localSheetId="1">#REF!</definedName>
    <definedName name="_tab1" localSheetId="16">#REF!</definedName>
    <definedName name="_tab1" localSheetId="0">#REF!</definedName>
    <definedName name="_tab1" localSheetId="2">#REF!</definedName>
    <definedName name="_tab1">#REF!</definedName>
    <definedName name="_tab2" localSheetId="11">#REF!</definedName>
    <definedName name="_tab2" localSheetId="1">#REF!</definedName>
    <definedName name="_tab2" localSheetId="16">#REF!</definedName>
    <definedName name="_tab2" localSheetId="0">#REF!</definedName>
    <definedName name="_tab2">#REF!</definedName>
    <definedName name="_TB2">#REF!</definedName>
    <definedName name="_tem1">#N/A</definedName>
    <definedName name="_TIP1" localSheetId="11">#REF!</definedName>
    <definedName name="_TIP1" localSheetId="1">#REF!</definedName>
    <definedName name="_TIP1" localSheetId="16">#REF!</definedName>
    <definedName name="_TIP1" localSheetId="0">#REF!</definedName>
    <definedName name="_TIP1" localSheetId="2">#REF!</definedName>
    <definedName name="_TIP1">#REF!</definedName>
    <definedName name="_TIP2" localSheetId="1">#REF!</definedName>
    <definedName name="_TIP2">#REF!</definedName>
    <definedName name="_TIP3" localSheetId="1">#REF!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11">[44]SOR!#REF!</definedName>
    <definedName name="a._Trimmer" localSheetId="1">[44]SOR!#REF!</definedName>
    <definedName name="a._Trimmer" localSheetId="16">[44]SOR!#REF!</definedName>
    <definedName name="a._Trimmer" localSheetId="0">[44]SOR!#REF!</definedName>
    <definedName name="a._Trimmer" localSheetId="2">[44]SOR!#REF!</definedName>
    <definedName name="a._Trimmer">[44]SOR!#REF!</definedName>
    <definedName name="a___0">#REF!</definedName>
    <definedName name="a___13">#REF!</definedName>
    <definedName name="a__Labour_charges_for_cutting_bending__welding_including_materials." localSheetId="11">[44]SOR!#REF!</definedName>
    <definedName name="a__Labour_charges_for_cutting_bending__welding_including_materials." localSheetId="1">[44]SOR!#REF!</definedName>
    <definedName name="a__Labour_charges_for_cutting_bending__welding_including_materials." localSheetId="16">[44]SOR!#REF!</definedName>
    <definedName name="a__Labour_charges_for_cutting_bending__welding_including_materials." localSheetId="0">[44]SOR!#REF!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 localSheetId="11">#REF!</definedName>
    <definedName name="a1o" localSheetId="1">#REF!</definedName>
    <definedName name="a1o" localSheetId="16">#REF!</definedName>
    <definedName name="a1o" localSheetId="0">#REF!</definedName>
    <definedName name="a1o" localSheetId="2">#REF!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 localSheetId="11">#REF!</definedName>
    <definedName name="A73.1" localSheetId="1">#REF!</definedName>
    <definedName name="A73.1" localSheetId="16">#REF!</definedName>
    <definedName name="A73.1" localSheetId="0">#REF!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 localSheetId="11">#REF!</definedName>
    <definedName name="aa" localSheetId="1">#REF!</definedName>
    <definedName name="aa" localSheetId="16">#REF!</definedName>
    <definedName name="aa" localSheetId="0">#REF!</definedName>
    <definedName name="aa">#REF!</definedName>
    <definedName name="AAA" localSheetId="11">[56]PROCTOR!#REF!</definedName>
    <definedName name="AAA" localSheetId="1">[56]PROCTOR!#REF!</definedName>
    <definedName name="AAA" localSheetId="16">[56]PROCTOR!#REF!</definedName>
    <definedName name="AAA" localSheetId="0">[56]PROCTOR!#REF!</definedName>
    <definedName name="AAA">[56]PROCTOR!#REF!</definedName>
    <definedName name="AAAA" localSheetId="11" hidden="1">{"form-D1",#N/A,FALSE,"FORM-D1";"form-D1_amt",#N/A,FALSE,"FORM-D1"}</definedName>
    <definedName name="AAAA" localSheetId="16" hidden="1">{"form-D1",#N/A,FALSE,"FORM-D1";"form-D1_amt",#N/A,FALSE,"FORM-D1"}</definedName>
    <definedName name="AAAA" localSheetId="20" hidden="1">{"form-D1",#N/A,FALSE,"FORM-D1";"form-D1_amt",#N/A,FALSE,"FORM-D1"}</definedName>
    <definedName name="AAAA" localSheetId="0" hidden="1">{"form-D1",#N/A,FALSE,"FORM-D1";"form-D1_amt",#N/A,FALSE,"FORM-D1"}</definedName>
    <definedName name="AAAA" localSheetId="2" hidden="1">{"form-D1",#N/A,FALSE,"FORM-D1";"form-D1_amt",#N/A,FALSE,"FORM-D1"}</definedName>
    <definedName name="AAAA" hidden="1">{"form-D1",#N/A,FALSE,"FORM-D1";"form-D1_amt",#N/A,FALSE,"FORM-D1"}</definedName>
    <definedName name="ab" localSheetId="11">#REF!</definedName>
    <definedName name="ab" localSheetId="1">#REF!</definedName>
    <definedName name="ab" localSheetId="16">#REF!</definedName>
    <definedName name="ab" localSheetId="0">#REF!</definedName>
    <definedName name="ab" localSheetId="2">#REF!</definedName>
    <definedName name="ab">#REF!</definedName>
    <definedName name="abc" localSheetId="11">#REF!</definedName>
    <definedName name="abc" localSheetId="1">#REF!</definedName>
    <definedName name="abc" localSheetId="16">#REF!</definedName>
    <definedName name="abc" localSheetId="0">#REF!</definedName>
    <definedName name="abc">#REF!</definedName>
    <definedName name="abcd">#REF!</definedName>
    <definedName name="abg" localSheetId="11">#REF!</definedName>
    <definedName name="abg" localSheetId="1">#REF!</definedName>
    <definedName name="abg" localSheetId="16">#REF!</definedName>
    <definedName name="abg" localSheetId="0">#REF!</definedName>
    <definedName name="abg">#REF!</definedName>
    <definedName name="ABS" localSheetId="1">#REF!</definedName>
    <definedName name="ABS">#REF!</definedName>
    <definedName name="AbsEst_10000" localSheetId="1">#REF!</definedName>
    <definedName name="AbsEst_10000">#REF!</definedName>
    <definedName name="Absest_1LL_12" localSheetId="1">#REF!</definedName>
    <definedName name="Absest_1LL_12">#REF!</definedName>
    <definedName name="Absest_1LL_7.5" localSheetId="1">#REF!</definedName>
    <definedName name="Absest_1LL_7.5">#REF!</definedName>
    <definedName name="Absest_30000" localSheetId="1">#REF!</definedName>
    <definedName name="Absest_30000">#REF!</definedName>
    <definedName name="Absest_60000" localSheetId="1">#REF!</definedName>
    <definedName name="Absest_60000">#REF!</definedName>
    <definedName name="ABSTRACT">#REF!</definedName>
    <definedName name="ABSTRACT_ESTIMATE" localSheetId="1">#REF!</definedName>
    <definedName name="ABSTRACT_ESTIMATE">#REF!</definedName>
    <definedName name="ABUTCAP1" localSheetId="1">#REF!</definedName>
    <definedName name="ABUTCAP1">#REF!</definedName>
    <definedName name="ABUTCAP2" localSheetId="1">#REF!</definedName>
    <definedName name="ABUTCAP2">#REF!</definedName>
    <definedName name="ac" localSheetId="1">#REF!</definedName>
    <definedName name="ac">#REF!</definedName>
    <definedName name="AD" localSheetId="11" hidden="1">{"'Sheet1'!$A$4386:$N$4591"}</definedName>
    <definedName name="AD" localSheetId="16" hidden="1">{"'Sheet1'!$A$4386:$N$4591"}</definedName>
    <definedName name="AD" localSheetId="20" hidden="1">{"'Sheet1'!$A$4386:$N$4591"}</definedName>
    <definedName name="AD" localSheetId="0" hidden="1">{"'Sheet1'!$A$4386:$N$4591"}</definedName>
    <definedName name="AD" localSheetId="2" hidden="1">{"'Sheet1'!$A$4386:$N$4591"}</definedName>
    <definedName name="AD" hidden="1">{"'Sheet1'!$A$4386:$N$4591"}</definedName>
    <definedName name="adfsdf">#REF!</definedName>
    <definedName name="ADITION" hidden="1">{"'장비'!$A$3:$M$12"}</definedName>
    <definedName name="Admixture" localSheetId="1">#REF!</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 localSheetId="11">[59]ANAL!#REF!</definedName>
    <definedName name="AGG" localSheetId="1">[59]ANAL!#REF!</definedName>
    <definedName name="AGG" localSheetId="16">[59]ANAL!#REF!</definedName>
    <definedName name="AGG" localSheetId="0">[59]ANAL!#REF!</definedName>
    <definedName name="AGG" localSheetId="2">[59]ANAL!#REF!</definedName>
    <definedName name="AGG">[59]ANAL!#REF!</definedName>
    <definedName name="AGGT">[59]ANAL!$E$14</definedName>
    <definedName name="AGGT1012">'[52]ANAL-PIPE LINE'!$E$20</definedName>
    <definedName name="AGGTS" localSheetId="11">#REF!</definedName>
    <definedName name="AGGTS" localSheetId="1">#REF!</definedName>
    <definedName name="AGGTS" localSheetId="16">#REF!</definedName>
    <definedName name="AGGTS" localSheetId="0">#REF!</definedName>
    <definedName name="AGGTS" localSheetId="2">#REF!</definedName>
    <definedName name="AGGTS">#REF!</definedName>
    <definedName name="Agr12mm" localSheetId="11">#REF!</definedName>
    <definedName name="Agr12mm" localSheetId="1">#REF!</definedName>
    <definedName name="Agr12mm" localSheetId="16">#REF!</definedName>
    <definedName name="Agr12mm" localSheetId="0">#REF!</definedName>
    <definedName name="Agr12mm">#REF!</definedName>
    <definedName name="Agr20mm" localSheetId="11">#REF!</definedName>
    <definedName name="Agr20mm" localSheetId="1">#REF!</definedName>
    <definedName name="Agr20mm" localSheetId="16">#REF!</definedName>
    <definedName name="Agr20mm" localSheetId="0">#REF!</definedName>
    <definedName name="Agr20mm">#REF!</definedName>
    <definedName name="Agr40mm" localSheetId="1">#REF!</definedName>
    <definedName name="Agr40mm">#REF!</definedName>
    <definedName name="Agr53mm" localSheetId="1">#REF!</definedName>
    <definedName name="Agr53mm">#REF!</definedName>
    <definedName name="Agr6mm" localSheetId="1">#REF!</definedName>
    <definedName name="Agr6mm">#REF!</definedName>
    <definedName name="agrP" localSheetId="1">#REF!</definedName>
    <definedName name="agrP">#REF!</definedName>
    <definedName name="AH" hidden="1">{#N/A,#N/A,FALSE,"CCTV"}</definedName>
    <definedName name="ai" localSheetId="11">#REF!</definedName>
    <definedName name="ai" localSheetId="1">#REF!</definedName>
    <definedName name="ai" localSheetId="2">#REF!</definedName>
    <definedName name="ai">#REF!</definedName>
    <definedName name="AIR" localSheetId="1">#REF!</definedName>
    <definedName name="AIR">#REF!</definedName>
    <definedName name="air_trap">#REF!</definedName>
    <definedName name="AIRC" localSheetId="1">#REF!</definedName>
    <definedName name="AIRC">#REF!</definedName>
    <definedName name="ajartjr">#REF!</definedName>
    <definedName name="ALDENSITY">[60]CABLERET!$B$10</definedName>
    <definedName name="alfa" localSheetId="11">#REF!</definedName>
    <definedName name="alfa" localSheetId="1">#REF!</definedName>
    <definedName name="alfa" localSheetId="2">#REF!</definedName>
    <definedName name="alfa">#REF!</definedName>
    <definedName name="alfa1" localSheetId="1">#REF!</definedName>
    <definedName name="alfa1">#REF!</definedName>
    <definedName name="alload">[60]CABLERET!$D$13:$D$128</definedName>
    <definedName name="ALMARGIN">[60]CABLERET!$D$7</definedName>
    <definedName name="ALPHA" localSheetId="11">#REF!</definedName>
    <definedName name="ALPHA" localSheetId="1">#REF!</definedName>
    <definedName name="ALPHA" localSheetId="2">#REF!</definedName>
    <definedName name="ALPHA">#REF!</definedName>
    <definedName name="Alw">#REF!</definedName>
    <definedName name="alwarsump" localSheetId="1">#REF!</definedName>
    <definedName name="alwarsump">#REF!</definedName>
    <definedName name="Analysis" localSheetId="1">#REF!</definedName>
    <definedName name="Analysis">#REF!</definedName>
    <definedName name="anch">#REF!</definedName>
    <definedName name="anchalik">#REF!</definedName>
    <definedName name="anchor">#REF!</definedName>
    <definedName name="angle">#REF!</definedName>
    <definedName name="anj">#REF!</definedName>
    <definedName name="annex7ll" localSheetId="1">#REF!</definedName>
    <definedName name="annex7ll">#REF!</definedName>
    <definedName name="annex7llsump" localSheetId="1">#REF!</definedName>
    <definedName name="annex7llsump">#REF!</definedName>
    <definedName name="annexsump7" localSheetId="1">#REF!</definedName>
    <definedName name="annexsump7">#REF!</definedName>
    <definedName name="annexsump7." localSheetId="1">#REF!</definedName>
    <definedName name="annexsump7.">#REF!</definedName>
    <definedName name="annexsump7.1" localSheetId="1">#REF!</definedName>
    <definedName name="annexsump7.1">#REF!</definedName>
    <definedName name="ANNX18" localSheetId="1">#REF!</definedName>
    <definedName name="ANNX18">#REF!</definedName>
    <definedName name="anscount" hidden="1">1</definedName>
    <definedName name="APLANT" localSheetId="11">#REF!</definedName>
    <definedName name="APLANT" localSheetId="1">#REF!</definedName>
    <definedName name="APLANT" localSheetId="16">#REF!</definedName>
    <definedName name="APLANT" localSheetId="0">#REF!</definedName>
    <definedName name="APLANT" localSheetId="2">#REF!</definedName>
    <definedName name="APLANT">#REF!</definedName>
    <definedName name="APPLI">#REF!</definedName>
    <definedName name="APR" localSheetId="11" hidden="1">{"form-D1",#N/A,FALSE,"FORM-D1";"form-D1_amt",#N/A,FALSE,"FORM-D1"}</definedName>
    <definedName name="APR" localSheetId="16" hidden="1">{"form-D1",#N/A,FALSE,"FORM-D1";"form-D1_amt",#N/A,FALSE,"FORM-D1"}</definedName>
    <definedName name="APR" localSheetId="20" hidden="1">{"form-D1",#N/A,FALSE,"FORM-D1";"form-D1_amt",#N/A,FALSE,"FORM-D1"}</definedName>
    <definedName name="APR" localSheetId="0" hidden="1">{"form-D1",#N/A,FALSE,"FORM-D1";"form-D1_amt",#N/A,FALSE,"FORM-D1"}</definedName>
    <definedName name="APR" localSheetId="2"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 localSheetId="11">#REF!</definedName>
    <definedName name="asd" localSheetId="1">#REF!</definedName>
    <definedName name="asd" localSheetId="16">#REF!</definedName>
    <definedName name="asd" localSheetId="0">#REF!</definedName>
    <definedName name="asd" localSheetId="2">#REF!</definedName>
    <definedName name="asd">#REF!</definedName>
    <definedName name="asdf">[37]예가표!#REF!</definedName>
    <definedName name="asdfs" hidden="1">[38]Cash2!$G$16:$G$31</definedName>
    <definedName name="ASH" localSheetId="11">#REF!</definedName>
    <definedName name="ASH" localSheetId="1">#REF!</definedName>
    <definedName name="ASH" localSheetId="16">#REF!</definedName>
    <definedName name="ASH" localSheetId="0">#REF!</definedName>
    <definedName name="ASH" localSheetId="2">#REF!</definedName>
    <definedName name="ASH">#REF!</definedName>
    <definedName name="ASHOKA">#REF!</definedName>
    <definedName name="ASPAV" localSheetId="11">#REF!</definedName>
    <definedName name="ASPAV" localSheetId="1">#REF!</definedName>
    <definedName name="ASPAV" localSheetId="16">#REF!</definedName>
    <definedName name="ASPAV" localSheetId="0">#REF!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 localSheetId="11">#REF!</definedName>
    <definedName name="B" localSheetId="1">#REF!</definedName>
    <definedName name="B" localSheetId="16">#REF!</definedName>
    <definedName name="B" localSheetId="0">#REF!</definedName>
    <definedName name="B" localSheetId="2">#REF!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11">#REF!</definedName>
    <definedName name="basew" localSheetId="1">#REF!</definedName>
    <definedName name="basew" localSheetId="16">#REF!</definedName>
    <definedName name="basew" localSheetId="0">#REF!</definedName>
    <definedName name="basew" localSheetId="2">#REF!</definedName>
    <definedName name="basew">#REF!</definedName>
    <definedName name="BATCH" localSheetId="11">#REF!</definedName>
    <definedName name="BATCH" localSheetId="1">#REF!</definedName>
    <definedName name="BATCH" localSheetId="16">#REF!</definedName>
    <definedName name="BATCH" localSheetId="0">#REF!</definedName>
    <definedName name="BATCH">#REF!</definedName>
    <definedName name="BATCH20" localSheetId="1">#REF!</definedName>
    <definedName name="BATCH20">#REF!</definedName>
    <definedName name="BATCH30" localSheetId="1">#REF!</definedName>
    <definedName name="BATCH30">#REF!</definedName>
    <definedName name="Batching_hot_mix_plant" localSheetId="1">[44]SOR!#REF!</definedName>
    <definedName name="Batching_hot_mix_plant">[44]SOR!#REF!</definedName>
    <definedName name="BBOF" localSheetId="11">#REF!</definedName>
    <definedName name="BBOF" localSheetId="1">#REF!</definedName>
    <definedName name="BBOF" localSheetId="16">#REF!</definedName>
    <definedName name="BBOF" localSheetId="0">#REF!</definedName>
    <definedName name="BBOF" localSheetId="2">#REF!</definedName>
    <definedName name="BBOF">#REF!</definedName>
    <definedName name="BC" localSheetId="11">#REF!</definedName>
    <definedName name="BC" localSheetId="1">#REF!</definedName>
    <definedName name="BC" localSheetId="16">#REF!</definedName>
    <definedName name="BC" localSheetId="0">#REF!</definedName>
    <definedName name="BC">#REF!</definedName>
    <definedName name="bcc" localSheetId="11">[13]ANAL!#REF!</definedName>
    <definedName name="bcc" localSheetId="1">[13]ANAL!#REF!</definedName>
    <definedName name="bcc" localSheetId="16">[13]ANAL!#REF!</definedName>
    <definedName name="bcc" localSheetId="0">[13]ANAL!#REF!</definedName>
    <definedName name="bcc">[13]ANAL!#REF!</definedName>
    <definedName name="Bcw">[64]basdat!$D$5</definedName>
    <definedName name="BDCODE">#N/A</definedName>
    <definedName name="beee">#REF!</definedName>
    <definedName name="beegbegge">#REF!</definedName>
    <definedName name="begbeg">#REF!</definedName>
    <definedName name="beta" localSheetId="11">#REF!</definedName>
    <definedName name="beta" localSheetId="1">#REF!</definedName>
    <definedName name="beta" localSheetId="16">#REF!</definedName>
    <definedName name="beta" localSheetId="0">#REF!</definedName>
    <definedName name="beta" localSheetId="2">#REF!</definedName>
    <definedName name="beta">#REF!</definedName>
    <definedName name="BGrP" localSheetId="11">#REF!</definedName>
    <definedName name="BGrP" localSheetId="1">#REF!</definedName>
    <definedName name="BGrP" localSheetId="16">#REF!</definedName>
    <definedName name="BGrP" localSheetId="0">#REF!</definedName>
    <definedName name="BGrP">#REF!</definedName>
    <definedName name="bheel" localSheetId="11">#REF!</definedName>
    <definedName name="bheel" localSheetId="1">#REF!</definedName>
    <definedName name="bheel" localSheetId="16">#REF!</definedName>
    <definedName name="bheel" localSheetId="0">#REF!</definedName>
    <definedName name="bheel">#REF!</definedName>
    <definedName name="BHIS" localSheetId="1">#REF!</definedName>
    <definedName name="BHIS">#REF!</definedName>
    <definedName name="BIND" localSheetId="1">#REF!</definedName>
    <definedName name="BIND">#REF!</definedName>
    <definedName name="Bindingwire" localSheetId="1">#REF!</definedName>
    <definedName name="Bindingwire">#REF!</definedName>
    <definedName name="BIT" localSheetId="1">#REF!</definedName>
    <definedName name="BIT">#REF!</definedName>
    <definedName name="BITDIST" localSheetId="1">#REF!</definedName>
    <definedName name="BITDIST">#REF!</definedName>
    <definedName name="bkd" hidden="1">{"'Sheet1'!$L$16"}</definedName>
    <definedName name="BLACKH" localSheetId="1">#REF!</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11">#REF!</definedName>
    <definedName name="BOQ" localSheetId="1">#REF!</definedName>
    <definedName name="BOQ" localSheetId="16">#REF!</definedName>
    <definedName name="BOQ" localSheetId="0">#REF!</definedName>
    <definedName name="BOQ" localSheetId="2">#REF!</definedName>
    <definedName name="BOQ">#REF!</definedName>
    <definedName name="BORE_HOLE_DATA">#REF!</definedName>
    <definedName name="BOSS">#REF!</definedName>
    <definedName name="botl">#REF!</definedName>
    <definedName name="botn">#REF!</definedName>
    <definedName name="BOULD" localSheetId="11">#REF!</definedName>
    <definedName name="BOULD" localSheetId="1">#REF!</definedName>
    <definedName name="BOULD" localSheetId="16">#REF!</definedName>
    <definedName name="BOULD" localSheetId="0">#REF!</definedName>
    <definedName name="BOULD">#REF!</definedName>
    <definedName name="BOX">#REF!</definedName>
    <definedName name="bp" localSheetId="11">[68]BP!#REF!</definedName>
    <definedName name="bp" localSheetId="1">[68]BP!#REF!</definedName>
    <definedName name="bp" localSheetId="16">[68]BP!#REF!</definedName>
    <definedName name="bp" localSheetId="0">[68]BP!#REF!</definedName>
    <definedName name="bp">[68]BP!#REF!</definedName>
    <definedName name="Breaks">#REF!</definedName>
    <definedName name="BRIBAT">'[46]RA Civil'!$E$38</definedName>
    <definedName name="BRICKS" localSheetId="11">#REF!</definedName>
    <definedName name="BRICKS" localSheetId="1">#REF!</definedName>
    <definedName name="BRICKS" localSheetId="16">#REF!</definedName>
    <definedName name="BRICKS" localSheetId="0">#REF!</definedName>
    <definedName name="BRICKS" localSheetId="2">#REF!</definedName>
    <definedName name="BRICKS">#REF!</definedName>
    <definedName name="BROM" localSheetId="11">#REF!</definedName>
    <definedName name="BROM" localSheetId="1">#REF!</definedName>
    <definedName name="BROM" localSheetId="16">#REF!</definedName>
    <definedName name="BROM" localSheetId="0">#REF!</definedName>
    <definedName name="BROM">#REF!</definedName>
    <definedName name="broom" localSheetId="11">#REF!</definedName>
    <definedName name="broom" localSheetId="1">#REF!</definedName>
    <definedName name="broom" localSheetId="16">#REF!</definedName>
    <definedName name="broom" localSheetId="0">#REF!</definedName>
    <definedName name="broom">#REF!</definedName>
    <definedName name="btoe" localSheetId="1">#REF!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 localSheetId="1">[70]procurement!#REF!</definedName>
    <definedName name="BuiltIn_Print_Area___0___0___0___0___0">[70]procurement!#REF!</definedName>
    <definedName name="BuiltIn_Print_Area___0___0___0___0___0___0" localSheetId="11">#REF!</definedName>
    <definedName name="BuiltIn_Print_Area___0___0___0___0___0___0" localSheetId="1">#REF!</definedName>
    <definedName name="BuiltIn_Print_Area___0___0___0___0___0___0" localSheetId="16">#REF!</definedName>
    <definedName name="BuiltIn_Print_Area___0___0___0___0___0___0" localSheetId="0">#REF!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11">#REF!</definedName>
    <definedName name="BuiltIn_Print_Titles___0___0___0___0" localSheetId="1">#REF!</definedName>
    <definedName name="BuiltIn_Print_Titles___0___0___0___0" localSheetId="16">#REF!</definedName>
    <definedName name="BuiltIn_Print_Titles___0___0___0___0" localSheetId="0">#REF!</definedName>
    <definedName name="BuiltIn_Print_Titles___0___0___0___0" localSheetId="2">#REF!</definedName>
    <definedName name="BuiltIn_Print_Titles___0___0___0___0">#REF!</definedName>
    <definedName name="butterfly">#REF!</definedName>
    <definedName name="bw" localSheetId="11">#REF!</definedName>
    <definedName name="bw" localSheetId="1">#REF!</definedName>
    <definedName name="bw" localSheetId="16">#REF!</definedName>
    <definedName name="bw" localSheetId="0">#REF!</definedName>
    <definedName name="bw">#REF!</definedName>
    <definedName name="bwf">#REF!</definedName>
    <definedName name="bwfbfwb">#REF!</definedName>
    <definedName name="BWIRE" localSheetId="1">#REF!</definedName>
    <definedName name="BWIRE">#REF!</definedName>
    <definedName name="BWORK" localSheetId="1">#REF!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11">#REF!</definedName>
    <definedName name="ca0" localSheetId="1">#REF!</definedName>
    <definedName name="ca0" localSheetId="16">#REF!</definedName>
    <definedName name="ca0" localSheetId="0">#REF!</definedName>
    <definedName name="ca0" localSheetId="2">#REF!</definedName>
    <definedName name="ca0">#REF!</definedName>
    <definedName name="ca10.3" localSheetId="11">#REF!</definedName>
    <definedName name="ca10.3" localSheetId="1">#REF!</definedName>
    <definedName name="ca10.3" localSheetId="16">#REF!</definedName>
    <definedName name="ca10.3" localSheetId="0">#REF!</definedName>
    <definedName name="ca10.3">#REF!</definedName>
    <definedName name="ca11.3" localSheetId="11">#REF!</definedName>
    <definedName name="ca11.3" localSheetId="1">#REF!</definedName>
    <definedName name="ca11.3" localSheetId="16">#REF!</definedName>
    <definedName name="ca11.3" localSheetId="0">#REF!</definedName>
    <definedName name="ca11.3">#REF!</definedName>
    <definedName name="ca12.3" localSheetId="1">#REF!</definedName>
    <definedName name="ca12.3">#REF!</definedName>
    <definedName name="ca13.3" localSheetId="1">#REF!</definedName>
    <definedName name="ca13.3">#REF!</definedName>
    <definedName name="ca14.3" localSheetId="1">#REF!</definedName>
    <definedName name="ca14.3">#REF!</definedName>
    <definedName name="ca15.3" localSheetId="1">#REF!</definedName>
    <definedName name="ca15.3">#REF!</definedName>
    <definedName name="ca16.3" localSheetId="1">#REF!</definedName>
    <definedName name="ca16.3">#REF!</definedName>
    <definedName name="ca17.3" localSheetId="1">#REF!</definedName>
    <definedName name="ca17.3">#REF!</definedName>
    <definedName name="ca18.3" localSheetId="1">#REF!</definedName>
    <definedName name="ca18.3">#REF!</definedName>
    <definedName name="ca19.3" localSheetId="1">#REF!</definedName>
    <definedName name="ca19.3">#REF!</definedName>
    <definedName name="ca20.3" localSheetId="1">#REF!</definedName>
    <definedName name="ca20.3">#REF!</definedName>
    <definedName name="ca3.3" localSheetId="1">#REF!</definedName>
    <definedName name="ca3.3">#REF!</definedName>
    <definedName name="ca4.3" localSheetId="1">#REF!</definedName>
    <definedName name="ca4.3">#REF!</definedName>
    <definedName name="ca5.3" localSheetId="1">#REF!</definedName>
    <definedName name="ca5.3">#REF!</definedName>
    <definedName name="ca6.3" localSheetId="1">#REF!</definedName>
    <definedName name="ca6.3">#REF!</definedName>
    <definedName name="ca7.3" localSheetId="1">#REF!</definedName>
    <definedName name="ca7.3">#REF!</definedName>
    <definedName name="ca8.3" localSheetId="1">#REF!</definedName>
    <definedName name="ca8.3">#REF!</definedName>
    <definedName name="ca9.3" localSheetId="1">#REF!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 localSheetId="11">#REF!</definedName>
    <definedName name="CAPAPR" localSheetId="1">#REF!</definedName>
    <definedName name="CAPAPR" localSheetId="16">#REF!</definedName>
    <definedName name="CAPAPR" localSheetId="0">#REF!</definedName>
    <definedName name="CAPAPR" localSheetId="2">#REF!</definedName>
    <definedName name="CAPAPR">#REF!</definedName>
    <definedName name="CAPAUG" localSheetId="11">#REF!</definedName>
    <definedName name="CAPAUG" localSheetId="1">#REF!</definedName>
    <definedName name="CAPAUG" localSheetId="16">#REF!</definedName>
    <definedName name="CAPAUG" localSheetId="0">#REF!</definedName>
    <definedName name="CAPAUG">#REF!</definedName>
    <definedName name="CAPDEC" localSheetId="11">#REF!</definedName>
    <definedName name="CAPDEC" localSheetId="1">#REF!</definedName>
    <definedName name="CAPDEC" localSheetId="16">#REF!</definedName>
    <definedName name="CAPDEC" localSheetId="0">#REF!</definedName>
    <definedName name="CAPDEC">#REF!</definedName>
    <definedName name="CAPFEB" localSheetId="1">#REF!</definedName>
    <definedName name="CAPFEB">#REF!</definedName>
    <definedName name="capital">#REF!</definedName>
    <definedName name="CAPITALA">#REF!</definedName>
    <definedName name="CAPJAN" localSheetId="1">#REF!</definedName>
    <definedName name="CAPJAN">#REF!</definedName>
    <definedName name="CAPJUL" localSheetId="1">#REF!</definedName>
    <definedName name="CAPJUL">#REF!</definedName>
    <definedName name="CAPJUN" localSheetId="1">#REF!</definedName>
    <definedName name="CAPJUN">#REF!</definedName>
    <definedName name="CAPMAR" localSheetId="1">#REF!</definedName>
    <definedName name="CAPMAR">#REF!</definedName>
    <definedName name="CAPMAY" localSheetId="1">#REF!</definedName>
    <definedName name="CAPMAY">#REF!</definedName>
    <definedName name="CAPNOV" localSheetId="1">#REF!</definedName>
    <definedName name="CAPNOV">#REF!</definedName>
    <definedName name="CAPOCT" localSheetId="1">#REF!</definedName>
    <definedName name="CAPOCT">#REF!</definedName>
    <definedName name="CAPSEP" localSheetId="1">#REF!</definedName>
    <definedName name="CAPSEP">#REF!</definedName>
    <definedName name="CAR" localSheetId="1">#REF!</definedName>
    <definedName name="CAR">#REF!</definedName>
    <definedName name="carpet">#REF!</definedName>
    <definedName name="carpet___0">#REF!</definedName>
    <definedName name="carpet___11">#REF!</definedName>
    <definedName name="carpet___12">#REF!</definedName>
    <definedName name="cash" localSheetId="11" hidden="1">{"'Sheet1'!$A$4386:$N$4591"}</definedName>
    <definedName name="cash" localSheetId="16" hidden="1">{"'Sheet1'!$A$4386:$N$4591"}</definedName>
    <definedName name="cash" localSheetId="20" hidden="1">{"'Sheet1'!$A$4386:$N$4591"}</definedName>
    <definedName name="cash" localSheetId="0" hidden="1">{"'Sheet1'!$A$4386:$N$4591"}</definedName>
    <definedName name="cash" localSheetId="2" hidden="1">{"'Sheet1'!$A$4386:$N$4591"}</definedName>
    <definedName name="cash" hidden="1">{"'Sheet1'!$A$4386:$N$4591"}</definedName>
    <definedName name="cc">'[74]purpose&amp;input'!$E$143:'[74]purpose&amp;input'!$F$143</definedName>
    <definedName name="CCBP" localSheetId="11">#REF!</definedName>
    <definedName name="CCBP" localSheetId="1">#REF!</definedName>
    <definedName name="CCBP" localSheetId="2">#REF!</definedName>
    <definedName name="CCBP">#REF!</definedName>
    <definedName name="cccc">'[46]RA Civil'!$E$57</definedName>
    <definedName name="CCRUSH" localSheetId="11">#REF!</definedName>
    <definedName name="CCRUSH" localSheetId="1">#REF!</definedName>
    <definedName name="CCRUSH" localSheetId="16">#REF!</definedName>
    <definedName name="CCRUSH" localSheetId="0">#REF!</definedName>
    <definedName name="CCRUSH" localSheetId="2">#REF!</definedName>
    <definedName name="CCRUSH">#REF!</definedName>
    <definedName name="cdds" localSheetId="11">#REF!</definedName>
    <definedName name="cdds" localSheetId="1">#REF!</definedName>
    <definedName name="cdds" localSheetId="16">#REF!</definedName>
    <definedName name="cdds" localSheetId="0">#REF!</definedName>
    <definedName name="cdds">#REF!</definedName>
    <definedName name="CDOZ" localSheetId="11">#REF!</definedName>
    <definedName name="CDOZ" localSheetId="1">#REF!</definedName>
    <definedName name="CDOZ" localSheetId="16">#REF!</definedName>
    <definedName name="CDOZ" localSheetId="0">#REF!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 localSheetId="11">#REF!</definedName>
    <definedName name="CE" localSheetId="1">#REF!</definedName>
    <definedName name="CE" localSheetId="2">#REF!</definedName>
    <definedName name="CE">#REF!</definedName>
    <definedName name="cem" localSheetId="1">#REF!</definedName>
    <definedName name="cem">#REF!</definedName>
    <definedName name="Cement" localSheetId="1">#REF!</definedName>
    <definedName name="Cement">#REF!</definedName>
    <definedName name="cementpaint" localSheetId="1">#REF!</definedName>
    <definedName name="cementpaint">#REF!</definedName>
    <definedName name="CEXC" localSheetId="1">#REF!</definedName>
    <definedName name="CEXC">#REF!</definedName>
    <definedName name="CFTi">'[46]RA Civil'!$E$41</definedName>
    <definedName name="CGRD" localSheetId="11">#REF!</definedName>
    <definedName name="CGRD" localSheetId="1">#REF!</definedName>
    <definedName name="CGRD" localSheetId="16">#REF!</definedName>
    <definedName name="CGRD" localSheetId="0">#REF!</definedName>
    <definedName name="CGRD" localSheetId="2">#REF!</definedName>
    <definedName name="CGRD">#REF!</definedName>
    <definedName name="CGW" localSheetId="11">#REF!</definedName>
    <definedName name="CGW" localSheetId="1">#REF!</definedName>
    <definedName name="CGW" localSheetId="16">#REF!</definedName>
    <definedName name="CGW" localSheetId="0">#REF!</definedName>
    <definedName name="CGW">#REF!</definedName>
    <definedName name="CHAINAGE" localSheetId="11">#REF!</definedName>
    <definedName name="CHAINAGE" localSheetId="1">#REF!</definedName>
    <definedName name="CHAINAGE" localSheetId="16">#REF!</definedName>
    <definedName name="CHAINAGE" localSheetId="0">#REF!</definedName>
    <definedName name="CHAINAGE">#REF!</definedName>
    <definedName name="CHAINAGEM">[77]HYDRAULICS!$H$2</definedName>
    <definedName name="Chandramauli" localSheetId="11">#REF!</definedName>
    <definedName name="Chandramauli" localSheetId="1">#REF!</definedName>
    <definedName name="Chandramauli" localSheetId="16">#REF!</definedName>
    <definedName name="Chandramauli" localSheetId="0">#REF!</definedName>
    <definedName name="Chandramauli" localSheetId="2">#REF!</definedName>
    <definedName name="Chandramauli">#REF!</definedName>
    <definedName name="chandramauli1" localSheetId="11">#REF!</definedName>
    <definedName name="chandramauli1" localSheetId="1">#REF!</definedName>
    <definedName name="chandramauli1" localSheetId="16">#REF!</definedName>
    <definedName name="chandramauli1" localSheetId="0">#REF!</definedName>
    <definedName name="chandramauli1">#REF!</definedName>
    <definedName name="CHANDRAMAULI2" localSheetId="11">[78]FACE!#REF!</definedName>
    <definedName name="CHANDRAMAULI2" localSheetId="1">[78]FACE!#REF!</definedName>
    <definedName name="CHANDRAMAULI2" localSheetId="16">[78]FACE!#REF!</definedName>
    <definedName name="CHANDRAMAULI2" localSheetId="0">[78]FACE!#REF!</definedName>
    <definedName name="CHANDRAMAULI2">[78]FACE!#REF!</definedName>
    <definedName name="chandramauli3" localSheetId="11">#REF!</definedName>
    <definedName name="chandramauli3" localSheetId="1">#REF!</definedName>
    <definedName name="chandramauli3" localSheetId="16">#REF!</definedName>
    <definedName name="chandramauli3" localSheetId="0">#REF!</definedName>
    <definedName name="chandramauli3" localSheetId="2">#REF!</definedName>
    <definedName name="chandramauli3">#REF!</definedName>
    <definedName name="Charges_of_road_roller" localSheetId="11">[44]SOR!#REF!</definedName>
    <definedName name="Charges_of_road_roller" localSheetId="1">[44]SOR!#REF!</definedName>
    <definedName name="Charges_of_road_roller" localSheetId="16">[44]SOR!#REF!</definedName>
    <definedName name="Charges_of_road_roller" localSheetId="0">[44]SOR!#REF!</definedName>
    <definedName name="Charges_of_road_roller" localSheetId="2">[44]SOR!#REF!</definedName>
    <definedName name="Charges_of_road_roller">[44]SOR!#REF!</definedName>
    <definedName name="check">#REF!</definedName>
    <definedName name="checked">#REF!</definedName>
    <definedName name="CHMP" localSheetId="11">#REF!</definedName>
    <definedName name="CHMP" localSheetId="1">#REF!</definedName>
    <definedName name="CHMP" localSheetId="16">#REF!</definedName>
    <definedName name="CHMP" localSheetId="0">#REF!</definedName>
    <definedName name="CHMP" localSheetId="2">#REF!</definedName>
    <definedName name="CHMP">#REF!</definedName>
    <definedName name="chsdim">[75]csdim!$A$1376:$A$2509</definedName>
    <definedName name="chsloadrange">[75]chsload!$A$3:$A$62</definedName>
    <definedName name="CHW" localSheetId="11">#REF!</definedName>
    <definedName name="CHW" localSheetId="1">#REF!</definedName>
    <definedName name="CHW" localSheetId="16">#REF!</definedName>
    <definedName name="CHW" localSheetId="0">#REF!</definedName>
    <definedName name="CHW" localSheetId="2">#REF!</definedName>
    <definedName name="CHW">#REF!</definedName>
    <definedName name="CJCB" localSheetId="11">#REF!</definedName>
    <definedName name="CJCB" localSheetId="1">#REF!</definedName>
    <definedName name="CJCB" localSheetId="16">#REF!</definedName>
    <definedName name="CJCB" localSheetId="0">#REF!</definedName>
    <definedName name="CJCB">#REF!</definedName>
    <definedName name="ck" localSheetId="1">#REF!</definedName>
    <definedName name="ck">#REF!</definedName>
    <definedName name="cl">150</definedName>
    <definedName name="Class_end">[65]Ranges!#REF!</definedName>
    <definedName name="Class_start">[65]Ranges!#REF!</definedName>
    <definedName name="CLAY" localSheetId="11">#REF!</definedName>
    <definedName name="CLAY" localSheetId="1">#REF!</definedName>
    <definedName name="CLAY" localSheetId="16">#REF!</definedName>
    <definedName name="CLAY" localSheetId="0">#REF!</definedName>
    <definedName name="CLAY" localSheetId="2">#REF!</definedName>
    <definedName name="CLAY">#REF!</definedName>
    <definedName name="CLEAR">[79]!CLEAR</definedName>
    <definedName name="clearspan1" localSheetId="11">[78]FACE!#REF!</definedName>
    <definedName name="clearspan1" localSheetId="1">[78]FACE!#REF!</definedName>
    <definedName name="clearspan1" localSheetId="16">[78]FACE!#REF!</definedName>
    <definedName name="clearspan1" localSheetId="0">[78]FACE!#REF!</definedName>
    <definedName name="clearspan1" localSheetId="2">[78]FACE!#REF!</definedName>
    <definedName name="clearspan1">[78]FACE!#REF!</definedName>
    <definedName name="clearspan11" localSheetId="11">#REF!</definedName>
    <definedName name="clearspan11" localSheetId="1">#REF!</definedName>
    <definedName name="clearspan11" localSheetId="16">#REF!</definedName>
    <definedName name="clearspan11" localSheetId="0">#REF!</definedName>
    <definedName name="clearspan11" localSheetId="2">#REF!</definedName>
    <definedName name="clearspan11">#REF!</definedName>
    <definedName name="CLOAD" localSheetId="11">#REF!</definedName>
    <definedName name="CLOAD" localSheetId="1">#REF!</definedName>
    <definedName name="CLOAD" localSheetId="16">#REF!</definedName>
    <definedName name="CLOAD" localSheetId="0">#REF!</definedName>
    <definedName name="CLOAD">#REF!</definedName>
    <definedName name="cmain" localSheetId="11">#REF!</definedName>
    <definedName name="cmain" localSheetId="1">#REF!</definedName>
    <definedName name="cmain" localSheetId="16">#REF!</definedName>
    <definedName name="cmain" localSheetId="0">#REF!</definedName>
    <definedName name="cmain">#REF!</definedName>
    <definedName name="CMIX" localSheetId="1">#REF!</definedName>
    <definedName name="CMIX">#REF!</definedName>
    <definedName name="cmort3">'[22]Rates Basic'!$D$21</definedName>
    <definedName name="CmpJakOpo" localSheetId="11">#REF!</definedName>
    <definedName name="CmpJakOpo" localSheetId="1">#REF!</definedName>
    <definedName name="CmpJakOpo" localSheetId="16">#REF!</definedName>
    <definedName name="CmpJakOpo" localSheetId="0">#REF!</definedName>
    <definedName name="CmpJakOpo" localSheetId="2">#REF!</definedName>
    <definedName name="CmpJakOpo">#REF!</definedName>
    <definedName name="cn" hidden="1">{"'Sheet1'!$L$16"}</definedName>
    <definedName name="cnvert">#N/A</definedName>
    <definedName name="COARSE" localSheetId="11">#REF!</definedName>
    <definedName name="COARSE" localSheetId="1">#REF!</definedName>
    <definedName name="COARSE" localSheetId="16">#REF!</definedName>
    <definedName name="COARSE" localSheetId="0">#REF!</definedName>
    <definedName name="COARSE" localSheetId="2">#REF!</definedName>
    <definedName name="COARSE">#REF!</definedName>
    <definedName name="Coarsesand" localSheetId="11">#REF!</definedName>
    <definedName name="Coarsesand" localSheetId="1">#REF!</definedName>
    <definedName name="Coarsesand" localSheetId="16">#REF!</definedName>
    <definedName name="Coarsesand" localSheetId="0">#REF!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 localSheetId="11">#REF!</definedName>
    <definedName name="COMP" localSheetId="1">#REF!</definedName>
    <definedName name="COMP" localSheetId="2">#REF!</definedName>
    <definedName name="COMP">#REF!</definedName>
    <definedName name="Company">#REF!</definedName>
    <definedName name="COMPARISON">{#N/A,#N/A,FALSE,"mpph1";#N/A,#N/A,FALSE,"mpmseb";#N/A,#N/A,FALSE,"mpph2"}</definedName>
    <definedName name="ConBlks">'[80]RA Civil'!$E$39</definedName>
    <definedName name="conc_dens" localSheetId="11">#REF!</definedName>
    <definedName name="conc_dens" localSheetId="1">#REF!</definedName>
    <definedName name="conc_dens" localSheetId="16">#REF!</definedName>
    <definedName name="conc_dens" localSheetId="0">#REF!</definedName>
    <definedName name="conc_dens" localSheetId="2">#REF!</definedName>
    <definedName name="conc_dens">#REF!</definedName>
    <definedName name="conden" localSheetId="11">#REF!</definedName>
    <definedName name="conden" localSheetId="1">#REF!</definedName>
    <definedName name="conden" localSheetId="16">#REF!</definedName>
    <definedName name="conden" localSheetId="0">#REF!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 localSheetId="11">[44]SOR!#REF!</definedName>
    <definedName name="Cost_for_10_Hp_Hr." localSheetId="1">[44]SOR!#REF!</definedName>
    <definedName name="Cost_for_10_Hp_Hr." localSheetId="16">[44]SOR!#REF!</definedName>
    <definedName name="Cost_for_10_Hp_Hr." localSheetId="0">[44]SOR!#REF!</definedName>
    <definedName name="Cost_for_10_Hp_Hr.">[44]SOR!#REF!</definedName>
    <definedName name="Cost_of_water_including_filling_the_tanker" localSheetId="11">[44]SOR!#REF!</definedName>
    <definedName name="Cost_of_water_including_filling_the_tanker" localSheetId="1">[44]SOR!#REF!</definedName>
    <definedName name="Cost_of_water_including_filling_the_tanker" localSheetId="16">[44]SOR!#REF!</definedName>
    <definedName name="Cost_of_water_including_filling_the_tanker" localSheetId="0">[44]SOR!#REF!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11">[44]SOR!#REF!</definedName>
    <definedName name="Cover_blocks" localSheetId="1">[44]SOR!#REF!</definedName>
    <definedName name="Cover_blocks" localSheetId="16">[44]SOR!#REF!</definedName>
    <definedName name="Cover_blocks" localSheetId="0">[44]SOR!#REF!</definedName>
    <definedName name="Cover_blocks" localSheetId="2">[44]SOR!#REF!</definedName>
    <definedName name="Cover_blocks">[44]SOR!#REF!</definedName>
    <definedName name="CPFM" localSheetId="11">#REF!</definedName>
    <definedName name="CPFM" localSheetId="1">#REF!</definedName>
    <definedName name="CPFM" localSheetId="16">#REF!</definedName>
    <definedName name="CPFM" localSheetId="0">#REF!</definedName>
    <definedName name="CPFM" localSheetId="2">#REF!</definedName>
    <definedName name="CPFM">#REF!</definedName>
    <definedName name="CPFS" localSheetId="11">#REF!</definedName>
    <definedName name="CPFS" localSheetId="1">#REF!</definedName>
    <definedName name="CPFS" localSheetId="16">#REF!</definedName>
    <definedName name="CPFS" localSheetId="0">#REF!</definedName>
    <definedName name="CPFS">#REF!</definedName>
    <definedName name="CPHEEO">'[82]boq ht'!#REF!</definedName>
    <definedName name="CPLG">#REF!</definedName>
    <definedName name="CPM" localSheetId="11">#REF!</definedName>
    <definedName name="CPM" localSheetId="1">#REF!</definedName>
    <definedName name="CPM" localSheetId="16">#REF!</definedName>
    <definedName name="CPM" localSheetId="0">#REF!</definedName>
    <definedName name="CPM">#REF!</definedName>
    <definedName name="CPUMP" localSheetId="1">#REF!</definedName>
    <definedName name="CPUMP">#REF!</definedName>
    <definedName name="CP새단가">#REF!</definedName>
    <definedName name="_xlnm.Criteria">[83]八幡!$L$200</definedName>
    <definedName name="Criteria_MI">[84]estm_mech!#REF!</definedName>
    <definedName name="CRMB60" localSheetId="11">#REF!</definedName>
    <definedName name="CRMB60" localSheetId="1">#REF!</definedName>
    <definedName name="CRMB60" localSheetId="2">#REF!</definedName>
    <definedName name="CRMB60">#REF!</definedName>
    <definedName name="CRUSH" localSheetId="1">#REF!</definedName>
    <definedName name="CRUSH">#REF!</definedName>
    <definedName name="crush_s">#REF!</definedName>
    <definedName name="CRUSH1" localSheetId="1">#REF!</definedName>
    <definedName name="CRUSH1">#REF!</definedName>
    <definedName name="CRUSH2" localSheetId="1">#REF!</definedName>
    <definedName name="CRUSH2">#REF!</definedName>
    <definedName name="Cs">#REF!</definedName>
    <definedName name="Cs___0">#REF!</definedName>
    <definedName name="Cs___13">#REF!</definedName>
    <definedName name="CSAND" localSheetId="1">#REF!</definedName>
    <definedName name="CSAND">#REF!</definedName>
    <definedName name="CSCP" localSheetId="1">#REF!</definedName>
    <definedName name="CSCP">#REF!</definedName>
    <definedName name="CSFP" localSheetId="1">#REF!</definedName>
    <definedName name="CSFP">#REF!</definedName>
    <definedName name="CSPREAD" localSheetId="1">#REF!</definedName>
    <definedName name="CSPREAD">#REF!</definedName>
    <definedName name="CSWP" localSheetId="1">#REF!</definedName>
    <definedName name="CSWP">#REF!</definedName>
    <definedName name="CTIP10" localSheetId="1">#REF!</definedName>
    <definedName name="CTIP10">#REF!</definedName>
    <definedName name="CTIP20" localSheetId="1">#REF!</definedName>
    <definedName name="CTIP20">#REF!</definedName>
    <definedName name="CTM" localSheetId="1">#REF!</definedName>
    <definedName name="CTM">#REF!</definedName>
    <definedName name="CTROL" localSheetId="1">#REF!</definedName>
    <definedName name="CTROL">#REF!</definedName>
    <definedName name="cu0" localSheetId="1">#REF!</definedName>
    <definedName name="cu0">#REF!</definedName>
    <definedName name="cu10.3" localSheetId="1">#REF!</definedName>
    <definedName name="cu10.3">#REF!</definedName>
    <definedName name="cu11.3" localSheetId="1">#REF!</definedName>
    <definedName name="cu11.3">#REF!</definedName>
    <definedName name="cu12.3" localSheetId="1">#REF!</definedName>
    <definedName name="cu12.3">#REF!</definedName>
    <definedName name="cu13.3" localSheetId="1">#REF!</definedName>
    <definedName name="cu13.3">#REF!</definedName>
    <definedName name="cu14.3" localSheetId="1">#REF!</definedName>
    <definedName name="cu14.3">#REF!</definedName>
    <definedName name="cu15.3" localSheetId="1">#REF!</definedName>
    <definedName name="cu15.3">#REF!</definedName>
    <definedName name="cu16.3" localSheetId="1">#REF!</definedName>
    <definedName name="cu16.3">#REF!</definedName>
    <definedName name="cu17.3" localSheetId="1">#REF!</definedName>
    <definedName name="cu17.3">#REF!</definedName>
    <definedName name="cu18.3" localSheetId="1">#REF!</definedName>
    <definedName name="cu18.3">#REF!</definedName>
    <definedName name="cu19.3" localSheetId="1">#REF!</definedName>
    <definedName name="cu19.3">#REF!</definedName>
    <definedName name="cu20.3" localSheetId="1">#REF!</definedName>
    <definedName name="cu20.3">#REF!</definedName>
    <definedName name="cu3.3" localSheetId="1">#REF!</definedName>
    <definedName name="cu3.3">#REF!</definedName>
    <definedName name="cu4.3" localSheetId="1">#REF!</definedName>
    <definedName name="cu4.3">#REF!</definedName>
    <definedName name="cu5.3" localSheetId="1">#REF!</definedName>
    <definedName name="cu5.3">#REF!</definedName>
    <definedName name="cu6.3" localSheetId="1">#REF!</definedName>
    <definedName name="cu6.3">#REF!</definedName>
    <definedName name="cu7.3" localSheetId="1">#REF!</definedName>
    <definedName name="cu7.3">#REF!</definedName>
    <definedName name="cu8.3" localSheetId="1">#REF!</definedName>
    <definedName name="cu8.3">#REF!</definedName>
    <definedName name="cu9.3" localSheetId="1">#REF!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 localSheetId="1">#REF!</definedName>
    <definedName name="cutstone">#REF!</definedName>
    <definedName name="cvr" localSheetId="1">#REF!</definedName>
    <definedName name="cvr">#REF!</definedName>
    <definedName name="cvrheel" localSheetId="1">#REF!</definedName>
    <definedName name="cvrheel">#REF!</definedName>
    <definedName name="CVROL" localSheetId="1">#REF!</definedName>
    <definedName name="CVROL">#REF!</definedName>
    <definedName name="cvrtoe" localSheetId="1">#REF!</definedName>
    <definedName name="cvrtoe">#REF!</definedName>
    <definedName name="cvsdim">[75]csdim!$A$2510:$A$3147</definedName>
    <definedName name="cvsloadrange">[75]cvsload!$A$3:$A$66</definedName>
    <definedName name="cw">20</definedName>
    <definedName name="CWMM" localSheetId="11">#REF!</definedName>
    <definedName name="CWMM" localSheetId="1">#REF!</definedName>
    <definedName name="CWMM" localSheetId="16">#REF!</definedName>
    <definedName name="CWMM" localSheetId="0">#REF!</definedName>
    <definedName name="CWMM" localSheetId="2">#REF!</definedName>
    <definedName name="CWMM">#REF!</definedName>
    <definedName name="CWTi">'[46]RA Civil'!$E$42</definedName>
    <definedName name="czvnzcvnz">#REF!</definedName>
    <definedName name="d" localSheetId="11">#REF!</definedName>
    <definedName name="d" localSheetId="1">#REF!</definedName>
    <definedName name="d" localSheetId="16">#REF!</definedName>
    <definedName name="d" localSheetId="0">#REF!</definedName>
    <definedName name="d" localSheetId="2">#REF!</definedName>
    <definedName name="d">#REF!</definedName>
    <definedName name="d._Staging_to_keep_deflactometer___hire_charges_of_deflectometer" localSheetId="11">[44]SOR!#REF!</definedName>
    <definedName name="d._Staging_to_keep_deflactometer___hire_charges_of_deflectometer" localSheetId="1">[44]SOR!#REF!</definedName>
    <definedName name="d._Staging_to_keep_deflactometer___hire_charges_of_deflectometer" localSheetId="16">[44]SOR!#REF!</definedName>
    <definedName name="d._Staging_to_keep_deflactometer___hire_charges_of_deflectometer" localSheetId="0">[44]SOR!#REF!</definedName>
    <definedName name="d._Staging_to_keep_deflactometer___hire_charges_of_deflectometer" localSheetId="2">[44]SOR!#REF!</definedName>
    <definedName name="d._Staging_to_keep_deflactometer___hire_charges_of_deflectometer">[44]SOR!#REF!</definedName>
    <definedName name="D.L.R.B.___Km.8.395_of_Left_Main_Canal" localSheetId="11">#REF!</definedName>
    <definedName name="D.L.R.B.___Km.8.395_of_Left_Main_Canal" localSheetId="1">#REF!</definedName>
    <definedName name="D.L.R.B.___Km.8.395_of_Left_Main_Canal" localSheetId="16">#REF!</definedName>
    <definedName name="D.L.R.B.___Km.8.395_of_Left_Main_Canal" localSheetId="0">#REF!</definedName>
    <definedName name="D.L.R.B.___Km.8.395_of_Left_Main_Canal" localSheetId="2">#REF!</definedName>
    <definedName name="D.L.R.B.___Km.8.395_of_Left_Main_Canal">#REF!</definedName>
    <definedName name="D_" localSheetId="11">#REF!</definedName>
    <definedName name="D_" localSheetId="1">#REF!</definedName>
    <definedName name="D_" localSheetId="16">#REF!</definedName>
    <definedName name="D_" localSheetId="0">#REF!</definedName>
    <definedName name="D_">#REF!</definedName>
    <definedName name="d___0">#REF!</definedName>
    <definedName name="d___13">#REF!</definedName>
    <definedName name="d_jp" localSheetId="11" hidden="1">{"'Sheet1'!$A$4386:$N$4591"}</definedName>
    <definedName name="d_jp" localSheetId="16" hidden="1">{"'Sheet1'!$A$4386:$N$4591"}</definedName>
    <definedName name="d_jp" localSheetId="20" hidden="1">{"'Sheet1'!$A$4386:$N$4591"}</definedName>
    <definedName name="d_jp" localSheetId="0" hidden="1">{"'Sheet1'!$A$4386:$N$4591"}</definedName>
    <definedName name="d_jp" localSheetId="2" hidden="1">{"'Sheet1'!$A$4386:$N$4591"}</definedName>
    <definedName name="d_jp" hidden="1">{"'Sheet1'!$A$4386:$N$4591"}</definedName>
    <definedName name="D_T">'[85]Discom Details'!$F$721</definedName>
    <definedName name="D65536A1" localSheetId="11">#REF!</definedName>
    <definedName name="D65536A1" localSheetId="1">#REF!</definedName>
    <definedName name="D65536A1" localSheetId="2">#REF!</definedName>
    <definedName name="D65536A1">#REF!</definedName>
    <definedName name="DA">[49]PIPING!$W$6:$W$105</definedName>
    <definedName name="DAGG" localSheetId="11">#REF!</definedName>
    <definedName name="DAGG" localSheetId="1">#REF!</definedName>
    <definedName name="DAGG" localSheetId="2">#REF!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 localSheetId="1">#REF!</definedName>
    <definedName name="DASP">#REF!</definedName>
    <definedName name="data" localSheetId="1">#REF!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 localSheetId="11">#REF!</definedName>
    <definedName name="data2" localSheetId="1">#REF!</definedName>
    <definedName name="data2">#REF!</definedName>
    <definedName name="_xlnm.Database" localSheetId="1">#REF!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 localSheetId="1">#REF!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11">#REF!</definedName>
    <definedName name="dceff" localSheetId="1">#REF!</definedName>
    <definedName name="dceff" localSheetId="16">#REF!</definedName>
    <definedName name="dceff" localSheetId="0">#REF!</definedName>
    <definedName name="dceff" localSheetId="2">#REF!</definedName>
    <definedName name="dceff">#REF!</definedName>
    <definedName name="DCLAY">'[4]Cost of O &amp; O'!$F$14</definedName>
    <definedName name="DCOARSE" localSheetId="11">#REF!</definedName>
    <definedName name="DCOARSE" localSheetId="1">#REF!</definedName>
    <definedName name="DCOARSE" localSheetId="16">#REF!</definedName>
    <definedName name="DCOARSE" localSheetId="0">#REF!</definedName>
    <definedName name="DCOARSE" localSheetId="2">#REF!</definedName>
    <definedName name="DCOARSE">#REF!</definedName>
    <definedName name="dcrw" localSheetId="11">#REF!</definedName>
    <definedName name="dcrw" localSheetId="1">#REF!</definedName>
    <definedName name="dcrw" localSheetId="16">#REF!</definedName>
    <definedName name="dcrw" localSheetId="0">#REF!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 localSheetId="11">#REF!</definedName>
    <definedName name="DCSAND" localSheetId="1">#REF!</definedName>
    <definedName name="DCSAND" localSheetId="16">#REF!</definedName>
    <definedName name="DCSAND" localSheetId="0">#REF!</definedName>
    <definedName name="DCSAND">#REF!</definedName>
    <definedName name="dd">[91]Analysis!$C$9</definedName>
    <definedName name="DDD">#REF!</definedName>
    <definedName name="DDDD" localSheetId="11" hidden="1">{"form-D1",#N/A,FALSE,"FORM-D1";"form-D1_amt",#N/A,FALSE,"FORM-D1"}</definedName>
    <definedName name="DDDD" localSheetId="16" hidden="1">{"form-D1",#N/A,FALSE,"FORM-D1";"form-D1_amt",#N/A,FALSE,"FORM-D1"}</definedName>
    <definedName name="DDDD" localSheetId="20" hidden="1">{"form-D1",#N/A,FALSE,"FORM-D1";"form-D1_amt",#N/A,FALSE,"FORM-D1"}</definedName>
    <definedName name="DDDD" localSheetId="0" hidden="1">{"form-D1",#N/A,FALSE,"FORM-D1";"form-D1_amt",#N/A,FALSE,"FORM-D1"}</definedName>
    <definedName name="DDDD" localSheetId="2" hidden="1">{"form-D1",#N/A,FALSE,"FORM-D1";"form-D1_amt",#N/A,FALSE,"FORM-D1"}</definedName>
    <definedName name="DDDD" hidden="1">{"form-D1",#N/A,FALSE,"FORM-D1";"form-D1_amt",#N/A,FALSE,"FORM-D1"}</definedName>
    <definedName name="DDDDDD">[79]!CLEAR</definedName>
    <definedName name="de" localSheetId="11" hidden="1">{"form-D1",#N/A,FALSE,"FORM-D1";"form-D1_amt",#N/A,FALSE,"FORM-D1"}</definedName>
    <definedName name="de" localSheetId="16" hidden="1">{"form-D1",#N/A,FALSE,"FORM-D1";"form-D1_amt",#N/A,FALSE,"FORM-D1"}</definedName>
    <definedName name="de" localSheetId="20" hidden="1">{"form-D1",#N/A,FALSE,"FORM-D1";"form-D1_amt",#N/A,FALSE,"FORM-D1"}</definedName>
    <definedName name="de" localSheetId="0" hidden="1">{"form-D1",#N/A,FALSE,"FORM-D1";"form-D1_amt",#N/A,FALSE,"FORM-D1"}</definedName>
    <definedName name="de" localSheetId="2" hidden="1">{"form-D1",#N/A,FALSE,"FORM-D1";"form-D1_amt",#N/A,FALSE,"FORM-D1"}</definedName>
    <definedName name="de" hidden="1">{"form-D1",#N/A,FALSE,"FORM-D1";"form-D1_amt",#N/A,FALSE,"FORM-D1"}</definedName>
    <definedName name="Deck_hh" localSheetId="11">#REF!</definedName>
    <definedName name="Deck_hh" localSheetId="1">#REF!</definedName>
    <definedName name="Deck_hh" localSheetId="16">#REF!</definedName>
    <definedName name="Deck_hh" localSheetId="0">#REF!</definedName>
    <definedName name="Deck_hh" localSheetId="2">#REF!</definedName>
    <definedName name="Deck_hh">#REF!</definedName>
    <definedName name="Deck_hv" localSheetId="11">#REF!</definedName>
    <definedName name="Deck_hv" localSheetId="1">#REF!</definedName>
    <definedName name="Deck_hv" localSheetId="16">#REF!</definedName>
    <definedName name="Deck_hv" localSheetId="0">#REF!</definedName>
    <definedName name="Deck_hv">#REF!</definedName>
    <definedName name="DEL">#REF!</definedName>
    <definedName name="DelDC">#REF!</definedName>
    <definedName name="DelDm">#REF!</definedName>
    <definedName name="Delivery">#REF!</definedName>
    <definedName name="delta" localSheetId="11">#REF!</definedName>
    <definedName name="delta" localSheetId="1">#REF!</definedName>
    <definedName name="delta" localSheetId="16">#REF!</definedName>
    <definedName name="delta" localSheetId="0">#REF!</definedName>
    <definedName name="delta">#REF!</definedName>
    <definedName name="DELTA20">#REF!</definedName>
    <definedName name="DELTA20___0">#REF!</definedName>
    <definedName name="DELTA20___13">#REF!</definedName>
    <definedName name="DelType">#REF!</definedName>
    <definedName name="Density">#REF!</definedName>
    <definedName name="depth" localSheetId="1">#REF!</definedName>
    <definedName name="depth">#REF!</definedName>
    <definedName name="deptLookup">#REF!</definedName>
    <definedName name="des">#REF!</definedName>
    <definedName name="designed">#REF!</definedName>
    <definedName name="Detest_10000" localSheetId="1">#REF!</definedName>
    <definedName name="Detest_10000">#REF!</definedName>
    <definedName name="Detest_1LL_12" localSheetId="1">#REF!</definedName>
    <definedName name="Detest_1LL_12">#REF!</definedName>
    <definedName name="Detest_1LL_7.5" localSheetId="1">#REF!</definedName>
    <definedName name="Detest_1LL_7.5">#REF!</definedName>
    <definedName name="Detest_30000" localSheetId="1">#REF!</definedName>
    <definedName name="Detest_30000">#REF!</definedName>
    <definedName name="Detest_60000" localSheetId="1">#REF!</definedName>
    <definedName name="Detest_60000">#REF!</definedName>
    <definedName name="df">#REF!</definedName>
    <definedName name="dfaf" hidden="1">{"'장비'!$A$3:$M$12"}</definedName>
    <definedName name="dfdfs" localSheetId="11" hidden="1">{"'Sheet1'!$A$4386:$N$4591"}</definedName>
    <definedName name="dfdfs" localSheetId="16" hidden="1">{"'Sheet1'!$A$4386:$N$4591"}</definedName>
    <definedName name="dfdfs" localSheetId="20" hidden="1">{"'Sheet1'!$A$4386:$N$4591"}</definedName>
    <definedName name="dfdfs" localSheetId="0" hidden="1">{"'Sheet1'!$A$4386:$N$4591"}</definedName>
    <definedName name="dfdfs" localSheetId="2"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 localSheetId="11">#REF!</definedName>
    <definedName name="DGSB" localSheetId="1">#REF!</definedName>
    <definedName name="DGSB" localSheetId="16">#REF!</definedName>
    <definedName name="DGSB" localSheetId="0">#REF!</definedName>
    <definedName name="DGSB" localSheetId="2">#REF!</definedName>
    <definedName name="DGSB">#REF!</definedName>
    <definedName name="DHROCK" localSheetId="11">#REF!</definedName>
    <definedName name="DHROCK" localSheetId="1">#REF!</definedName>
    <definedName name="DHROCK" localSheetId="16">#REF!</definedName>
    <definedName name="DHROCK" localSheetId="0">#REF!</definedName>
    <definedName name="DHROCK">#REF!</definedName>
    <definedName name="DHTML" localSheetId="11" hidden="1">{"'Sheet1'!$A$4386:$N$4591"}</definedName>
    <definedName name="DHTML" localSheetId="16" hidden="1">{"'Sheet1'!$A$4386:$N$4591"}</definedName>
    <definedName name="DHTML" localSheetId="20" hidden="1">{"'Sheet1'!$A$4386:$N$4591"}</definedName>
    <definedName name="DHTML" localSheetId="0" hidden="1">{"'Sheet1'!$A$4386:$N$4591"}</definedName>
    <definedName name="DHTML" localSheetId="2" hidden="1">{"'Sheet1'!$A$4386:$N$4591"}</definedName>
    <definedName name="DHTML" hidden="1">{"'Sheet1'!$A$4386:$N$4591"}</definedName>
    <definedName name="Di">#REF!</definedName>
    <definedName name="DIA" localSheetId="1">#REF!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 localSheetId="11">#REF!</definedName>
    <definedName name="dk" localSheetId="1">#REF!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 localSheetId="11">#REF!</definedName>
    <definedName name="DMUR" localSheetId="1">#REF!</definedName>
    <definedName name="DMUR" localSheetId="16">#REF!</definedName>
    <definedName name="DMUR" localSheetId="0">#REF!</definedName>
    <definedName name="DMUR" localSheetId="2">#REF!</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 localSheetId="11">#REF!</definedName>
    <definedName name="DOZ" localSheetId="1">#REF!</definedName>
    <definedName name="DOZ" localSheetId="16">#REF!</definedName>
    <definedName name="DOZ" localSheetId="0">#REF!</definedName>
    <definedName name="DOZ" localSheetId="2">#REF!</definedName>
    <definedName name="DOZ">#REF!</definedName>
    <definedName name="dozer">'[94]Cost of O &amp; O'!$F$15</definedName>
    <definedName name="dq">#REF!</definedName>
    <definedName name="drain_trap">#REF!</definedName>
    <definedName name="DRES" localSheetId="11">#REF!</definedName>
    <definedName name="DRES" localSheetId="1">#REF!</definedName>
    <definedName name="DRES" localSheetId="16">#REF!</definedName>
    <definedName name="DRES" localSheetId="0">#REF!</definedName>
    <definedName name="DRES" localSheetId="2">#REF!</definedName>
    <definedName name="DRES">#REF!</definedName>
    <definedName name="DRILL" localSheetId="11">#REF!</definedName>
    <definedName name="DRILL" localSheetId="1">#REF!</definedName>
    <definedName name="DRILL" localSheetId="16">#REF!</definedName>
    <definedName name="DRILL" localSheetId="0">#REF!</definedName>
    <definedName name="DRILL">#REF!</definedName>
    <definedName name="DRIP">'[4]Cost of O &amp; O'!$F$18</definedName>
    <definedName name="DRIV" localSheetId="11">#REF!</definedName>
    <definedName name="DRIV" localSheetId="1">#REF!</definedName>
    <definedName name="DRIV" localSheetId="16">#REF!</definedName>
    <definedName name="DRIV" localSheetId="0">#REF!</definedName>
    <definedName name="DRIV" localSheetId="2">#REF!</definedName>
    <definedName name="DRIV">#REF!</definedName>
    <definedName name="DROCK" localSheetId="11">#REF!</definedName>
    <definedName name="DROCK" localSheetId="1">#REF!</definedName>
    <definedName name="DROCK" localSheetId="16">#REF!</definedName>
    <definedName name="DROCK" localSheetId="0">#REF!</definedName>
    <definedName name="DROCK">#REF!</definedName>
    <definedName name="ds">#N/A</definedName>
    <definedName name="Ds___0">#REF!</definedName>
    <definedName name="Ds___13">#REF!</definedName>
    <definedName name="DSAND" localSheetId="11">#REF!</definedName>
    <definedName name="DSAND" localSheetId="1">#REF!</definedName>
    <definedName name="DSAND" localSheetId="16">#REF!</definedName>
    <definedName name="DSAND" localSheetId="0">#REF!</definedName>
    <definedName name="DSAND">#REF!</definedName>
    <definedName name="dsgdf">#REF!</definedName>
    <definedName name="DSOIL" localSheetId="1">#REF!</definedName>
    <definedName name="DSOIL">#REF!</definedName>
    <definedName name="DSROCK" localSheetId="1">#REF!</definedName>
    <definedName name="DSROCK">#REF!</definedName>
    <definedName name="dual_plate_check">#REF!</definedName>
    <definedName name="DUB" localSheetId="1">#REF!</definedName>
    <definedName name="DUB">#REF!</definedName>
    <definedName name="DUMP" localSheetId="1">#REF!</definedName>
    <definedName name="DUMP">#REF!</definedName>
    <definedName name="dumppr">#REF!</definedName>
    <definedName name="duplex_strainer">#REF!</definedName>
    <definedName name="Dust" localSheetId="1">#REF!</definedName>
    <definedName name="Dust">#REF!</definedName>
    <definedName name="Dv">#REF!</definedName>
    <definedName name="dvv" localSheetId="1">#REF!</definedName>
    <definedName name="dvv">#REF!</definedName>
    <definedName name="dw" hidden="1">{"'Sheet1'!$L$16"}</definedName>
    <definedName name="Dx" localSheetId="1">#REF!</definedName>
    <definedName name="Dx">#REF!</definedName>
    <definedName name="dx_shape">#REF!</definedName>
    <definedName name="Dy" localSheetId="1">#REF!</definedName>
    <definedName name="Dy">#REF!</definedName>
    <definedName name="E">'[95]PRECAST lightconc-II'!$K$20</definedName>
    <definedName name="e_margin">#REF!</definedName>
    <definedName name="E_span" localSheetId="11">#REF!</definedName>
    <definedName name="E_span" localSheetId="1">#REF!</definedName>
    <definedName name="E_span">#REF!</definedName>
    <definedName name="EAGG" localSheetId="1">#REF!</definedName>
    <definedName name="EAGG">#REF!</definedName>
    <definedName name="EAR">'[46]RA Civil'!$E$21</definedName>
    <definedName name="Earth" localSheetId="11">#REF!</definedName>
    <definedName name="Earth" localSheetId="1">#REF!</definedName>
    <definedName name="Earth" localSheetId="16">#REF!</definedName>
    <definedName name="Earth" localSheetId="0">#REF!</definedName>
    <definedName name="Earth" localSheetId="2">#REF!</definedName>
    <definedName name="Earth">#REF!</definedName>
    <definedName name="EARTH1">#REF!</definedName>
    <definedName name="ECLAY" localSheetId="11">#REF!</definedName>
    <definedName name="ECLAY" localSheetId="1">#REF!</definedName>
    <definedName name="ECLAY" localSheetId="16">#REF!</definedName>
    <definedName name="ECLAY" localSheetId="0">#REF!</definedName>
    <definedName name="ECLAY">#REF!</definedName>
    <definedName name="ECOARSE" localSheetId="11">#REF!</definedName>
    <definedName name="ECOARSE" localSheetId="1">#REF!</definedName>
    <definedName name="ECOARSE" localSheetId="16">#REF!</definedName>
    <definedName name="ECOARSE" localSheetId="0">#REF!</definedName>
    <definedName name="ECOARSE">#REF!</definedName>
    <definedName name="ECON" localSheetId="1">#REF!</definedName>
    <definedName name="ECON">#REF!</definedName>
    <definedName name="ECSAND" localSheetId="1">#REF!</definedName>
    <definedName name="ECSAND">#REF!</definedName>
    <definedName name="ED" localSheetId="1">#REF!</definedName>
    <definedName name="ED">#REF!</definedName>
    <definedName name="EEEE" localSheetId="11" hidden="1">{"form-D1",#N/A,FALSE,"FORM-D1";"form-D1_amt",#N/A,FALSE,"FORM-D1"}</definedName>
    <definedName name="EEEE" localSheetId="16" hidden="1">{"form-D1",#N/A,FALSE,"FORM-D1";"form-D1_amt",#N/A,FALSE,"FORM-D1"}</definedName>
    <definedName name="EEEE" localSheetId="20" hidden="1">{"form-D1",#N/A,FALSE,"FORM-D1";"form-D1_amt",#N/A,FALSE,"FORM-D1"}</definedName>
    <definedName name="EEEE" localSheetId="0" hidden="1">{"form-D1",#N/A,FALSE,"FORM-D1";"form-D1_amt",#N/A,FALSE,"FORM-D1"}</definedName>
    <definedName name="EEEE" localSheetId="2" hidden="1">{"form-D1",#N/A,FALSE,"FORM-D1";"form-D1_amt",#N/A,FALSE,"FORM-D1"}</definedName>
    <definedName name="EEEE" hidden="1">{"form-D1",#N/A,FALSE,"FORM-D1";"form-D1_amt",#N/A,FALSE,"FORM-D1"}</definedName>
    <definedName name="eehr" localSheetId="11">#REF!</definedName>
    <definedName name="eehr" localSheetId="1">#REF!</definedName>
    <definedName name="eehr" localSheetId="16">#REF!</definedName>
    <definedName name="eehr" localSheetId="0">#REF!</definedName>
    <definedName name="eehr" localSheetId="2">#REF!</definedName>
    <definedName name="eehr">#REF!</definedName>
    <definedName name="eehrw" localSheetId="11">#REF!</definedName>
    <definedName name="eehrw" localSheetId="1">#REF!</definedName>
    <definedName name="eehrw" localSheetId="16">#REF!</definedName>
    <definedName name="eehrw" localSheetId="0">#REF!</definedName>
    <definedName name="eehrw">#REF!</definedName>
    <definedName name="effectivespan1" localSheetId="11">[78]FACE!#REF!</definedName>
    <definedName name="effectivespan1" localSheetId="1">[78]FACE!#REF!</definedName>
    <definedName name="effectivespan1" localSheetId="16">[78]FACE!#REF!</definedName>
    <definedName name="effectivespan1" localSheetId="0">[78]FACE!#REF!</definedName>
    <definedName name="effectivespan1">[78]FACE!#REF!</definedName>
    <definedName name="EFINE">'[4]Cost of O &amp; O'!$F$7</definedName>
    <definedName name="eg">#REF!</definedName>
    <definedName name="egbe">#REF!</definedName>
    <definedName name="EGSB" localSheetId="11">#REF!</definedName>
    <definedName name="EGSB" localSheetId="1">#REF!</definedName>
    <definedName name="EGSB" localSheetId="16">#REF!</definedName>
    <definedName name="EGSB" localSheetId="0">#REF!</definedName>
    <definedName name="EGSB" localSheetId="2">#REF!</definedName>
    <definedName name="EGSB">#REF!</definedName>
    <definedName name="EHM" localSheetId="11">#REF!</definedName>
    <definedName name="EHM" localSheetId="1">#REF!</definedName>
    <definedName name="EHM" localSheetId="16">#REF!</definedName>
    <definedName name="EHM" localSheetId="0">#REF!</definedName>
    <definedName name="EHM">#REF!</definedName>
    <definedName name="EHROCK" localSheetId="11">#REF!</definedName>
    <definedName name="EHROCK" localSheetId="1">#REF!</definedName>
    <definedName name="EHROCK" localSheetId="16">#REF!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 localSheetId="1">#REF!</definedName>
    <definedName name="EMB">#REF!</definedName>
    <definedName name="EMDIST" localSheetId="1">#REF!</definedName>
    <definedName name="EMDIST">#REF!</definedName>
    <definedName name="EMOL">[96]Sheet1!$C$400:$F$409</definedName>
    <definedName name="EMUCK">'[4]Cost of O &amp; O'!$F$9</definedName>
    <definedName name="EMUL" localSheetId="11">#REF!</definedName>
    <definedName name="EMUL" localSheetId="1">#REF!</definedName>
    <definedName name="EMUL" localSheetId="16">#REF!</definedName>
    <definedName name="EMUL" localSheetId="0">#REF!</definedName>
    <definedName name="EMUL" localSheetId="2">#REF!</definedName>
    <definedName name="EMUL">#REF!</definedName>
    <definedName name="EMUR" localSheetId="11">#REF!</definedName>
    <definedName name="EMUR" localSheetId="1">#REF!</definedName>
    <definedName name="EMUR" localSheetId="16">#REF!</definedName>
    <definedName name="EMUR" localSheetId="0">#REF!</definedName>
    <definedName name="EMUR">#REF!</definedName>
    <definedName name="enter" localSheetId="11">#REF!</definedName>
    <definedName name="enter" localSheetId="1">#REF!</definedName>
    <definedName name="enter" localSheetId="16">#REF!</definedName>
    <definedName name="enter" localSheetId="0">#REF!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 localSheetId="11">[94]Analysis!#REF!</definedName>
    <definedName name="equip" localSheetId="1">[94]Analysis!#REF!</definedName>
    <definedName name="equip" localSheetId="16">[94]Analysis!#REF!</definedName>
    <definedName name="equip" localSheetId="0">[94]Analysis!#REF!</definedName>
    <definedName name="equip" localSheetId="2">[94]Analysis!#REF!</definedName>
    <definedName name="equip">[94]Analysis!#REF!</definedName>
    <definedName name="equip.">[97]A!#REF!</definedName>
    <definedName name="EQUIPLIST">#REF!</definedName>
    <definedName name="ERECT" localSheetId="11">#REF!</definedName>
    <definedName name="ERECT" localSheetId="1">#REF!</definedName>
    <definedName name="ERECT" localSheetId="16">#REF!</definedName>
    <definedName name="ERECT" localSheetId="0">#REF!</definedName>
    <definedName name="ERECT" localSheetId="2">#REF!</definedName>
    <definedName name="ERECT">#REF!</definedName>
    <definedName name="ERIP">'[4]Cost of O &amp; O'!$F$10</definedName>
    <definedName name="EROCK" localSheetId="11">#REF!</definedName>
    <definedName name="EROCK" localSheetId="1">#REF!</definedName>
    <definedName name="EROCK" localSheetId="16">#REF!</definedName>
    <definedName name="EROCK" localSheetId="0">#REF!</definedName>
    <definedName name="EROCK" localSheetId="2">#REF!</definedName>
    <definedName name="EROCK">#REF!</definedName>
    <definedName name="ErrName162821590" hidden="1">[38]Cash2!$K$16:$K$36</definedName>
    <definedName name="ErrName410073220">#REF!</definedName>
    <definedName name="ErrName646587132">"SQRT"</definedName>
    <definedName name="ERUB" localSheetId="11">#REF!</definedName>
    <definedName name="ERUB" localSheetId="1">#REF!</definedName>
    <definedName name="ERUB" localSheetId="16">#REF!</definedName>
    <definedName name="ERUB" localSheetId="0">#REF!</definedName>
    <definedName name="ERUB" localSheetId="2">#REF!</definedName>
    <definedName name="ERUB">#REF!</definedName>
    <definedName name="es" hidden="1">{"'Sheet1'!$L$16"}</definedName>
    <definedName name="Es___0">#REF!</definedName>
    <definedName name="Es___13">#REF!</definedName>
    <definedName name="ESAND" localSheetId="11">#REF!</definedName>
    <definedName name="ESAND" localSheetId="1">#REF!</definedName>
    <definedName name="ESAND" localSheetId="16">#REF!</definedName>
    <definedName name="ESAND" localSheetId="0">#REF!</definedName>
    <definedName name="ESAND">#REF!</definedName>
    <definedName name="ESC">#REF!</definedName>
    <definedName name="ESOIL" localSheetId="1">#REF!</definedName>
    <definedName name="ESOIL">#REF!</definedName>
    <definedName name="ESROCK" localSheetId="1">#REF!</definedName>
    <definedName name="ESROCK">#REF!</definedName>
    <definedName name="et" hidden="1">{"'Sheet1'!$L$16"}</definedName>
    <definedName name="Et___0">#REF!</definedName>
    <definedName name="Et___13">#REF!</definedName>
    <definedName name="EVA">#REF!</definedName>
    <definedName name="ex_joint">#REF!</definedName>
    <definedName name="EXC" localSheetId="1">#REF!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11">#REF!</definedName>
    <definedName name="excavcl" localSheetId="1">#REF!</definedName>
    <definedName name="excavcl" localSheetId="16">#REF!</definedName>
    <definedName name="excavcl" localSheetId="0">#REF!</definedName>
    <definedName name="excavcl" localSheetId="2">#REF!</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 localSheetId="11">#REF!</definedName>
    <definedName name="F" localSheetId="1">#REF!</definedName>
    <definedName name="F" localSheetId="16">#REF!</definedName>
    <definedName name="F" localSheetId="0">#REF!</definedName>
    <definedName name="F" localSheetId="2">#REF!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11">#REF!</definedName>
    <definedName name="FabricatedTMT" localSheetId="1">#REF!</definedName>
    <definedName name="FabricatedTMT" localSheetId="16">#REF!</definedName>
    <definedName name="FabricatedTMT" localSheetId="0">#REF!</definedName>
    <definedName name="FabricatedTMT" localSheetId="2">#REF!</definedName>
    <definedName name="FabricatedTMT">#REF!</definedName>
    <definedName name="Fb">#REF!</definedName>
    <definedName name="FBLbearing14" localSheetId="11">#REF!</definedName>
    <definedName name="FBLbearing14" localSheetId="1">#REF!</definedName>
    <definedName name="FBLbearing14" localSheetId="16">#REF!</definedName>
    <definedName name="FBLbearing14" localSheetId="0">#REF!</definedName>
    <definedName name="FBLbearing14">#REF!</definedName>
    <definedName name="FBLclearspan" localSheetId="11">[78]FACE!#REF!</definedName>
    <definedName name="FBLclearspan" localSheetId="1">[78]FACE!#REF!</definedName>
    <definedName name="FBLclearspan" localSheetId="16">[78]FACE!#REF!</definedName>
    <definedName name="FBLclearspan" localSheetId="0">[78]FACE!#REF!</definedName>
    <definedName name="FBLclearspan" localSheetId="2">[78]FACE!#REF!</definedName>
    <definedName name="FBLclearspan">[78]FACE!#REF!</definedName>
    <definedName name="FBLclearspan11" localSheetId="11">#REF!</definedName>
    <definedName name="FBLclearspan11" localSheetId="1">#REF!</definedName>
    <definedName name="FBLclearspan11" localSheetId="16">#REF!</definedName>
    <definedName name="FBLclearspan11" localSheetId="0">#REF!</definedName>
    <definedName name="FBLclearspan11" localSheetId="2">#REF!</definedName>
    <definedName name="FBLclearspan11">#REF!</definedName>
    <definedName name="FBLeffectivespan" localSheetId="11">[78]FACE!#REF!</definedName>
    <definedName name="FBLeffectivespan" localSheetId="1">[78]FACE!#REF!</definedName>
    <definedName name="FBLeffectivespan" localSheetId="16">[78]FACE!#REF!</definedName>
    <definedName name="FBLeffectivespan" localSheetId="0">[78]FACE!#REF!</definedName>
    <definedName name="FBLeffectivespan" localSheetId="2">[78]FACE!#REF!</definedName>
    <definedName name="FBLeffectivespan">[78]FACE!#REF!</definedName>
    <definedName name="FBLeffectivespan12" localSheetId="11">#REF!</definedName>
    <definedName name="FBLeffectivespan12" localSheetId="1">#REF!</definedName>
    <definedName name="FBLeffectivespan12" localSheetId="16">#REF!</definedName>
    <definedName name="FBLeffectivespan12" localSheetId="0">#REF!</definedName>
    <definedName name="FBLeffectivespan12" localSheetId="2">#REF!</definedName>
    <definedName name="FBLeffectivespan12">#REF!</definedName>
    <definedName name="FBLoverallspan" localSheetId="11">[78]FACE!#REF!</definedName>
    <definedName name="FBLoverallspan" localSheetId="1">[78]FACE!#REF!</definedName>
    <definedName name="FBLoverallspan" localSheetId="16">[78]FACE!#REF!</definedName>
    <definedName name="FBLoverallspan" localSheetId="0">[78]FACE!#REF!</definedName>
    <definedName name="FBLoverallspan" localSheetId="2">[78]FACE!#REF!</definedName>
    <definedName name="FBLoverallspan">[78]FACE!#REF!</definedName>
    <definedName name="FBLoverallspan13" localSheetId="11">#REF!</definedName>
    <definedName name="FBLoverallspan13" localSheetId="1">#REF!</definedName>
    <definedName name="FBLoverallspan13" localSheetId="16">#REF!</definedName>
    <definedName name="FBLoverallspan13" localSheetId="0">#REF!</definedName>
    <definedName name="FBLoverallspan13" localSheetId="2">#REF!</definedName>
    <definedName name="FBLoverallspan13">#REF!</definedName>
    <definedName name="fc" localSheetId="11">#REF!</definedName>
    <definedName name="fc" localSheetId="1">#REF!</definedName>
    <definedName name="fc" localSheetId="16">#REF!</definedName>
    <definedName name="fc" localSheetId="0">#REF!</definedName>
    <definedName name="fc">#REF!</definedName>
    <definedName name="FCK">[100]Below_Earth!$H$12</definedName>
    <definedName name="FCON" localSheetId="11">#REF!</definedName>
    <definedName name="FCON" localSheetId="1">#REF!</definedName>
    <definedName name="FCON" localSheetId="16">#REF!</definedName>
    <definedName name="FCON" localSheetId="0">#REF!</definedName>
    <definedName name="FCON" localSheetId="2">#REF!</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 localSheetId="11">'[101]scour depth'!#REF!</definedName>
    <definedName name="fff" localSheetId="1">'[101]scour depth'!#REF!</definedName>
    <definedName name="fff" localSheetId="16">'[101]scour depth'!#REF!</definedName>
    <definedName name="fff" localSheetId="0">'[101]scour depth'!#REF!</definedName>
    <definedName name="fff" localSheetId="2">'[101]scour depth'!#REF!</definedName>
    <definedName name="fff">'[101]scour depth'!#REF!</definedName>
    <definedName name="fg" localSheetId="11">#REF!</definedName>
    <definedName name="fg" localSheetId="1">#REF!</definedName>
    <definedName name="fg" localSheetId="16">#REF!</definedName>
    <definedName name="fg" localSheetId="0">#REF!</definedName>
    <definedName name="fg" localSheetId="2">#REF!</definedName>
    <definedName name="fg">#REF!</definedName>
    <definedName name="Fh">#REF!</definedName>
    <definedName name="FHM" localSheetId="11">#REF!</definedName>
    <definedName name="FHM" localSheetId="1">#REF!</definedName>
    <definedName name="FHM" localSheetId="16">#REF!</definedName>
    <definedName name="FHM" localSheetId="0">#REF!</definedName>
    <definedName name="FHM">#REF!</definedName>
    <definedName name="Fhwl">#REF!</definedName>
    <definedName name="fi" localSheetId="11">#REF!</definedName>
    <definedName name="fi" localSheetId="1">#REF!</definedName>
    <definedName name="fi" localSheetId="16">#REF!</definedName>
    <definedName name="fi" localSheetId="0">#REF!</definedName>
    <definedName name="fi">#REF!</definedName>
    <definedName name="filename1">#REF!</definedName>
    <definedName name="FILM">#REF!</definedName>
    <definedName name="final_report">#REF!</definedName>
    <definedName name="final_report1">#REF!</definedName>
    <definedName name="FINE" localSheetId="1">#REF!</definedName>
    <definedName name="FINE">#REF!</definedName>
    <definedName name="FIT">#REF!</definedName>
    <definedName name="FIT___0">#REF!</definedName>
    <definedName name="FIT___13">#REF!</definedName>
    <definedName name="FITH" localSheetId="1">#REF!</definedName>
    <definedName name="FITH">#REF!</definedName>
    <definedName name="fjhgfd" localSheetId="11" hidden="1">{"'Sheet1'!$A$4386:$N$4591"}</definedName>
    <definedName name="fjhgfd" localSheetId="16" hidden="1">{"'Sheet1'!$A$4386:$N$4591"}</definedName>
    <definedName name="fjhgfd" localSheetId="20" hidden="1">{"'Sheet1'!$A$4386:$N$4591"}</definedName>
    <definedName name="fjhgfd" localSheetId="0" hidden="1">{"'Sheet1'!$A$4386:$N$4591"}</definedName>
    <definedName name="fjhgfd" localSheetId="2" hidden="1">{"'Sheet1'!$A$4386:$N$4591"}</definedName>
    <definedName name="fjhgfd" hidden="1">{"'Sheet1'!$A$4386:$N$4591"}</definedName>
    <definedName name="FLG">#REF!</definedName>
    <definedName name="FLG_Orifice">#REF!</definedName>
    <definedName name="FLK">#REF!</definedName>
    <definedName name="Floor">#REF!</definedName>
    <definedName name="FMAZ" localSheetId="1">#REF!</definedName>
    <definedName name="FMAZ">#REF!</definedName>
    <definedName name="fme" localSheetId="1">#REF!</definedName>
    <definedName name="fme">#REF!</definedName>
    <definedName name="FML">'[46]RA Civil'!$E$9</definedName>
    <definedName name="fmw" localSheetId="11">#REF!</definedName>
    <definedName name="fmw" localSheetId="1">#REF!</definedName>
    <definedName name="fmw" localSheetId="16">#REF!</definedName>
    <definedName name="fmw" localSheetId="0">#REF!</definedName>
    <definedName name="fmw" localSheetId="2">#REF!</definedName>
    <definedName name="fmw">#REF!</definedName>
    <definedName name="fo">#REF!</definedName>
    <definedName name="FOOTERLFT" localSheetId="11">#REF!</definedName>
    <definedName name="FOOTERLFT" localSheetId="1">#REF!</definedName>
    <definedName name="FOOTERLFT" localSheetId="16">#REF!</definedName>
    <definedName name="FOOTERLFT" localSheetId="0">#REF!</definedName>
    <definedName name="FOOTERLFT">#REF!</definedName>
    <definedName name="FOOTERLFT1" localSheetId="11">#REF!</definedName>
    <definedName name="FOOTERLFT1" localSheetId="1">#REF!</definedName>
    <definedName name="FOOTERLFT1" localSheetId="16">#REF!</definedName>
    <definedName name="FOOTERLFT1" localSheetId="0">#REF!</definedName>
    <definedName name="FOOTERLFT1">#REF!</definedName>
    <definedName name="FOOTERLFT2" localSheetId="1">#REF!</definedName>
    <definedName name="FOOTERLFT2">#REF!</definedName>
    <definedName name="FOOTERLFT3" localSheetId="1">#REF!</definedName>
    <definedName name="FOOTERLFT3">#REF!</definedName>
    <definedName name="FOOTERLFTM" localSheetId="1">#REF!</definedName>
    <definedName name="FOOTERLFTM">#REF!</definedName>
    <definedName name="FOOTERRGHT" localSheetId="1">#REF!</definedName>
    <definedName name="FOOTERRGHT">#REF!</definedName>
    <definedName name="FOOTERRGHT1" localSheetId="1">#REF!</definedName>
    <definedName name="FOOTERRGHT1">#REF!</definedName>
    <definedName name="FOOTERRGT" localSheetId="1">#REF!</definedName>
    <definedName name="FOOTERRGT">#REF!</definedName>
    <definedName name="FOREX">[99]SUMMARY!$F$73:$F$82</definedName>
    <definedName name="form" localSheetId="11">#REF!</definedName>
    <definedName name="form" localSheetId="1">#REF!</definedName>
    <definedName name="form" localSheetId="2">#REF!</definedName>
    <definedName name="form">#REF!</definedName>
    <definedName name="formu" localSheetId="1">#REF!</definedName>
    <definedName name="formu">#REF!</definedName>
    <definedName name="formula" localSheetId="1">#REF!</definedName>
    <definedName name="formula">#REF!</definedName>
    <definedName name="FOS">#REF!</definedName>
    <definedName name="fp" localSheetId="1">'[102]Boiler&amp;TG'!#REF!</definedName>
    <definedName name="fp">'[102]Boiler&amp;TG'!#REF!</definedName>
    <definedName name="francis">#REF!</definedName>
    <definedName name="FROM__BUSAN_KOREA">#REF!</definedName>
    <definedName name="fs" hidden="1">{"'Sheet1'!$L$16"}</definedName>
    <definedName name="FSLbearing14" localSheetId="11">#REF!</definedName>
    <definedName name="FSLbearing14" localSheetId="1">#REF!</definedName>
    <definedName name="FSLbearing14" localSheetId="16">#REF!</definedName>
    <definedName name="FSLbearing14" localSheetId="0">#REF!</definedName>
    <definedName name="FSLbearing14" localSheetId="2">#REF!</definedName>
    <definedName name="FSLbearing14">#REF!</definedName>
    <definedName name="FSLclearspan" localSheetId="1">[78]FACE!#REF!</definedName>
    <definedName name="FSLclearspan" localSheetId="0">[78]FACE!#REF!</definedName>
    <definedName name="FSLclearspan" localSheetId="2">[78]FACE!#REF!</definedName>
    <definedName name="FSLclearspan">[78]FACE!#REF!</definedName>
    <definedName name="FSLclearspan11" localSheetId="11">#REF!</definedName>
    <definedName name="FSLclearspan11" localSheetId="1">#REF!</definedName>
    <definedName name="FSLclearspan11" localSheetId="16">#REF!</definedName>
    <definedName name="FSLclearspan11" localSheetId="0">#REF!</definedName>
    <definedName name="FSLclearspan11" localSheetId="2">#REF!</definedName>
    <definedName name="FSLclearspan11">#REF!</definedName>
    <definedName name="FSLeffectivespan" localSheetId="1">[78]FACE!#REF!</definedName>
    <definedName name="FSLeffectivespan" localSheetId="0">[78]FACE!#REF!</definedName>
    <definedName name="FSLeffectivespan" localSheetId="2">[78]FACE!#REF!</definedName>
    <definedName name="FSLeffectivespan">[78]FACE!#REF!</definedName>
    <definedName name="FSLeffectivespan12" localSheetId="11">#REF!</definedName>
    <definedName name="FSLeffectivespan12" localSheetId="1">#REF!</definedName>
    <definedName name="FSLeffectivespan12" localSheetId="16">#REF!</definedName>
    <definedName name="FSLeffectivespan12" localSheetId="0">#REF!</definedName>
    <definedName name="FSLeffectivespan12" localSheetId="2">#REF!</definedName>
    <definedName name="FSLeffectivespan12">#REF!</definedName>
    <definedName name="FSLoverallspan" localSheetId="1">[78]FACE!#REF!</definedName>
    <definedName name="FSLoverallspan" localSheetId="0">[78]FACE!#REF!</definedName>
    <definedName name="FSLoverallspan" localSheetId="2">[78]FACE!#REF!</definedName>
    <definedName name="FSLoverallspan">[78]FACE!#REF!</definedName>
    <definedName name="FSLoverallspan13" localSheetId="11">#REF!</definedName>
    <definedName name="FSLoverallspan13" localSheetId="1">#REF!</definedName>
    <definedName name="FSLoverallspan13" localSheetId="16">#REF!</definedName>
    <definedName name="FSLoverallspan13" localSheetId="0">#REF!</definedName>
    <definedName name="FSLoverallspan13" localSheetId="2">#REF!</definedName>
    <definedName name="FSLoverallspan13">#REF!</definedName>
    <definedName name="FST." localSheetId="11">#REF!</definedName>
    <definedName name="FST." localSheetId="1">#REF!</definedName>
    <definedName name="FST." localSheetId="16">#REF!</definedName>
    <definedName name="FST." localSheetId="0">#REF!</definedName>
    <definedName name="FST.">#REF!</definedName>
    <definedName name="fullview" localSheetId="11">#REF!</definedName>
    <definedName name="fullview" localSheetId="1">#REF!</definedName>
    <definedName name="fullview" localSheetId="16">#REF!</definedName>
    <definedName name="fullview" localSheetId="0">#REF!</definedName>
    <definedName name="fullview">#REF!</definedName>
    <definedName name="funds" localSheetId="11" hidden="1">{"'Sheet1'!$A$4386:$N$4591"}</definedName>
    <definedName name="funds" localSheetId="16" hidden="1">{"'Sheet1'!$A$4386:$N$4591"}</definedName>
    <definedName name="funds" localSheetId="20" hidden="1">{"'Sheet1'!$A$4386:$N$4591"}</definedName>
    <definedName name="funds" localSheetId="0" hidden="1">{"'Sheet1'!$A$4386:$N$4591"}</definedName>
    <definedName name="funds" localSheetId="2" hidden="1">{"'Sheet1'!$A$4386:$N$4591"}</definedName>
    <definedName name="funds" hidden="1">{"'Sheet1'!$A$4386:$N$4591"}</definedName>
    <definedName name="fv" localSheetId="1">#REF!</definedName>
    <definedName name="fv">#REF!</definedName>
    <definedName name="FW_AMT">[49]PIPING!$P$6:$P$105</definedName>
    <definedName name="FW_QTY">[49]PIPING!$N$6:$N$105</definedName>
    <definedName name="FW_RATE">[49]PIPING!$AR$7:$AS$30</definedName>
    <definedName name="FW_SPEC">[49]PIPING!$M$6:$M$105</definedName>
    <definedName name="G" localSheetId="11">#REF!</definedName>
    <definedName name="G" localSheetId="1">#REF!</definedName>
    <definedName name="G" localSheetId="2">#REF!</definedName>
    <definedName name="G">#REF!</definedName>
    <definedName name="gama" localSheetId="1">#REF!</definedName>
    <definedName name="gama">#REF!</definedName>
    <definedName name="gamah">#REF!</definedName>
    <definedName name="GANESH" localSheetId="1">#REF!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11">#REF!</definedName>
    <definedName name="GEN" localSheetId="1">#REF!</definedName>
    <definedName name="GEN" localSheetId="2">#REF!</definedName>
    <definedName name="GEN">#REF!</definedName>
    <definedName name="gg">#REF!</definedName>
    <definedName name="ggbeb">#REF!</definedName>
    <definedName name="GGG" localSheetId="1">#REF!</definedName>
    <definedName name="GGG">#REF!</definedName>
    <definedName name="ghldg">#N/A</definedName>
    <definedName name="GI" localSheetId="11">#REF!</definedName>
    <definedName name="GI" localSheetId="1">#REF!</definedName>
    <definedName name="GI" localSheetId="2">#REF!</definedName>
    <definedName name="GI">#REF!</definedName>
    <definedName name="gid" hidden="1">{"'Sheet1'!$L$16"}</definedName>
    <definedName name="gj" hidden="1">{"'Sheet1'!$L$16"}</definedName>
    <definedName name="gkd" hidden="1">{"'Sheet1'!$L$16"}</definedName>
    <definedName name="globe">#REF!</definedName>
    <definedName name="gov">#REF!</definedName>
    <definedName name="GRAD" localSheetId="1">#REF!</definedName>
    <definedName name="GRAD">#REF!</definedName>
    <definedName name="GRADE">#REF!</definedName>
    <definedName name="Gravel_incl_transport" localSheetId="1">#REF!</definedName>
    <definedName name="Gravel_incl_transport">#REF!</definedName>
    <definedName name="GRID">#REF!</definedName>
    <definedName name="grit" localSheetId="11">#REF!</definedName>
    <definedName name="grit" localSheetId="1">#REF!</definedName>
    <definedName name="grit">#REF!</definedName>
    <definedName name="GRLvl" localSheetId="1">#REF!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 localSheetId="11">#REF!</definedName>
    <definedName name="GSB" localSheetId="1">#REF!</definedName>
    <definedName name="GSB" localSheetId="16">#REF!</definedName>
    <definedName name="GSB" localSheetId="0">#REF!</definedName>
    <definedName name="GSB" localSheetId="2">#REF!</definedName>
    <definedName name="GSB">#REF!</definedName>
    <definedName name="GSBP" localSheetId="11">#REF!</definedName>
    <definedName name="GSBP" localSheetId="1">#REF!</definedName>
    <definedName name="GSBP" localSheetId="16">#REF!</definedName>
    <definedName name="GSBP" localSheetId="0">#REF!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 localSheetId="11">#REF!</definedName>
    <definedName name="HAMM" localSheetId="1">#REF!</definedName>
    <definedName name="HAMM" localSheetId="16">#REF!</definedName>
    <definedName name="HAMM" localSheetId="0">#REF!</definedName>
    <definedName name="HAMM">#REF!</definedName>
    <definedName name="HARI">#REF!</definedName>
    <definedName name="HBLACK" localSheetId="1">#REF!</definedName>
    <definedName name="HBLACK">#REF!</definedName>
    <definedName name="HCAR" localSheetId="1">#REF!</definedName>
    <definedName name="HCAR">#REF!</definedName>
    <definedName name="Hcbdw">'[104]purpose&amp;input'!#REF!</definedName>
    <definedName name="Hcw">'[104]purpose&amp;input'!#REF!</definedName>
    <definedName name="HE">#REF!</definedName>
    <definedName name="header">#REF!</definedName>
    <definedName name="HEADERGHT" localSheetId="1">#REF!</definedName>
    <definedName name="HEADERGHT">#REF!</definedName>
    <definedName name="HEADERGT" localSheetId="1">#REF!</definedName>
    <definedName name="HEADERGT">#REF!</definedName>
    <definedName name="HEADERLFT" localSheetId="1">#REF!</definedName>
    <definedName name="HEADERLFT">#REF!</definedName>
    <definedName name="HEADERLFT2" localSheetId="1">#REF!</definedName>
    <definedName name="HEADERLFT2">#REF!</definedName>
    <definedName name="HEADERLFT3" localSheetId="1">#REF!</definedName>
    <definedName name="HEADERLFT3">#REF!</definedName>
    <definedName name="HEADERRGT" localSheetId="1">#REF!</definedName>
    <definedName name="HEADERRGT">#REF!</definedName>
    <definedName name="HEADERRT2" localSheetId="1">#REF!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11">'[106]Pier Design(with offset)'!#REF!</definedName>
    <definedName name="hhr" localSheetId="1">'[106]Pier Design(with offset)'!#REF!</definedName>
    <definedName name="hhr" localSheetId="16">'[106]Pier Design(with offset)'!#REF!</definedName>
    <definedName name="hhr" localSheetId="0">'[106]Pier Design(with offset)'!#REF!</definedName>
    <definedName name="hhr" localSheetId="2">'[106]Pier Design(with offset)'!#REF!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 localSheetId="11">#REF!</definedName>
    <definedName name="HMAS" localSheetId="1">#REF!</definedName>
    <definedName name="HMAS" localSheetId="16">#REF!</definedName>
    <definedName name="HMAS" localSheetId="0">#REF!</definedName>
    <definedName name="HMAS" localSheetId="2">#REF!</definedName>
    <definedName name="HMAS">#REF!</definedName>
    <definedName name="HN">#REF!</definedName>
    <definedName name="ho">#REF!</definedName>
    <definedName name="ho___0">#REF!</definedName>
    <definedName name="ho___13">#REF!</definedName>
    <definedName name="hoi">#REF!</definedName>
    <definedName name="HPC" localSheetId="11">#REF!</definedName>
    <definedName name="HPC" localSheetId="1">#REF!</definedName>
    <definedName name="HPC" localSheetId="16">#REF!</definedName>
    <definedName name="HPC" localSheetId="0">#REF!</definedName>
    <definedName name="HPC">#REF!</definedName>
    <definedName name="hr" localSheetId="11">'[106]Pier Design(with offset)'!#REF!</definedName>
    <definedName name="hr" localSheetId="1">'[106]Pier Design(with offset)'!#REF!</definedName>
    <definedName name="hr" localSheetId="16">'[106]Pier Design(with offset)'!#REF!</definedName>
    <definedName name="hr" localSheetId="0">'[106]Pier Design(with offset)'!#REF!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 localSheetId="11">#REF!</definedName>
    <definedName name="HSPF" localSheetId="1">#REF!</definedName>
    <definedName name="HSPF" localSheetId="16">#REF!</definedName>
    <definedName name="HSPF" localSheetId="0">#REF!</definedName>
    <definedName name="HSPF" localSheetId="2">#REF!</definedName>
    <definedName name="HSPF">#REF!</definedName>
    <definedName name="HT" localSheetId="11">#REF!</definedName>
    <definedName name="HT" localSheetId="1">#REF!</definedName>
    <definedName name="HT" localSheetId="16">#REF!</definedName>
    <definedName name="HT" localSheetId="0">#REF!</definedName>
    <definedName name="HT">#REF!</definedName>
    <definedName name="HTA" localSheetId="11">#REF!</definedName>
    <definedName name="HTA" localSheetId="1">#REF!</definedName>
    <definedName name="HTA" localSheetId="16">#REF!</definedName>
    <definedName name="HTA" localSheetId="0">#REF!</definedName>
    <definedName name="HTA">#REF!</definedName>
    <definedName name="HTML" hidden="1">{"'장비'!$A$3:$M$12"}</definedName>
    <definedName name="HTML_CodePage" hidden="1">1252</definedName>
    <definedName name="HTML_Control" localSheetId="11" hidden="1">{"'Bill No. 7'!$A$1:$G$32"}</definedName>
    <definedName name="HTML_Control" localSheetId="16" hidden="1">{"'Bill No. 7'!$A$1:$G$32"}</definedName>
    <definedName name="HTML_Control" localSheetId="20" hidden="1">{"'Bill No. 7'!$A$1:$G$32"}</definedName>
    <definedName name="HTML_Control" localSheetId="0" hidden="1">{"'Bill No. 7'!$A$1:$G$32"}</definedName>
    <definedName name="HTML_Control" localSheetId="2" hidden="1">{"'Bill No. 7'!$A$1:$G$32"}</definedName>
    <definedName name="HTML_Control" hidden="1">{"'Bill No. 7'!$A$1:$G$32"}</definedName>
    <definedName name="HTML_control2" localSheetId="11" hidden="1">{"'Sheet1'!$A$4386:$N$4591"}</definedName>
    <definedName name="HTML_control2" localSheetId="16" hidden="1">{"'Sheet1'!$A$4386:$N$4591"}</definedName>
    <definedName name="HTML_control2" localSheetId="20" hidden="1">{"'Sheet1'!$A$4386:$N$4591"}</definedName>
    <definedName name="HTML_control2" localSheetId="0"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'[109]Pier Design(with offset)'!#REF!</definedName>
    <definedName name="htr" localSheetId="1">'[109]Pier Design(with offset)'!#REF!</definedName>
    <definedName name="htr" localSheetId="16">'[109]Pier Design(with offset)'!#REF!</definedName>
    <definedName name="htr" localSheetId="0">'[109]Pier Design(with offset)'!#REF!</definedName>
    <definedName name="htr" localSheetId="2">'[109]Pier Design(with offset)'!#REF!</definedName>
    <definedName name="htr">'[109]Pier Design(with offset)'!#REF!</definedName>
    <definedName name="HTS" localSheetId="11">#REF!</definedName>
    <definedName name="HTS" localSheetId="1">#REF!</definedName>
    <definedName name="HTS" localSheetId="16">#REF!</definedName>
    <definedName name="HTS" localSheetId="0">#REF!</definedName>
    <definedName name="HTS" localSheetId="2">#REF!</definedName>
    <definedName name="HTS">#REF!</definedName>
    <definedName name="Hu">#REF!</definedName>
    <definedName name="Hu___0">#REF!</definedName>
    <definedName name="Hu___13">#REF!</definedName>
    <definedName name="HV">#REF!</definedName>
    <definedName name="hvacrates">#REF!</definedName>
    <definedName name="Hw" localSheetId="11">#REF!</definedName>
    <definedName name="Hw" localSheetId="1">#REF!</definedName>
    <definedName name="Hw" localSheetId="16">#REF!</definedName>
    <definedName name="Hw" localSheetId="0">#REF!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11" hidden="1">{"'Sheet1'!$A$4386:$N$4591"}</definedName>
    <definedName name="IAM" localSheetId="16" hidden="1">{"'Sheet1'!$A$4386:$N$4591"}</definedName>
    <definedName name="IAM" localSheetId="20" hidden="1">{"'Sheet1'!$A$4386:$N$4591"}</definedName>
    <definedName name="IAM" localSheetId="0" hidden="1">{"'Sheet1'!$A$4386:$N$4591"}</definedName>
    <definedName name="IAM" localSheetId="2" hidden="1">{"'Sheet1'!$A$4386:$N$4591"}</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 localSheetId="11">#REF!</definedName>
    <definedName name="if" localSheetId="1">#REF!</definedName>
    <definedName name="if" localSheetId="16">#REF!</definedName>
    <definedName name="if" localSheetId="0">#REF!</definedName>
    <definedName name="if" localSheetId="2">#REF!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 localSheetId="11">#REF!</definedName>
    <definedName name="INPUT_VALVE" localSheetId="1">#REF!</definedName>
    <definedName name="INPUT_VALVE" localSheetId="16">#REF!</definedName>
    <definedName name="INPUT_VALVE" localSheetId="0">#REF!</definedName>
    <definedName name="INPUT_VALVE" localSheetId="2">#REF!</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 localSheetId="11">#REF!</definedName>
    <definedName name="ipc" localSheetId="1">#REF!</definedName>
    <definedName name="ipc" localSheetId="16">#REF!</definedName>
    <definedName name="ipc" localSheetId="0">#REF!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 localSheetId="11">#REF!</definedName>
    <definedName name="J" localSheetId="1">#REF!</definedName>
    <definedName name="J" localSheetId="16">#REF!</definedName>
    <definedName name="J" localSheetId="0">#REF!</definedName>
    <definedName name="J">#REF!</definedName>
    <definedName name="j_filler">#REF!</definedName>
    <definedName name="JACK">'[4]Cost of O &amp; O'!$F$32</definedName>
    <definedName name="jartj">#REF!</definedName>
    <definedName name="JCB" localSheetId="11">#REF!</definedName>
    <definedName name="JCB" localSheetId="1">#REF!</definedName>
    <definedName name="JCB" localSheetId="16">#REF!</definedName>
    <definedName name="JCB" localSheetId="0">#REF!</definedName>
    <definedName name="JCB" localSheetId="2">#REF!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 localSheetId="11">#REF!</definedName>
    <definedName name="jey" localSheetId="1">#REF!</definedName>
    <definedName name="jey" localSheetId="16">#REF!</definedName>
    <definedName name="jey" localSheetId="0">#REF!</definedName>
    <definedName name="jey" localSheetId="2">#REF!</definedName>
    <definedName name="jey">#REF!</definedName>
    <definedName name="JK" localSheetId="11">#REF!</definedName>
    <definedName name="JK" localSheetId="1">#REF!</definedName>
    <definedName name="JK" localSheetId="16">#REF!</definedName>
    <definedName name="JK" localSheetId="0">#REF!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11">#REF!</definedName>
    <definedName name="JOI_RATE" localSheetId="1">#REF!</definedName>
    <definedName name="JOI_RATE" localSheetId="16">#REF!</definedName>
    <definedName name="JOI_RATE" localSheetId="0">#REF!</definedName>
    <definedName name="JOI_RATE" localSheetId="2">#REF!</definedName>
    <definedName name="JOI_RATE">#REF!</definedName>
    <definedName name="js">#REF!</definedName>
    <definedName name="JUMBO">'[4]Cost of O &amp; O'!$F$39</definedName>
    <definedName name="k" localSheetId="11" hidden="1">{"form-D1",#N/A,FALSE,"FORM-D1";"form-D1_amt",#N/A,FALSE,"FORM-D1"}</definedName>
    <definedName name="k" localSheetId="16" hidden="1">{"form-D1",#N/A,FALSE,"FORM-D1";"form-D1_amt",#N/A,FALSE,"FORM-D1"}</definedName>
    <definedName name="k" localSheetId="20" hidden="1">{"form-D1",#N/A,FALSE,"FORM-D1";"form-D1_amt",#N/A,FALSE,"FORM-D1"}</definedName>
    <definedName name="k" localSheetId="0" hidden="1">{"form-D1",#N/A,FALSE,"FORM-D1";"form-D1_amt",#N/A,FALSE,"FORM-D1"}</definedName>
    <definedName name="k" localSheetId="2" hidden="1">{"form-D1",#N/A,FALSE,"FORM-D1";"form-D1_amt",#N/A,FALSE,"FORM-D1"}</definedName>
    <definedName name="k" hidden="1">{"form-D1",#N/A,FALSE,"FORM-D1";"form-D1_amt",#N/A,FALSE,"FORM-D1"}</definedName>
    <definedName name="K___0">#REF!</definedName>
    <definedName name="K___13">#REF!</definedName>
    <definedName name="Ka" localSheetId="11">#REF!</definedName>
    <definedName name="Ka" localSheetId="1">#REF!</definedName>
    <definedName name="Ka" localSheetId="16">#REF!</definedName>
    <definedName name="Ka" localSheetId="0">#REF!</definedName>
    <definedName name="Ka" localSheetId="2">#REF!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11">#REF!</definedName>
    <definedName name="KERB" localSheetId="1">#REF!</definedName>
    <definedName name="KERB" localSheetId="16">#REF!</definedName>
    <definedName name="KERB" localSheetId="0">#REF!</definedName>
    <definedName name="KERB" localSheetId="2">#REF!</definedName>
    <definedName name="KERB">#REF!</definedName>
    <definedName name="KH">#REF!</definedName>
    <definedName name="Kh___0">#REF!</definedName>
    <definedName name="Kh___13">#REF!</definedName>
    <definedName name="KHAL" localSheetId="11">#REF!</definedName>
    <definedName name="KHAL" localSheetId="1">#REF!</definedName>
    <definedName name="KHAL" localSheetId="16">#REF!</definedName>
    <definedName name="KHAL" localSheetId="0">#REF!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 localSheetId="1">#REF!</definedName>
    <definedName name="kk">#REF!</definedName>
    <definedName name="Km">#REF!</definedName>
    <definedName name="Km___0">#REF!</definedName>
    <definedName name="Km___13">#REF!</definedName>
    <definedName name="KOTASTN">'[46]RA Civil'!$E$43</definedName>
    <definedName name="Kp" localSheetId="11">#REF!</definedName>
    <definedName name="Kp" localSheetId="1">#REF!</definedName>
    <definedName name="Kp" localSheetId="16">#REF!</definedName>
    <definedName name="Kp" localSheetId="0">#REF!</definedName>
    <definedName name="Kp" localSheetId="2">#REF!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 localSheetId="11">#REF!</definedName>
    <definedName name="L" localSheetId="1">#REF!</definedName>
    <definedName name="L" localSheetId="16">#REF!</definedName>
    <definedName name="L" localSheetId="0">#REF!</definedName>
    <definedName name="L">#REF!</definedName>
    <definedName name="L___0">#REF!</definedName>
    <definedName name="L___13">#REF!</definedName>
    <definedName name="LAB_RATE" localSheetId="11">#REF!</definedName>
    <definedName name="LAB_RATE" localSheetId="1">#REF!</definedName>
    <definedName name="LAB_RATE" localSheetId="16">#REF!</definedName>
    <definedName name="LAB_RATE" localSheetId="0">#REF!</definedName>
    <definedName name="LAB_RATE">#REF!</definedName>
    <definedName name="LABM1" localSheetId="1">#REF!</definedName>
    <definedName name="LABM1">#REF!</definedName>
    <definedName name="LABM2" localSheetId="1">#REF!</definedName>
    <definedName name="LABM2">#REF!</definedName>
    <definedName name="LABM3" localSheetId="1">#REF!</definedName>
    <definedName name="LABM3">#REF!</definedName>
    <definedName name="LABM4" localSheetId="1">#REF!</definedName>
    <definedName name="LABM4">#REF!</definedName>
    <definedName name="LABM5" localSheetId="1">#REF!</definedName>
    <definedName name="LABM5">#REF!</definedName>
    <definedName name="LABM6" localSheetId="1">#REF!</definedName>
    <definedName name="LABM6">#REF!</definedName>
    <definedName name="LAC">[118]S2groupcode!$G$2</definedName>
    <definedName name="LACB1" localSheetId="11">#REF!</definedName>
    <definedName name="LACB1" localSheetId="1">#REF!</definedName>
    <definedName name="LACB1" localSheetId="16">#REF!</definedName>
    <definedName name="LACB1" localSheetId="0">#REF!</definedName>
    <definedName name="LACB1" localSheetId="2">#REF!</definedName>
    <definedName name="LACB1">#REF!</definedName>
    <definedName name="LACB2" localSheetId="11">#REF!</definedName>
    <definedName name="LACB2" localSheetId="1">#REF!</definedName>
    <definedName name="LACB2" localSheetId="16">#REF!</definedName>
    <definedName name="LACB2" localSheetId="0">#REF!</definedName>
    <definedName name="LACB2">#REF!</definedName>
    <definedName name="LACB3" localSheetId="11">#REF!</definedName>
    <definedName name="LACB3" localSheetId="1">#REF!</definedName>
    <definedName name="LACB3" localSheetId="16">#REF!</definedName>
    <definedName name="LACB3" localSheetId="0">#REF!</definedName>
    <definedName name="LACB3">#REF!</definedName>
    <definedName name="LACB4" localSheetId="1">#REF!</definedName>
    <definedName name="LACB4">#REF!</definedName>
    <definedName name="LACB5" localSheetId="1">#REF!</definedName>
    <definedName name="LACB5">#REF!</definedName>
    <definedName name="LACB6" localSheetId="1">#REF!</definedName>
    <definedName name="LACB6">#REF!</definedName>
    <definedName name="LACR1" localSheetId="1">#REF!</definedName>
    <definedName name="LACR1">#REF!</definedName>
    <definedName name="LACR2" localSheetId="1">#REF!</definedName>
    <definedName name="LACR2">#REF!</definedName>
    <definedName name="LACR3" localSheetId="1">#REF!</definedName>
    <definedName name="LACR3">#REF!</definedName>
    <definedName name="LACR4" localSheetId="1">#REF!</definedName>
    <definedName name="LACR4">#REF!</definedName>
    <definedName name="LACR5" localSheetId="1">#REF!</definedName>
    <definedName name="LACR5">#REF!</definedName>
    <definedName name="LACR6" localSheetId="1">#REF!</definedName>
    <definedName name="LACR6">#REF!</definedName>
    <definedName name="LACS">[119]PLAN_FEB97!$A$2</definedName>
    <definedName name="LAGG1" localSheetId="11">#REF!</definedName>
    <definedName name="LAGG1" localSheetId="1">#REF!</definedName>
    <definedName name="LAGG1" localSheetId="16">#REF!</definedName>
    <definedName name="LAGG1" localSheetId="0">#REF!</definedName>
    <definedName name="LAGG1" localSheetId="2">#REF!</definedName>
    <definedName name="LAGG1">#REF!</definedName>
    <definedName name="LAGG2" localSheetId="11">#REF!</definedName>
    <definedName name="LAGG2" localSheetId="1">#REF!</definedName>
    <definedName name="LAGG2" localSheetId="16">#REF!</definedName>
    <definedName name="LAGG2" localSheetId="0">#REF!</definedName>
    <definedName name="LAGG2">#REF!</definedName>
    <definedName name="LAGG3" localSheetId="11">#REF!</definedName>
    <definedName name="LAGG3" localSheetId="1">#REF!</definedName>
    <definedName name="LAGG3" localSheetId="16">#REF!</definedName>
    <definedName name="LAGG3" localSheetId="0">#REF!</definedName>
    <definedName name="LAGG3">#REF!</definedName>
    <definedName name="LAGG6" localSheetId="1">#REF!</definedName>
    <definedName name="LAGG6">#REF!</definedName>
    <definedName name="LAMP">#REF!</definedName>
    <definedName name="LAMP___0">#REF!</definedName>
    <definedName name="LAMP___13">#REF!</definedName>
    <definedName name="latent">'[120]steam table'!$N$5:$Q$102</definedName>
    <definedName name="LATH">#REF!</definedName>
    <definedName name="LAWM1" localSheetId="11">#REF!</definedName>
    <definedName name="LAWM1" localSheetId="1">#REF!</definedName>
    <definedName name="LAWM1">#REF!</definedName>
    <definedName name="LAWM2" localSheetId="1">#REF!</definedName>
    <definedName name="LAWM2">#REF!</definedName>
    <definedName name="LAWM3" localSheetId="1">#REF!</definedName>
    <definedName name="LAWM3">#REF!</definedName>
    <definedName name="LAWM4" localSheetId="1">#REF!</definedName>
    <definedName name="LAWM4">#REF!</definedName>
    <definedName name="LAWM5" localSheetId="1">#REF!</definedName>
    <definedName name="LAWM5">#REF!</definedName>
    <definedName name="LAWM6" localSheetId="1">#REF!</definedName>
    <definedName name="LAWM6">#REF!</definedName>
    <definedName name="LBM" localSheetId="1">#REF!</definedName>
    <definedName name="LBM">#REF!</definedName>
    <definedName name="LBMod" localSheetId="1">#REF!</definedName>
    <definedName name="LBMod">#REF!</definedName>
    <definedName name="LBOULD" localSheetId="1">#REF!</definedName>
    <definedName name="LBOULD">#REF!</definedName>
    <definedName name="LC" localSheetId="1">#REF!</definedName>
    <definedName name="LC">#REF!</definedName>
    <definedName name="Lc___0">#REF!</definedName>
    <definedName name="Lc___13">#REF!</definedName>
    <definedName name="LCON" localSheetId="1">#REF!</definedName>
    <definedName name="LCON">#REF!</definedName>
    <definedName name="LCSAND1" localSheetId="1">#REF!</definedName>
    <definedName name="LCSAND1">#REF!</definedName>
    <definedName name="LCSAND2" localSheetId="1">#REF!</definedName>
    <definedName name="LCSAND2">#REF!</definedName>
    <definedName name="LCSAND3" localSheetId="1">#REF!</definedName>
    <definedName name="LCSAND3">#REF!</definedName>
    <definedName name="LCSAND6" localSheetId="1">#REF!</definedName>
    <definedName name="LCSAND6">#REF!</definedName>
    <definedName name="lean">#REF!</definedName>
    <definedName name="lef">#REF!</definedName>
    <definedName name="Leff">[64]basdat!$D$4</definedName>
    <definedName name="lel">#REF!</definedName>
    <definedName name="len">#REF!</definedName>
    <definedName name="LGSB1" localSheetId="11">#REF!</definedName>
    <definedName name="LGSB1" localSheetId="1">#REF!</definedName>
    <definedName name="LGSB1" localSheetId="16">#REF!</definedName>
    <definedName name="LGSB1" localSheetId="0">#REF!</definedName>
    <definedName name="LGSB1" localSheetId="2">#REF!</definedName>
    <definedName name="LGSB1">#REF!</definedName>
    <definedName name="LGSB2" localSheetId="11">#REF!</definedName>
    <definedName name="LGSB2" localSheetId="1">#REF!</definedName>
    <definedName name="LGSB2" localSheetId="16">#REF!</definedName>
    <definedName name="LGSB2" localSheetId="0">#REF!</definedName>
    <definedName name="LGSB2">#REF!</definedName>
    <definedName name="LGSB3" localSheetId="11">#REF!</definedName>
    <definedName name="LGSB3" localSheetId="1">#REF!</definedName>
    <definedName name="LGSB3" localSheetId="16">#REF!</definedName>
    <definedName name="LGSB3" localSheetId="0">#REF!</definedName>
    <definedName name="LGSB3">#REF!</definedName>
    <definedName name="LGSB4" localSheetId="1">#REF!</definedName>
    <definedName name="LGSB4">#REF!</definedName>
    <definedName name="LGSB5" localSheetId="1">#REF!</definedName>
    <definedName name="LGSB5">#REF!</definedName>
    <definedName name="LGSB6" localSheetId="1">#REF!</definedName>
    <definedName name="LGSB6">#REF!</definedName>
    <definedName name="limcount" hidden="1">1</definedName>
    <definedName name="LINE1">#REF!</definedName>
    <definedName name="lk" hidden="1">{#N/A,#N/A,FALSE,"CCTV"}</definedName>
    <definedName name="LL">#REF!</definedName>
    <definedName name="llllllllllllllllllll" localSheetId="11">#REF!</definedName>
    <definedName name="llllllllllllllllllll" localSheetId="1">#REF!</definedName>
    <definedName name="llllllllllllllllllll" localSheetId="16">#REF!</definedName>
    <definedName name="llllllllllllllllllll" localSheetId="0">#REF!</definedName>
    <definedName name="llllllllllllllllllll" localSheetId="2">#REF!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11">#REF!</definedName>
    <definedName name="LMUR1" localSheetId="1">#REF!</definedName>
    <definedName name="LMUR1" localSheetId="16">#REF!</definedName>
    <definedName name="LMUR1" localSheetId="0">#REF!</definedName>
    <definedName name="LMUR1" localSheetId="2">#REF!</definedName>
    <definedName name="LMUR1">#REF!</definedName>
    <definedName name="LMUR2" localSheetId="11">#REF!</definedName>
    <definedName name="LMUR2" localSheetId="1">#REF!</definedName>
    <definedName name="LMUR2" localSheetId="16">#REF!</definedName>
    <definedName name="LMUR2" localSheetId="0">#REF!</definedName>
    <definedName name="LMUR2">#REF!</definedName>
    <definedName name="LMUR3" localSheetId="1">#REF!</definedName>
    <definedName name="LMUR3">#REF!</definedName>
    <definedName name="LMUR4" localSheetId="1">#REF!</definedName>
    <definedName name="LMUR4">#REF!</definedName>
    <definedName name="LMUR5" localSheetId="1">#REF!</definedName>
    <definedName name="LMUR5">#REF!</definedName>
    <definedName name="LMUR6" localSheetId="1">#REF!</definedName>
    <definedName name="LMUR6">#REF!</definedName>
    <definedName name="LOAD" localSheetId="1">#REF!</definedName>
    <definedName name="LOAD">#REF!</definedName>
    <definedName name="LOCO">'[4]Cost of O &amp; O'!$F$40</definedName>
    <definedName name="Lr">#REF!</definedName>
    <definedName name="Lr___0">#REF!</definedName>
    <definedName name="Lr___13">#REF!</definedName>
    <definedName name="LRUB1" localSheetId="11">#REF!</definedName>
    <definedName name="LRUB1" localSheetId="1">#REF!</definedName>
    <definedName name="LRUB1" localSheetId="16">#REF!</definedName>
    <definedName name="LRUB1" localSheetId="0">#REF!</definedName>
    <definedName name="LRUB1" localSheetId="2">#REF!</definedName>
    <definedName name="LRUB1">#REF!</definedName>
    <definedName name="LRUB2" localSheetId="11">#REF!</definedName>
    <definedName name="LRUB2" localSheetId="1">#REF!</definedName>
    <definedName name="LRUB2" localSheetId="16">#REF!</definedName>
    <definedName name="LRUB2" localSheetId="0">#REF!</definedName>
    <definedName name="LRUB2">#REF!</definedName>
    <definedName name="LRUB3" localSheetId="11">#REF!</definedName>
    <definedName name="LRUB3" localSheetId="1">#REF!</definedName>
    <definedName name="LRUB3" localSheetId="16">#REF!</definedName>
    <definedName name="LRUB3" localSheetId="0">#REF!</definedName>
    <definedName name="LRUB3">#REF!</definedName>
    <definedName name="LRUB4" localSheetId="1">#REF!</definedName>
    <definedName name="LRUB4">#REF!</definedName>
    <definedName name="LRUB5" localSheetId="1">#REF!</definedName>
    <definedName name="LRUB5">#REF!</definedName>
    <definedName name="LRUB6" localSheetId="1">#REF!</definedName>
    <definedName name="LRUB6">#REF!</definedName>
    <definedName name="LSAND1" localSheetId="1">#REF!</definedName>
    <definedName name="LSAND1">#REF!</definedName>
    <definedName name="LSAND2" localSheetId="1">#REF!</definedName>
    <definedName name="LSAND2">#REF!</definedName>
    <definedName name="LSAND3" localSheetId="1">#REF!</definedName>
    <definedName name="LSAND3">#REF!</definedName>
    <definedName name="LSAND6" localSheetId="1">#REF!</definedName>
    <definedName name="LSAND6">#REF!</definedName>
    <definedName name="LSANDB1" localSheetId="1">#REF!</definedName>
    <definedName name="LSANDB1">#REF!</definedName>
    <definedName name="LSANDB2" localSheetId="1">#REF!</definedName>
    <definedName name="LSANDB2">#REF!</definedName>
    <definedName name="LSANDB3" localSheetId="1">#REF!</definedName>
    <definedName name="LSANDB3">#REF!</definedName>
    <definedName name="LSANDB4" localSheetId="1">#REF!</definedName>
    <definedName name="LSANDB4">#REF!</definedName>
    <definedName name="LSANDB5" localSheetId="1">#REF!</definedName>
    <definedName name="LSANDB5">#REF!</definedName>
    <definedName name="LSANDB6" localSheetId="1">#REF!</definedName>
    <definedName name="LSANDB6">#REF!</definedName>
    <definedName name="LSANDR1" localSheetId="1">#REF!</definedName>
    <definedName name="LSANDR1">#REF!</definedName>
    <definedName name="LSANDR2" localSheetId="1">#REF!</definedName>
    <definedName name="LSANDR2">#REF!</definedName>
    <definedName name="LSANDR3" localSheetId="1">#REF!</definedName>
    <definedName name="LSANDR3">#REF!</definedName>
    <definedName name="LSANDR4" localSheetId="1">#REF!</definedName>
    <definedName name="LSANDR4">#REF!</definedName>
    <definedName name="LSANDR5" localSheetId="1">#REF!</definedName>
    <definedName name="LSANDR5">#REF!</definedName>
    <definedName name="LSANDR6" localSheetId="1">#REF!</definedName>
    <definedName name="LSANDR6">#REF!</definedName>
    <definedName name="lt" localSheetId="1">'[106]Pier Design(with offset)'!#REF!</definedName>
    <definedName name="lt">'[106]Pier Design(with offset)'!#REF!</definedName>
    <definedName name="ltr" localSheetId="1">'[109]Pier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11">#REF!</definedName>
    <definedName name="LWMM" localSheetId="1">#REF!</definedName>
    <definedName name="LWMM" localSheetId="16">#REF!</definedName>
    <definedName name="LWMM" localSheetId="0">#REF!</definedName>
    <definedName name="LWMM" localSheetId="2">#REF!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localSheetId="11">#REF!</definedName>
    <definedName name="m" localSheetId="1">#REF!</definedName>
    <definedName name="m" localSheetId="16">#REF!</definedName>
    <definedName name="m" localSheetId="0">#REF!</definedName>
    <definedName name="m">#REF!</definedName>
    <definedName name="m___0">#REF!</definedName>
    <definedName name="m___13">#REF!</definedName>
    <definedName name="m1.5bgl" localSheetId="11">#REF!</definedName>
    <definedName name="m1.5bgl" localSheetId="1">#REF!</definedName>
    <definedName name="m1.5bgl" localSheetId="16">#REF!</definedName>
    <definedName name="m1.5bgl" localSheetId="0">#REF!</definedName>
    <definedName name="m1.5bgl">#REF!</definedName>
    <definedName name="m10.98agl" localSheetId="1">#REF!</definedName>
    <definedName name="m10.98agl">#REF!</definedName>
    <definedName name="m10.98bgl" localSheetId="1">#REF!</definedName>
    <definedName name="m10.98bgl">#REF!</definedName>
    <definedName name="M10cement" localSheetId="1">#REF!</definedName>
    <definedName name="M10cement">#REF!</definedName>
    <definedName name="m14.64agl" localSheetId="1">#REF!</definedName>
    <definedName name="m14.64agl">#REF!</definedName>
    <definedName name="m14.64bgl" localSheetId="1">#REF!</definedName>
    <definedName name="m14.64bgl">#REF!</definedName>
    <definedName name="M15cement" localSheetId="1">#REF!</definedName>
    <definedName name="M15cement">#REF!</definedName>
    <definedName name="M15Grd" localSheetId="1">#REF!</definedName>
    <definedName name="M15Grd">#REF!</definedName>
    <definedName name="m18.3agl" localSheetId="1">#REF!</definedName>
    <definedName name="m18.3agl">#REF!</definedName>
    <definedName name="m18.3bgl" localSheetId="1">#REF!</definedName>
    <definedName name="m18.3bgl">#REF!</definedName>
    <definedName name="M20Grd" localSheetId="1">#REF!</definedName>
    <definedName name="M20Grd">#REF!</definedName>
    <definedName name="M20PCCcement" localSheetId="1">#REF!</definedName>
    <definedName name="M20PCCcement">#REF!</definedName>
    <definedName name="M20RCCcement" localSheetId="1">#REF!</definedName>
    <definedName name="M20RCCcement">#REF!</definedName>
    <definedName name="m21.96agl" localSheetId="1">#REF!</definedName>
    <definedName name="m21.96agl">#REF!</definedName>
    <definedName name="m21.96bgl" localSheetId="1">#REF!</definedName>
    <definedName name="m21.96bgl">#REF!</definedName>
    <definedName name="M25Grd" localSheetId="1">#REF!</definedName>
    <definedName name="M25Grd">#REF!</definedName>
    <definedName name="M25PCCcement" localSheetId="1">#REF!</definedName>
    <definedName name="M25PCCcement">#REF!</definedName>
    <definedName name="M25RCCcement" localSheetId="1">#REF!</definedName>
    <definedName name="M25RCCcement">#REF!</definedName>
    <definedName name="M30cement" localSheetId="1">#REF!</definedName>
    <definedName name="M30cement">#REF!</definedName>
    <definedName name="M30Grd" localSheetId="1">#REF!</definedName>
    <definedName name="M30Grd">#REF!</definedName>
    <definedName name="M35cement" localSheetId="1">#REF!</definedName>
    <definedName name="M35cement">#REF!</definedName>
    <definedName name="M35PILE" localSheetId="1">'[4]Mix Design'!#REF!</definedName>
    <definedName name="M35PILE">'[4]Mix Design'!#REF!</definedName>
    <definedName name="m4.5agl" localSheetId="11">#REF!</definedName>
    <definedName name="m4.5agl" localSheetId="1">#REF!</definedName>
    <definedName name="m4.5agl" localSheetId="16">#REF!</definedName>
    <definedName name="m4.5agl" localSheetId="0">#REF!</definedName>
    <definedName name="m4.5agl" localSheetId="2">#REF!</definedName>
    <definedName name="m4.5agl">#REF!</definedName>
    <definedName name="m4.5bgl" localSheetId="11">#REF!</definedName>
    <definedName name="m4.5bgl" localSheetId="1">#REF!</definedName>
    <definedName name="m4.5bgl" localSheetId="16">#REF!</definedName>
    <definedName name="m4.5bgl" localSheetId="0">#REF!</definedName>
    <definedName name="m4.5bgl">#REF!</definedName>
    <definedName name="M40cement" localSheetId="11">#REF!</definedName>
    <definedName name="M40cement" localSheetId="1">#REF!</definedName>
    <definedName name="M40cement" localSheetId="16">#REF!</definedName>
    <definedName name="M40cement" localSheetId="0">#REF!</definedName>
    <definedName name="M40cement">#REF!</definedName>
    <definedName name="M50cement" localSheetId="1">#REF!</definedName>
    <definedName name="M50cement">#REF!</definedName>
    <definedName name="m7.32agl" localSheetId="1">#REF!</definedName>
    <definedName name="m7.32agl">#REF!</definedName>
    <definedName name="m7.32bgl" localSheetId="1">#REF!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11">#REF!</definedName>
    <definedName name="materials" localSheetId="1">#REF!</definedName>
    <definedName name="materials" localSheetId="16">#REF!</definedName>
    <definedName name="materials" localSheetId="0">#REF!</definedName>
    <definedName name="materials" localSheetId="2">#REF!</definedName>
    <definedName name="materials">#REF!</definedName>
    <definedName name="MATL">[49]PIPING!$AL$7:$AN$221</definedName>
    <definedName name="MATL_CLASS">[49]PIPING!$AC$6:$AC$105</definedName>
    <definedName name="MATL1">'[34]CODE-STR'!$A$3:$B$40</definedName>
    <definedName name="MaxSNo">[54]Data!$J$3</definedName>
    <definedName name="MAZ" localSheetId="11">#REF!</definedName>
    <definedName name="MAZ" localSheetId="1">#REF!</definedName>
    <definedName name="MAZ" localSheetId="16">#REF!</definedName>
    <definedName name="MAZ" localSheetId="0">#REF!</definedName>
    <definedName name="MAZ" localSheetId="2">#REF!</definedName>
    <definedName name="MAZ">#REF!</definedName>
    <definedName name="Mb">'[104]purpose&amp;input'!#REF!</definedName>
    <definedName name="Mb_v">'[104]purpose&amp;input'!#REF!</definedName>
    <definedName name="MBIT" localSheetId="11">#REF!</definedName>
    <definedName name="MBIT" localSheetId="1">#REF!</definedName>
    <definedName name="MBIT" localSheetId="16">#REF!</definedName>
    <definedName name="MBIT" localSheetId="0">#REF!</definedName>
    <definedName name="MBIT" localSheetId="2">#REF!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 localSheetId="11">#REF!</definedName>
    <definedName name="MCOOK" localSheetId="1">#REF!</definedName>
    <definedName name="MCOOK" localSheetId="16">#REF!</definedName>
    <definedName name="MCOOK" localSheetId="0">#REF!</definedName>
    <definedName name="MCOOK" localSheetId="2">#REF!</definedName>
    <definedName name="MCOOK">#REF!</definedName>
    <definedName name="Mcwc">#REF!</definedName>
    <definedName name="Mcws">#REF!</definedName>
    <definedName name="Md">#REF!</definedName>
    <definedName name="Md_v">#REF!</definedName>
    <definedName name="Me">#REF!</definedName>
    <definedName name="Me_v">#REF!</definedName>
    <definedName name="mech" localSheetId="11">#REF!</definedName>
    <definedName name="mech" localSheetId="1">#REF!</definedName>
    <definedName name="mech" localSheetId="16">#REF!</definedName>
    <definedName name="mech" localSheetId="0">#REF!</definedName>
    <definedName name="mech">#REF!</definedName>
    <definedName name="MET">[58]ANALYSIS!$C$9</definedName>
    <definedName name="METAL" localSheetId="11">#REF!</definedName>
    <definedName name="METAL" localSheetId="1">#REF!</definedName>
    <definedName name="METAL" localSheetId="16">#REF!</definedName>
    <definedName name="METAL" localSheetId="0">#REF!</definedName>
    <definedName name="METAL" localSheetId="2">#REF!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11">'[123]scour depth'!#REF!</definedName>
    <definedName name="MF" localSheetId="1">'[123]scour depth'!#REF!</definedName>
    <definedName name="MF" localSheetId="16">'[123]scour depth'!#REF!</definedName>
    <definedName name="MF" localSheetId="0">'[123]scour depth'!#REF!</definedName>
    <definedName name="MF" localSheetId="2">'[123]scour depth'!#REF!</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 localSheetId="11">#REF!</definedName>
    <definedName name="MILD" localSheetId="1">#REF!</definedName>
    <definedName name="MILD" localSheetId="16">#REF!</definedName>
    <definedName name="MILD" localSheetId="0">#REF!</definedName>
    <definedName name="MILD" localSheetId="2">#REF!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 localSheetId="11">#REF!</definedName>
    <definedName name="MIST" localSheetId="1">#REF!</definedName>
    <definedName name="MIST" localSheetId="16">#REF!</definedName>
    <definedName name="MIST" localSheetId="0">#REF!</definedName>
    <definedName name="MIST" localSheetId="2">#REF!</definedName>
    <definedName name="MIST">#REF!</definedName>
    <definedName name="MIX" localSheetId="11">#REF!</definedName>
    <definedName name="MIX" localSheetId="1">#REF!</definedName>
    <definedName name="MIX" localSheetId="16">#REF!</definedName>
    <definedName name="MIX" localSheetId="0">#REF!</definedName>
    <definedName name="MIX">#REF!</definedName>
    <definedName name="Mix_15">'[6]Mix Design'!$P$11</definedName>
    <definedName name="Mix_30">'[6]Mix Design'!$P$14</definedName>
    <definedName name="MIX10B" localSheetId="11">#REF!</definedName>
    <definedName name="MIX10B" localSheetId="1">#REF!</definedName>
    <definedName name="MIX10B" localSheetId="16">#REF!</definedName>
    <definedName name="MIX10B" localSheetId="0">#REF!</definedName>
    <definedName name="MIX10B" localSheetId="2">#REF!</definedName>
    <definedName name="MIX10B">#REF!</definedName>
    <definedName name="MIX10R" localSheetId="11">#REF!</definedName>
    <definedName name="MIX10R" localSheetId="1">#REF!</definedName>
    <definedName name="MIX10R" localSheetId="16">#REF!</definedName>
    <definedName name="MIX10R" localSheetId="0">#REF!</definedName>
    <definedName name="MIX10R">#REF!</definedName>
    <definedName name="MIX15B" localSheetId="11">#REF!</definedName>
    <definedName name="MIX15B" localSheetId="1">#REF!</definedName>
    <definedName name="MIX15B" localSheetId="16">#REF!</definedName>
    <definedName name="MIX15B" localSheetId="0">#REF!</definedName>
    <definedName name="MIX15B">#REF!</definedName>
    <definedName name="MIX15R" localSheetId="1">#REF!</definedName>
    <definedName name="MIX15R">#REF!</definedName>
    <definedName name="MIX20B" localSheetId="1">#REF!</definedName>
    <definedName name="MIX20B">#REF!</definedName>
    <definedName name="MIX20R" localSheetId="1">#REF!</definedName>
    <definedName name="MIX20R">#REF!</definedName>
    <definedName name="MIX25B" localSheetId="1">#REF!</definedName>
    <definedName name="MIX25B">#REF!</definedName>
    <definedName name="MIX25R" localSheetId="1">#REF!</definedName>
    <definedName name="MIX25R">#REF!</definedName>
    <definedName name="MIX30B" localSheetId="1">#REF!</definedName>
    <definedName name="MIX30B">#REF!</definedName>
    <definedName name="MIX30R" localSheetId="1">#REF!</definedName>
    <definedName name="MIX30R">#REF!</definedName>
    <definedName name="MIX35B" localSheetId="1">#REF!</definedName>
    <definedName name="MIX35B">#REF!</definedName>
    <definedName name="MIX35R" localSheetId="1">#REF!</definedName>
    <definedName name="MIX35R">#REF!</definedName>
    <definedName name="MIX40B" localSheetId="1">#REF!</definedName>
    <definedName name="MIX40B">#REF!</definedName>
    <definedName name="MIX45B" localSheetId="1">#REF!</definedName>
    <definedName name="MIX45B">#REF!</definedName>
    <definedName name="ml" hidden="1">{"'장비'!$A$3:$M$12"}</definedName>
    <definedName name="MLDPLT" localSheetId="1">#REF!</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11">#REF!</definedName>
    <definedName name="MMAZ" localSheetId="1">#REF!</definedName>
    <definedName name="MMAZ" localSheetId="16">#REF!</definedName>
    <definedName name="MMAZ" localSheetId="0">#REF!</definedName>
    <definedName name="MMAZ" localSheetId="2">#REF!</definedName>
    <definedName name="MMAZ">#REF!</definedName>
    <definedName name="mn" hidden="1">{"'Sheet1'!$L$16"}</definedName>
    <definedName name="MONTH_CONDITION">#REF!</definedName>
    <definedName name="MONTH_DETAILS">#REF!</definedName>
    <definedName name="MP" hidden="1">{#N/A,#N/A,FALSE,"CCTV"}</definedName>
    <definedName name="MPF" localSheetId="11">#REF!</definedName>
    <definedName name="MPF" localSheetId="1">#REF!</definedName>
    <definedName name="MPF" localSheetId="16">#REF!</definedName>
    <definedName name="MPF" localSheetId="0">#REF!</definedName>
    <definedName name="MPF" localSheetId="2">#REF!</definedName>
    <definedName name="MPF">#REF!</definedName>
    <definedName name="MPMOB">#REF!</definedName>
    <definedName name="MRCRLPW">#REF!</definedName>
    <definedName name="MS" localSheetId="11">#REF!</definedName>
    <definedName name="MS" localSheetId="1">#REF!</definedName>
    <definedName name="MS" localSheetId="16">#REF!</definedName>
    <definedName name="MS" localSheetId="0">#REF!</definedName>
    <definedName name="MS">#REF!</definedName>
    <definedName name="MS200202rev2">#REF!</definedName>
    <definedName name="ms2002may1706">#REF!</definedName>
    <definedName name="Msbdo">#REF!</definedName>
    <definedName name="msjune1807">#REF!</definedName>
    <definedName name="mu" localSheetId="1">#REF!</definedName>
    <definedName name="mu">#REF!</definedName>
    <definedName name="MUCK" localSheetId="1">#REF!</definedName>
    <definedName name="MUCK">#REF!</definedName>
    <definedName name="mui" localSheetId="1">#REF!</definedName>
    <definedName name="mui">#REF!</definedName>
    <definedName name="MUL">'[46]RA Civil'!$E$8</definedName>
    <definedName name="MUNION" localSheetId="11">#REF!</definedName>
    <definedName name="MUNION" localSheetId="1">#REF!</definedName>
    <definedName name="MUNION" localSheetId="16">#REF!</definedName>
    <definedName name="MUNION" localSheetId="0">#REF!</definedName>
    <definedName name="MUNION" localSheetId="2">#REF!</definedName>
    <definedName name="MUNION">#REF!</definedName>
    <definedName name="MUNON" localSheetId="11">#REF!</definedName>
    <definedName name="MUNON" localSheetId="1">#REF!</definedName>
    <definedName name="MUNON" localSheetId="16">#REF!</definedName>
    <definedName name="MUNON" localSheetId="0">#REF!</definedName>
    <definedName name="MUNON">#REF!</definedName>
    <definedName name="MUR" localSheetId="11">#REF!</definedName>
    <definedName name="MUR" localSheetId="1">#REF!</definedName>
    <definedName name="MUR" localSheetId="16">#REF!</definedName>
    <definedName name="MUR" localSheetId="0">#REF!</definedName>
    <definedName name="MUR">#REF!</definedName>
    <definedName name="MUTP" localSheetId="1">#REF!</definedName>
    <definedName name="MUTP">#REF!</definedName>
    <definedName name="N" localSheetId="1">[14]PROCTOR!#REF!</definedName>
    <definedName name="N">[14]PROCTOR!#REF!</definedName>
    <definedName name="N___0">#REF!</definedName>
    <definedName name="N___13">#REF!</definedName>
    <definedName name="Name">[118]Index!$C$2</definedName>
    <definedName name="NEED" localSheetId="11">#REF!</definedName>
    <definedName name="NEED" localSheetId="1">#REF!</definedName>
    <definedName name="NEED" localSheetId="16">#REF!</definedName>
    <definedName name="NEED" localSheetId="0">#REF!</definedName>
    <definedName name="NEED" localSheetId="2">#REF!</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11">#REF!</definedName>
    <definedName name="OBLACK" localSheetId="1">#REF!</definedName>
    <definedName name="OBLACK" localSheetId="16">#REF!</definedName>
    <definedName name="OBLACK" localSheetId="0">#REF!</definedName>
    <definedName name="OBLACK" localSheetId="2">#REF!</definedName>
    <definedName name="OBLACK">#REF!</definedName>
    <definedName name="OCCRUSH" localSheetId="11">#REF!</definedName>
    <definedName name="OCCRUSH" localSheetId="1">#REF!</definedName>
    <definedName name="OCCRUSH" localSheetId="16">#REF!</definedName>
    <definedName name="OCCRUSH" localSheetId="0">#REF!</definedName>
    <definedName name="OCCRUSH">#REF!</definedName>
    <definedName name="OCEXC" localSheetId="1">#REF!</definedName>
    <definedName name="OCEXC">#REF!</definedName>
    <definedName name="OCLOADA" localSheetId="1">#REF!</definedName>
    <definedName name="OCLOADA">#REF!</definedName>
    <definedName name="OCLOADS" localSheetId="1">#REF!</definedName>
    <definedName name="OCLOADS">#REF!</definedName>
    <definedName name="OCTIP1" localSheetId="1">#REF!</definedName>
    <definedName name="OCTIP1">#REF!</definedName>
    <definedName name="OCTIP5" localSheetId="1">#REF!</definedName>
    <definedName name="OCTIP5">#REF!</definedName>
    <definedName name="OCTRI">[60]CABLERET!$D$5</definedName>
    <definedName name="ODH" hidden="1">#REF!</definedName>
    <definedName name="OH_PM">#REF!</definedName>
    <definedName name="olct" localSheetId="11">'[109]Pier Design(with offset)'!#REF!</definedName>
    <definedName name="olct" localSheetId="1">'[109]Pier Design(with offset)'!#REF!</definedName>
    <definedName name="olct" localSheetId="16">'[109]Pier Design(with offset)'!#REF!</definedName>
    <definedName name="olct">'[109]Pier Design(with offset)'!#REF!</definedName>
    <definedName name="olt" localSheetId="11">'[106]Pier Design(with offset)'!#REF!</definedName>
    <definedName name="olt" localSheetId="1">'[106]Pier Design(with offset)'!#REF!</definedName>
    <definedName name="olt">'[106]Pier Design(with offset)'!#REF!</definedName>
    <definedName name="OMAS" localSheetId="11">#REF!</definedName>
    <definedName name="OMAS" localSheetId="1">#REF!</definedName>
    <definedName name="OMAS" localSheetId="16">#REF!</definedName>
    <definedName name="OMAS" localSheetId="0">#REF!</definedName>
    <definedName name="OMAS" localSheetId="2">#REF!</definedName>
    <definedName name="OMAS">#REF!</definedName>
    <definedName name="OPC">'[126]Rate Analysis '!$E$18</definedName>
    <definedName name="oper">#REF!</definedName>
    <definedName name="oper.">#REF!</definedName>
    <definedName name="opoi">#REF!</definedName>
    <definedName name="ORBEND" localSheetId="11">#REF!</definedName>
    <definedName name="ORBEND" localSheetId="1">#REF!</definedName>
    <definedName name="ORBEND" localSheetId="16">#REF!</definedName>
    <definedName name="ORBEND" localSheetId="0">#REF!</definedName>
    <definedName name="ORBEND" localSheetId="2">#REF!</definedName>
    <definedName name="ORBEND">#REF!</definedName>
    <definedName name="ORDERING">#REF!</definedName>
    <definedName name="OTRY">#REF!</definedName>
    <definedName name="OTRY1">#REF!</definedName>
    <definedName name="overallspan1" localSheetId="11">[78]FACE!#REF!</definedName>
    <definedName name="overallspan1" localSheetId="1">[78]FACE!#REF!</definedName>
    <definedName name="overallspan1" localSheetId="16">[78]FACE!#REF!</definedName>
    <definedName name="overallspan1" localSheetId="0">[78]FACE!#REF!</definedName>
    <definedName name="overallspan1" localSheetId="2">[78]FACE!#REF!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 localSheetId="11">#REF!</definedName>
    <definedName name="p0" localSheetId="1">#REF!</definedName>
    <definedName name="p0" localSheetId="16">#REF!</definedName>
    <definedName name="p0" localSheetId="0">#REF!</definedName>
    <definedName name="p0" localSheetId="2">#REF!</definedName>
    <definedName name="p0">#REF!</definedName>
    <definedName name="p10.3" localSheetId="11">#REF!</definedName>
    <definedName name="p10.3" localSheetId="1">#REF!</definedName>
    <definedName name="p10.3" localSheetId="16">#REF!</definedName>
    <definedName name="p10.3" localSheetId="0">#REF!</definedName>
    <definedName name="p10.3">#REF!</definedName>
    <definedName name="p11.3" localSheetId="11">#REF!</definedName>
    <definedName name="p11.3" localSheetId="1">#REF!</definedName>
    <definedName name="p11.3" localSheetId="16">#REF!</definedName>
    <definedName name="p11.3" localSheetId="0">#REF!</definedName>
    <definedName name="p11.3">#REF!</definedName>
    <definedName name="p12.3" localSheetId="1">#REF!</definedName>
    <definedName name="p12.3">#REF!</definedName>
    <definedName name="p13.3" localSheetId="1">#REF!</definedName>
    <definedName name="p13.3">#REF!</definedName>
    <definedName name="p14.3" localSheetId="1">#REF!</definedName>
    <definedName name="p14.3">#REF!</definedName>
    <definedName name="p15.3" localSheetId="1">#REF!</definedName>
    <definedName name="p15.3">#REF!</definedName>
    <definedName name="p16.3" localSheetId="1">#REF!</definedName>
    <definedName name="p16.3">#REF!</definedName>
    <definedName name="p17.3" localSheetId="1">#REF!</definedName>
    <definedName name="p17.3">#REF!</definedName>
    <definedName name="p18.3" localSheetId="1">#REF!</definedName>
    <definedName name="p18.3">#REF!</definedName>
    <definedName name="p19.3" localSheetId="1">#REF!</definedName>
    <definedName name="p19.3">#REF!</definedName>
    <definedName name="p20.3" localSheetId="1">#REF!</definedName>
    <definedName name="p20.3">#REF!</definedName>
    <definedName name="p3.3" localSheetId="1">#REF!</definedName>
    <definedName name="p3.3">#REF!</definedName>
    <definedName name="p4.3" localSheetId="1">#REF!</definedName>
    <definedName name="p4.3">#REF!</definedName>
    <definedName name="p5.3" localSheetId="1">#REF!</definedName>
    <definedName name="p5.3">#REF!</definedName>
    <definedName name="p6.3" localSheetId="1">#REF!</definedName>
    <definedName name="p6.3">#REF!</definedName>
    <definedName name="p7.3" localSheetId="1">#REF!</definedName>
    <definedName name="p7.3">#REF!</definedName>
    <definedName name="p8.3" localSheetId="1">#REF!</definedName>
    <definedName name="p8.3">#REF!</definedName>
    <definedName name="p9.3" localSheetId="1">#REF!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 localSheetId="1">#REF!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 localSheetId="1">#REF!</definedName>
    <definedName name="pcc1481.5bgl">#REF!</definedName>
    <definedName name="pcc1484.5bgl" localSheetId="1">#REF!</definedName>
    <definedName name="pcc1484.5bgl">#REF!</definedName>
    <definedName name="PCCM15" localSheetId="1">#REF!</definedName>
    <definedName name="PCCM15">#REF!</definedName>
    <definedName name="pccp" localSheetId="1">#REF!</definedName>
    <definedName name="pccp">#REF!</definedName>
    <definedName name="pccproj" localSheetId="1">#REF!</definedName>
    <definedName name="pccproj">#REF!</definedName>
    <definedName name="pcct" localSheetId="1">#REF!</definedName>
    <definedName name="pcct">#REF!</definedName>
    <definedName name="pccthk" localSheetId="1">#REF!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 localSheetId="11">#REF!</definedName>
    <definedName name="phi" localSheetId="1">#REF!</definedName>
    <definedName name="phi" localSheetId="16">#REF!</definedName>
    <definedName name="phi" localSheetId="0">#REF!</definedName>
    <definedName name="phi" localSheetId="2">#REF!</definedName>
    <definedName name="phi">#REF!</definedName>
    <definedName name="Pi" localSheetId="11">#REF!</definedName>
    <definedName name="Pi" localSheetId="1">#REF!</definedName>
    <definedName name="Pi" localSheetId="16">#REF!</definedName>
    <definedName name="Pi" localSheetId="0">#REF!</definedName>
    <definedName name="Pi">#REF!</definedName>
    <definedName name="PierDataOld">#REF!</definedName>
    <definedName name="pile_no">#REF!</definedName>
    <definedName name="PILEFORCE">#REF!</definedName>
    <definedName name="PIN">#REF!</definedName>
    <definedName name="PIPE">#REF!</definedName>
    <definedName name="PIPE_CONNECTION_MATERIALS" localSheetId="11">#REF!</definedName>
    <definedName name="PIPE_CONNECTION_MATERIALS" localSheetId="1">#REF!</definedName>
    <definedName name="PIPE_CONNECTION_MATERIALS" localSheetId="16">#REF!</definedName>
    <definedName name="PIPE_CONNECTION_MATERIALS" localSheetId="0">#REF!</definedName>
    <definedName name="PIPE_CONNECTION_MATERIALS">#REF!</definedName>
    <definedName name="pipeclamp">[75]pipe!$A$3:$A$33</definedName>
    <definedName name="Pipeline_diagram" localSheetId="11">#REF!</definedName>
    <definedName name="Pipeline_diagram" localSheetId="1">#REF!</definedName>
    <definedName name="Pipeline_diagram" localSheetId="2">#REF!</definedName>
    <definedName name="Pipeline_diagram">#REF!</definedName>
    <definedName name="Piping2222">OR(ISBLANK(#REF!),ISBLANK(#REF!))</definedName>
    <definedName name="PJACK" localSheetId="1">#REF!</definedName>
    <definedName name="PJACK">#REF!</definedName>
    <definedName name="PLAST" localSheetId="1">#REF!</definedName>
    <definedName name="PLAST">#REF!</definedName>
    <definedName name="PLUG">#REF!</definedName>
    <definedName name="pm_size">[34]Tables!$AE$8:$AE$43</definedName>
    <definedName name="pm_w_size">[34]Tables!$AA$8:$AF$43</definedName>
    <definedName name="po" hidden="1">{#N/A,#N/A,FALSE,"CCTV"}</definedName>
    <definedName name="POC" localSheetId="11">#REF!</definedName>
    <definedName name="POC" localSheetId="1">#REF!</definedName>
    <definedName name="POC" localSheetId="2">#REF!</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localSheetId="11" hidden="1">{"'Sheet1'!$A$4386:$N$4591"}</definedName>
    <definedName name="pratap" localSheetId="16" hidden="1">{"'Sheet1'!$A$4386:$N$4591"}</definedName>
    <definedName name="pratap" localSheetId="20" hidden="1">{"'Sheet1'!$A$4386:$N$4591"}</definedName>
    <definedName name="pratap" localSheetId="0" hidden="1">{"'Sheet1'!$A$4386:$N$4591"}</definedName>
    <definedName name="pratap" localSheetId="2" hidden="1">{"'Sheet1'!$A$4386:$N$4591"}</definedName>
    <definedName name="pratap" hidden="1">{"'Sheet1'!$A$4386:$N$4591"}</definedName>
    <definedName name="PRDump">#REF!</definedName>
    <definedName name="PRESTRESSED" localSheetId="1">#REF!</definedName>
    <definedName name="PRESTRESSED">#REF!</definedName>
    <definedName name="Price">'[128]RATE-ANAY.'!$A$152:$H$756</definedName>
    <definedName name="PriceCode">#REF!</definedName>
    <definedName name="_xlnm.Print_Area" localSheetId="11">#REF!</definedName>
    <definedName name="_xlnm.Print_Area" localSheetId="1">'Galgali&amp; Tarapur'!$C$6:$V$197</definedName>
    <definedName name="_xlnm.Print_Area" localSheetId="15">Gogaur_Pipe!$A$1:$U$165</definedName>
    <definedName name="_xlnm.Print_Area" localSheetId="20">'Reconsilation Statement AB '!$B$2:$N$98</definedName>
    <definedName name="_xlnm.Print_Area" localSheetId="5">'Restoration_Galgali &amp; Tarapur'!$A$1:$J$66</definedName>
    <definedName name="_xlnm.Print_Area" localSheetId="10">Siya!$A$1:$U$297</definedName>
    <definedName name="_xlnm.Print_Area" localSheetId="0">'TAX Invoice  '!$C$3:$I$67</definedName>
    <definedName name="_xlnm.Print_Area" localSheetId="2">'WO Vs Execution'!$A$1:$AL$68</definedName>
    <definedName name="_xlnm.Print_Area">#REF!</definedName>
    <definedName name="Print_Area_MI" localSheetId="11">#REF!</definedName>
    <definedName name="Print_Area_MI" localSheetId="1">#REF!</definedName>
    <definedName name="Print_Area_MI" localSheetId="16">#REF!</definedName>
    <definedName name="Print_Area_MI" localSheetId="0">#REF!</definedName>
    <definedName name="Print_Area_MI" localSheetId="2">#REF!</definedName>
    <definedName name="Print_Area_MI">#REF!</definedName>
    <definedName name="PRINT_AREA_MI___0">#REF!</definedName>
    <definedName name="print_title">[129]Cul_detail!$A$2:$IV$5</definedName>
    <definedName name="_xlnm.Print_Titles" localSheetId="1">'Galgali&amp; Tarapur'!$10:$11</definedName>
    <definedName name="_xlnm.Print_Titles" localSheetId="20">'Reconsilation Statement AB '!$7:$8</definedName>
    <definedName name="_xlnm.Print_Titles" localSheetId="5">'Restoration_Galgali &amp; Tarapur'!$5:$6</definedName>
    <definedName name="_xlnm.Print_Titles" localSheetId="13">Restoration_Siya!$5:$6</definedName>
    <definedName name="_xlnm.Print_Titles" localSheetId="0">'TAX Invoice  '!$17:$17</definedName>
    <definedName name="_xlnm.Print_Titles">#N/A</definedName>
    <definedName name="PRINT_TITLES_MI">#REF!</definedName>
    <definedName name="PRN">#REF!</definedName>
    <definedName name="proj">#REF!</definedName>
    <definedName name="proj_id" localSheetId="11">'[130]Project Management Main'!$D$9</definedName>
    <definedName name="proj_id" localSheetId="16">'[130]Project Management Main'!$D$9</definedName>
    <definedName name="proj_id">'[131]Project Management Main'!$D$9</definedName>
    <definedName name="proj_mgr" localSheetId="11">'[130]Project Management Main'!$D$12</definedName>
    <definedName name="proj_mgr" localSheetId="16">'[130]Project Management Main'!$D$12</definedName>
    <definedName name="proj_mgr">'[131]Project Management Main'!$D$12</definedName>
    <definedName name="proj_nm" localSheetId="11">'[130]Project Management Main'!$D$10</definedName>
    <definedName name="proj_nm" localSheetId="16">'[130]Project Management Main'!$D$10</definedName>
    <definedName name="proj_nm">'[131]Project Management Main'!$D$10</definedName>
    <definedName name="project">#REF!</definedName>
    <definedName name="Project_Name">'[81]GM 000'!$I$2</definedName>
    <definedName name="projecttitle">'[132]CABLE BULK'!#REF!</definedName>
    <definedName name="PROLL" localSheetId="11">#REF!</definedName>
    <definedName name="PROLL" localSheetId="1">#REF!</definedName>
    <definedName name="PROLL" localSheetId="16">#REF!</definedName>
    <definedName name="PROLL" localSheetId="0">#REF!</definedName>
    <definedName name="PROLL" localSheetId="2">#REF!</definedName>
    <definedName name="PROLL">#REF!</definedName>
    <definedName name="proom" localSheetId="11">#REF!</definedName>
    <definedName name="proom" localSheetId="1">#REF!</definedName>
    <definedName name="proom" localSheetId="16">#REF!</definedName>
    <definedName name="proom" localSheetId="0">#REF!</definedName>
    <definedName name="proom">#REF!</definedName>
    <definedName name="proom5x4" localSheetId="11">#REF!</definedName>
    <definedName name="proom5x4" localSheetId="1">#REF!</definedName>
    <definedName name="proom5x4" localSheetId="16">#REF!</definedName>
    <definedName name="proom5x4" localSheetId="0">#REF!</definedName>
    <definedName name="proom5x4">#REF!</definedName>
    <definedName name="PS">#REF!</definedName>
    <definedName name="PS___0">#REF!</definedName>
    <definedName name="PS___13">#REF!</definedName>
    <definedName name="PUMP">'[4]Cost of O &amp; O'!$F$27</definedName>
    <definedName name="Q" localSheetId="11">'[133]FORM-W3'!#REF!</definedName>
    <definedName name="Q" localSheetId="1">'[133]FORM-W3'!#REF!</definedName>
    <definedName name="Q" localSheetId="16">'[133]FORM-W3'!#REF!</definedName>
    <definedName name="Q" localSheetId="0">'[133]FORM-W3'!#REF!</definedName>
    <definedName name="Q" localSheetId="2">'[133]FORM-W3'!#REF!</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1" hidden="1">{"form-D1",#N/A,FALSE,"FORM-D1";"form-D1_amt",#N/A,FALSE,"FORM-D1"}</definedName>
    <definedName name="QQ" localSheetId="16" hidden="1">{"form-D1",#N/A,FALSE,"FORM-D1";"form-D1_amt",#N/A,FALSE,"FORM-D1"}</definedName>
    <definedName name="QQ" localSheetId="20" hidden="1">{"form-D1",#N/A,FALSE,"FORM-D1";"form-D1_amt",#N/A,FALSE,"FORM-D1"}</definedName>
    <definedName name="QQ" localSheetId="0"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11" hidden="1">{"form-D1",#N/A,FALSE,"FORM-D1";"form-D1_amt",#N/A,FALSE,"FORM-D1"}</definedName>
    <definedName name="QQQQ" localSheetId="16" hidden="1">{"form-D1",#N/A,FALSE,"FORM-D1";"form-D1_amt",#N/A,FALSE,"FORM-D1"}</definedName>
    <definedName name="QQQQ" localSheetId="20" hidden="1">{"form-D1",#N/A,FALSE,"FORM-D1";"form-D1_amt",#N/A,FALSE,"FORM-D1"}</definedName>
    <definedName name="QQQQ" localSheetId="0" hidden="1">{"form-D1",#N/A,FALSE,"FORM-D1";"form-D1_amt",#N/A,FALSE,"FORM-D1"}</definedName>
    <definedName name="QQQQ" localSheetId="2"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 localSheetId="11">#REF!</definedName>
    <definedName name="qw" localSheetId="1">#REF!</definedName>
    <definedName name="qw" localSheetId="16">#REF!</definedName>
    <definedName name="qw" localSheetId="0">#REF!</definedName>
    <definedName name="qw" localSheetId="2">#REF!</definedName>
    <definedName name="qw">#REF!</definedName>
    <definedName name="R_" localSheetId="11">#REF!</definedName>
    <definedName name="R_" localSheetId="1">#REF!</definedName>
    <definedName name="R_" localSheetId="16">#REF!</definedName>
    <definedName name="R_" localSheetId="0">#REF!</definedName>
    <definedName name="R_">#REF!</definedName>
    <definedName name="r_date">'[90]ETC Plant Cost'!#REF!</definedName>
    <definedName name="r0" localSheetId="11">#REF!</definedName>
    <definedName name="r0" localSheetId="1">#REF!</definedName>
    <definedName name="r0" localSheetId="16">#REF!</definedName>
    <definedName name="r0" localSheetId="0">#REF!</definedName>
    <definedName name="r0" localSheetId="2">#REF!</definedName>
    <definedName name="r0">#REF!</definedName>
    <definedName name="r10.3" localSheetId="1">#REF!</definedName>
    <definedName name="r10.3">#REF!</definedName>
    <definedName name="r11.3" localSheetId="1">#REF!</definedName>
    <definedName name="r11.3">#REF!</definedName>
    <definedName name="r12.3" localSheetId="1">#REF!</definedName>
    <definedName name="r12.3">#REF!</definedName>
    <definedName name="r13.3" localSheetId="1">#REF!</definedName>
    <definedName name="r13.3">#REF!</definedName>
    <definedName name="r14.3" localSheetId="1">#REF!</definedName>
    <definedName name="r14.3">#REF!</definedName>
    <definedName name="r15.3" localSheetId="1">#REF!</definedName>
    <definedName name="r15.3">#REF!</definedName>
    <definedName name="r16.3" localSheetId="1">#REF!</definedName>
    <definedName name="r16.3">#REF!</definedName>
    <definedName name="r17.3" localSheetId="1">#REF!</definedName>
    <definedName name="r17.3">#REF!</definedName>
    <definedName name="r18.3" localSheetId="1">#REF!</definedName>
    <definedName name="r18.3">#REF!</definedName>
    <definedName name="r19.3" localSheetId="1">#REF!</definedName>
    <definedName name="r19.3">#REF!</definedName>
    <definedName name="r20.3" localSheetId="1">#REF!</definedName>
    <definedName name="r20.3">#REF!</definedName>
    <definedName name="r3.3" localSheetId="1">#REF!</definedName>
    <definedName name="r3.3">#REF!</definedName>
    <definedName name="r4.3" localSheetId="1">#REF!</definedName>
    <definedName name="r4.3">#REF!</definedName>
    <definedName name="r5.3" localSheetId="1">#REF!</definedName>
    <definedName name="r5.3">#REF!</definedName>
    <definedName name="r6.3" localSheetId="1">#REF!</definedName>
    <definedName name="r6.3">#REF!</definedName>
    <definedName name="r7.3" localSheetId="1">#REF!</definedName>
    <definedName name="r7.3">#REF!</definedName>
    <definedName name="r8.3" localSheetId="1">#REF!</definedName>
    <definedName name="r8.3">#REF!</definedName>
    <definedName name="r9.3" localSheetId="1">#REF!</definedName>
    <definedName name="r9.3">#REF!</definedName>
    <definedName name="raaa" localSheetId="11" hidden="1">{"'Sheet1'!$A$4386:$N$4591"}</definedName>
    <definedName name="raaa" localSheetId="16" hidden="1">{"'Sheet1'!$A$4386:$N$4591"}</definedName>
    <definedName name="raaa" localSheetId="20" hidden="1">{"'Sheet1'!$A$4386:$N$4591"}</definedName>
    <definedName name="raaa" localSheetId="0" hidden="1">{"'Sheet1'!$A$4386:$N$4591"}</definedName>
    <definedName name="raaa" localSheetId="2" hidden="1">{"'Sheet1'!$A$4386:$N$4591"}</definedName>
    <definedName name="raaa" hidden="1">{"'Sheet1'!$A$4386:$N$4591"}</definedName>
    <definedName name="RaftD" localSheetId="1">#REF!</definedName>
    <definedName name="RaftD">#REF!</definedName>
    <definedName name="RaftSlbThk" localSheetId="1">#REF!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11">#REF!</definedName>
    <definedName name="RCCM35" localSheetId="1">#REF!</definedName>
    <definedName name="RCCM35" localSheetId="16">#REF!</definedName>
    <definedName name="RCCM35" localSheetId="0">#REF!</definedName>
    <definedName name="RCCM35" localSheetId="2">#REF!</definedName>
    <definedName name="RCCM35">#REF!</definedName>
    <definedName name="RCCpipe300" localSheetId="11">'[136]LOCAL RATES'!#REF!</definedName>
    <definedName name="RCCpipe300" localSheetId="1">'[136]LOCAL RATES'!#REF!</definedName>
    <definedName name="RCCpipe300" localSheetId="16">'[136]LOCAL RATES'!#REF!</definedName>
    <definedName name="RCCpipe300" localSheetId="0">'[136]LOCAL RATES'!#REF!</definedName>
    <definedName name="RCCpipe300" localSheetId="2">'[136]LOCAL RATES'!#REF!</definedName>
    <definedName name="RCCpipe300">'[136]LOCAL RATES'!#REF!</definedName>
    <definedName name="RCCpipe600" localSheetId="11">'[136]LOCAL RATES'!#REF!</definedName>
    <definedName name="RCCpipe600" localSheetId="1">'[136]LOCAL RATES'!#REF!</definedName>
    <definedName name="RCCpipe600" localSheetId="16">'[136]LOCAL RATES'!#REF!</definedName>
    <definedName name="RCCpipe600" localSheetId="0">'[136]LOCAL RATES'!#REF!</definedName>
    <definedName name="RCCpipe600">'[136]LOCAL RATES'!#REF!</definedName>
    <definedName name="rdc" localSheetId="11">#REF!</definedName>
    <definedName name="rdc" localSheetId="1">#REF!</definedName>
    <definedName name="rdc" localSheetId="16">#REF!</definedName>
    <definedName name="rdc" localSheetId="0">#REF!</definedName>
    <definedName name="rdc" localSheetId="2">#REF!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 localSheetId="11">#REF!</definedName>
    <definedName name="_xlnm.Recorder" localSheetId="1">#REF!</definedName>
    <definedName name="_xlnm.Recorder" localSheetId="16">#REF!</definedName>
    <definedName name="_xlnm.Recorder" localSheetId="0">#REF!</definedName>
    <definedName name="_xlnm.Recorder">#REF!</definedName>
    <definedName name="RED">#REF!</definedName>
    <definedName name="REDDY" localSheetId="11">#REF!</definedName>
    <definedName name="REDDY" localSheetId="1">#REF!</definedName>
    <definedName name="REDDY" localSheetId="16">#REF!</definedName>
    <definedName name="REDDY" localSheetId="0">#REF!</definedName>
    <definedName name="REDDY">#REF!</definedName>
    <definedName name="refill" localSheetId="1">#REF!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 localSheetId="11">#REF!</definedName>
    <definedName name="ric" localSheetId="1">#REF!</definedName>
    <definedName name="ric" localSheetId="2">#REF!</definedName>
    <definedName name="ric">#REF!</definedName>
    <definedName name="rid" hidden="1">{"'Sheet1'!$L$16"}</definedName>
    <definedName name="rig">#REF!</definedName>
    <definedName name="RIP" localSheetId="1">#REF!</definedName>
    <definedName name="RIP">#REF!</definedName>
    <definedName name="RIVER" localSheetId="1">#REF!</definedName>
    <definedName name="RIVER">#REF!</definedName>
    <definedName name="Rl">#REF!</definedName>
    <definedName name="Rl___0">#REF!</definedName>
    <definedName name="Rl___13">#REF!</definedName>
    <definedName name="RMARK" localSheetId="1">#REF!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1">#REF!</definedName>
    <definedName name="ROCK">#REF!</definedName>
    <definedName name="rockk" localSheetId="1">[94]Analysis!#REF!</definedName>
    <definedName name="rockk">[94]Analysis!#REF!</definedName>
    <definedName name="RokSpl" localSheetId="11">#REF!</definedName>
    <definedName name="RokSpl" localSheetId="1">#REF!</definedName>
    <definedName name="RokSpl" localSheetId="16">#REF!</definedName>
    <definedName name="RokSpl" localSheetId="0">#REF!</definedName>
    <definedName name="RokSpl" localSheetId="2">#REF!</definedName>
    <definedName name="RokSpl">#REF!</definedName>
    <definedName name="ROLL" localSheetId="11">#REF!</definedName>
    <definedName name="ROLL" localSheetId="1">#REF!</definedName>
    <definedName name="ROLL" localSheetId="16">#REF!</definedName>
    <definedName name="ROLL" localSheetId="0">#REF!</definedName>
    <definedName name="ROLL">#REF!</definedName>
    <definedName name="Rooms">#REF!</definedName>
    <definedName name="rosid">#REF!</definedName>
    <definedName name="ROTA" localSheetId="11">#REF!</definedName>
    <definedName name="ROTA" localSheetId="1">#REF!</definedName>
    <definedName name="ROTA" localSheetId="16">#REF!</definedName>
    <definedName name="ROTA" localSheetId="0">#REF!</definedName>
    <definedName name="ROTA">#REF!</definedName>
    <definedName name="ROTARY">'[4]Cost of O &amp; O'!$F$28</definedName>
    <definedName name="rout_t">#REF!</definedName>
    <definedName name="row">'[34]Valve Cl'!$AC$8:$AC$32</definedName>
    <definedName name="ROW_STRESS">'[34]CODE-STR'!$Z$3:$Z$21</definedName>
    <definedName name="RRstones" localSheetId="11">#REF!</definedName>
    <definedName name="RRstones" localSheetId="1">#REF!</definedName>
    <definedName name="RRstones" localSheetId="16">#REF!</definedName>
    <definedName name="RRstones" localSheetId="0">#REF!</definedName>
    <definedName name="RRstones" localSheetId="2">#REF!</definedName>
    <definedName name="RRstones">#REF!</definedName>
    <definedName name="Rs">#REF!</definedName>
    <definedName name="Rs___0">#REF!</definedName>
    <definedName name="Rs___13">#REF!</definedName>
    <definedName name="RSAND" localSheetId="11">#REF!</definedName>
    <definedName name="RSAND" localSheetId="1">#REF!</definedName>
    <definedName name="RSAND" localSheetId="16">#REF!</definedName>
    <definedName name="RSAND" localSheetId="0">#REF!</definedName>
    <definedName name="RSAND">#REF!</definedName>
    <definedName name="Rse">#REF!</definedName>
    <definedName name="Rse___0">#REF!</definedName>
    <definedName name="Rse___13">#REF!</definedName>
    <definedName name="RTR" localSheetId="11">#REF!</definedName>
    <definedName name="RTR" localSheetId="1">#REF!</definedName>
    <definedName name="RTR" localSheetId="16">#REF!</definedName>
    <definedName name="RTR" localSheetId="0">#REF!</definedName>
    <definedName name="RTR">#REF!</definedName>
    <definedName name="RUB" localSheetId="1">#REF!</definedName>
    <definedName name="RUB">#REF!</definedName>
    <definedName name="RUBBLE" localSheetId="1">#REF!</definedName>
    <definedName name="RUBBLE">#REF!</definedName>
    <definedName name="RUBLE" localSheetId="1">#REF!</definedName>
    <definedName name="RUBLE">#REF!</definedName>
    <definedName name="RY">#REF!</definedName>
    <definedName name="S" localSheetId="1">#REF!</definedName>
    <definedName name="S">#REF!</definedName>
    <definedName name="s0" localSheetId="1">#REF!</definedName>
    <definedName name="s0">#REF!</definedName>
    <definedName name="s10.3" localSheetId="1">#REF!</definedName>
    <definedName name="s10.3">#REF!</definedName>
    <definedName name="s11.3" localSheetId="1">#REF!</definedName>
    <definedName name="s11.3">#REF!</definedName>
    <definedName name="s12.3" localSheetId="1">#REF!</definedName>
    <definedName name="s12.3">#REF!</definedName>
    <definedName name="S12T13" localSheetId="1">#REF!</definedName>
    <definedName name="S12T13">#REF!</definedName>
    <definedName name="s13.3" localSheetId="1">#REF!</definedName>
    <definedName name="s13.3">#REF!</definedName>
    <definedName name="s14.3" localSheetId="1">#REF!</definedName>
    <definedName name="s14.3">#REF!</definedName>
    <definedName name="s15.3" localSheetId="1">#REF!</definedName>
    <definedName name="s15.3">#REF!</definedName>
    <definedName name="s16.3" localSheetId="1">#REF!</definedName>
    <definedName name="s16.3">#REF!</definedName>
    <definedName name="s17.3" localSheetId="1">#REF!</definedName>
    <definedName name="s17.3">#REF!</definedName>
    <definedName name="s18.3" localSheetId="1">#REF!</definedName>
    <definedName name="s18.3">#REF!</definedName>
    <definedName name="s19.3" localSheetId="1">#REF!</definedName>
    <definedName name="s19.3">#REF!</definedName>
    <definedName name="S19T13" localSheetId="1">#REF!</definedName>
    <definedName name="S19T13">#REF!</definedName>
    <definedName name="s20.3" localSheetId="1">#REF!</definedName>
    <definedName name="s20.3">#REF!</definedName>
    <definedName name="s3.3" localSheetId="1">#REF!</definedName>
    <definedName name="s3.3">#REF!</definedName>
    <definedName name="s4.3" localSheetId="1">#REF!</definedName>
    <definedName name="s4.3">#REF!</definedName>
    <definedName name="s5.3" localSheetId="1">#REF!</definedName>
    <definedName name="s5.3">#REF!</definedName>
    <definedName name="s6.3" localSheetId="1">#REF!</definedName>
    <definedName name="s6.3">#REF!</definedName>
    <definedName name="s7.3" localSheetId="1">#REF!</definedName>
    <definedName name="s7.3">#REF!</definedName>
    <definedName name="s8.3" localSheetId="1">#REF!</definedName>
    <definedName name="s8.3">#REF!</definedName>
    <definedName name="s9.3" localSheetId="1">#REF!</definedName>
    <definedName name="s9.3">#REF!</definedName>
    <definedName name="sa">[137]dummy!$A$2:$I$48</definedName>
    <definedName name="saf">[37]예가표!#REF!</definedName>
    <definedName name="Salaries1010">'[67]SITE OVERHEADS'!#REF!</definedName>
    <definedName name="Salaries1010_A">'[67]SITE OVERHEADS'!#REF!</definedName>
    <definedName name="SALESPLAN">#REF!</definedName>
    <definedName name="SAND" localSheetId="11">#REF!</definedName>
    <definedName name="SAND" localSheetId="1">#REF!</definedName>
    <definedName name="SAND">#REF!</definedName>
    <definedName name="sand1" localSheetId="1">#REF!</definedName>
    <definedName name="sand1">#REF!</definedName>
    <definedName name="SANDA">[59]ANAL!$E$17</definedName>
    <definedName name="SANDB" localSheetId="11">#REF!</definedName>
    <definedName name="SANDB" localSheetId="1">#REF!</definedName>
    <definedName name="SANDB" localSheetId="16">#REF!</definedName>
    <definedName name="SANDB" localSheetId="0">#REF!</definedName>
    <definedName name="SANDB" localSheetId="2">#REF!</definedName>
    <definedName name="SANDB">#REF!</definedName>
    <definedName name="sandd" localSheetId="11">#REF!</definedName>
    <definedName name="sandd" localSheetId="1">#REF!</definedName>
    <definedName name="sandd" localSheetId="16">#REF!</definedName>
    <definedName name="sandd" localSheetId="0">#REF!</definedName>
    <definedName name="sandd">#REF!</definedName>
    <definedName name="sandfill" localSheetId="11">#REF!</definedName>
    <definedName name="sandfill" localSheetId="1">#REF!</definedName>
    <definedName name="sandfill" localSheetId="16">#REF!</definedName>
    <definedName name="sandfill" localSheetId="0">#REF!</definedName>
    <definedName name="sandfill">#REF!</definedName>
    <definedName name="SANDR" localSheetId="1">#REF!</definedName>
    <definedName name="SANDR">#REF!</definedName>
    <definedName name="SBC" localSheetId="1">#REF!</definedName>
    <definedName name="SBC">#REF!</definedName>
    <definedName name="SC" localSheetId="1">#REF!</definedName>
    <definedName name="SC">#REF!</definedName>
    <definedName name="scaffolding">[138]!scaffolding</definedName>
    <definedName name="scale">#REF!</definedName>
    <definedName name="scbc" localSheetId="11">#REF!</definedName>
    <definedName name="scbc" localSheetId="1">#REF!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 localSheetId="11">#REF!</definedName>
    <definedName name="SCON" localSheetId="1">#REF!</definedName>
    <definedName name="SCON">#REF!</definedName>
    <definedName name="SCRAP" localSheetId="1">#REF!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 localSheetId="11">'[139]scour depth'!#REF!</definedName>
    <definedName name="SDXAS" localSheetId="1">'[139]scour depth'!#REF!</definedName>
    <definedName name="SDXAS" localSheetId="16">'[139]scour depth'!#REF!</definedName>
    <definedName name="SDXAS" localSheetId="0">'[139]scour depth'!#REF!</definedName>
    <definedName name="SDXAS" localSheetId="2">'[139]scour depth'!#REF!</definedName>
    <definedName name="SDXAS">'[139]scour depth'!#REF!</definedName>
    <definedName name="se">#REF!</definedName>
    <definedName name="SEAL">#REF!</definedName>
    <definedName name="SEAL1">#REF!</definedName>
    <definedName name="SECTION" localSheetId="11">#REF!</definedName>
    <definedName name="SECTION" localSheetId="1">#REF!</definedName>
    <definedName name="SECTION" localSheetId="16">#REF!</definedName>
    <definedName name="SECTION" localSheetId="0">#REF!</definedName>
    <definedName name="SECTION" localSheetId="2">#REF!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[137]dummy!$A$51:$G$74</definedName>
    <definedName name="SHM" localSheetId="11">#REF!</definedName>
    <definedName name="SHM" localSheetId="1">#REF!</definedName>
    <definedName name="SHM" localSheetId="16">#REF!</definedName>
    <definedName name="SHM" localSheetId="0">#REF!</definedName>
    <definedName name="SHM" localSheetId="2">#REF!</definedName>
    <definedName name="SHM">#REF!</definedName>
    <definedName name="SHOT">'[4]Cost of O &amp; O'!$F$35</definedName>
    <definedName name="SHOV" localSheetId="11">#REF!</definedName>
    <definedName name="SHOV" localSheetId="1">#REF!</definedName>
    <definedName name="SHOV" localSheetId="16">#REF!</definedName>
    <definedName name="SHOV" localSheetId="0">#REF!</definedName>
    <definedName name="SHOV" localSheetId="2">#REF!</definedName>
    <definedName name="SHOV">#REF!</definedName>
    <definedName name="shpe">#REF!</definedName>
    <definedName name="Shuttering" localSheetId="11">#REF!</definedName>
    <definedName name="Shuttering" localSheetId="1">#REF!</definedName>
    <definedName name="Shuttering" localSheetId="16">#REF!</definedName>
    <definedName name="Shuttering" localSheetId="0">#REF!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 localSheetId="11">#REF!</definedName>
    <definedName name="SINKP" localSheetId="1">#REF!</definedName>
    <definedName name="SINKP" localSheetId="16">#REF!</definedName>
    <definedName name="SINKP" localSheetId="0">#REF!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 localSheetId="11">#REF!</definedName>
    <definedName name="skilled" localSheetId="1">#REF!</definedName>
    <definedName name="skilled">#REF!</definedName>
    <definedName name="slab_p" localSheetId="11" hidden="1">{"form-D1",#N/A,FALSE,"FORM-D1";"form-D1_amt",#N/A,FALSE,"FORM-D1"}</definedName>
    <definedName name="slab_p" localSheetId="16" hidden="1">{"form-D1",#N/A,FALSE,"FORM-D1";"form-D1_amt",#N/A,FALSE,"FORM-D1"}</definedName>
    <definedName name="slab_p" localSheetId="20" hidden="1">{"form-D1",#N/A,FALSE,"FORM-D1";"form-D1_amt",#N/A,FALSE,"FORM-D1"}</definedName>
    <definedName name="slab_p" localSheetId="0" hidden="1">{"form-D1",#N/A,FALSE,"FORM-D1";"form-D1_amt",#N/A,FALSE,"FORM-D1"}</definedName>
    <definedName name="slab_p" localSheetId="2" hidden="1">{"form-D1",#N/A,FALSE,"FORM-D1";"form-D1_amt",#N/A,FALSE,"FORM-D1"}</definedName>
    <definedName name="slab_p" hidden="1">{"form-D1",#N/A,FALSE,"FORM-D1";"form-D1_amt",#N/A,FALSE,"FORM-D1"}</definedName>
    <definedName name="SlabD" localSheetId="11">#REF!</definedName>
    <definedName name="SlabD" localSheetId="1">#REF!</definedName>
    <definedName name="SlabD" localSheetId="16">#REF!</definedName>
    <definedName name="SlabD" localSheetId="0">#REF!</definedName>
    <definedName name="SlabD" localSheetId="2">#REF!</definedName>
    <definedName name="SlabD">#REF!</definedName>
    <definedName name="SLAYER">#REF!</definedName>
    <definedName name="SLC" localSheetId="11">#REF!</definedName>
    <definedName name="SLC" localSheetId="1">#REF!</definedName>
    <definedName name="SLC" localSheetId="16">#REF!</definedName>
    <definedName name="SLC" localSheetId="0">#REF!</definedName>
    <definedName name="SLC">#REF!</definedName>
    <definedName name="SLIPFORM" localSheetId="11">'[94]Cost of O &amp; O'!#REF!</definedName>
    <definedName name="SLIPFORM" localSheetId="1">'[94]Cost of O &amp; O'!#REF!</definedName>
    <definedName name="SLIPFORM" localSheetId="16">'[94]Cost of O &amp; O'!#REF!</definedName>
    <definedName name="SLIPFORM" localSheetId="0">'[94]Cost of O &amp; O'!#REF!</definedName>
    <definedName name="SLIPFORM">'[94]Cost of O &amp; O'!#REF!</definedName>
    <definedName name="slope">#REF!</definedName>
    <definedName name="SLSAMT">[76]R2!$I$39:$I$86</definedName>
    <definedName name="SLSRT">[76]R2!$H$39:$H$86</definedName>
    <definedName name="SLURRY" localSheetId="11">#REF!</definedName>
    <definedName name="SLURRY" localSheetId="1">#REF!</definedName>
    <definedName name="SLURRY" localSheetId="16">#REF!</definedName>
    <definedName name="SLURRY" localSheetId="0">#REF!</definedName>
    <definedName name="SLURRY" localSheetId="2">#REF!</definedName>
    <definedName name="SLURRY">#REF!</definedName>
    <definedName name="SMAZ" localSheetId="11">#REF!</definedName>
    <definedName name="SMAZ" localSheetId="1">#REF!</definedName>
    <definedName name="SMAZ" localSheetId="16">#REF!</definedName>
    <definedName name="SMAZ" localSheetId="0">#REF!</definedName>
    <definedName name="SMAZ">#REF!</definedName>
    <definedName name="SMIST" localSheetId="11">#REF!</definedName>
    <definedName name="SMIST" localSheetId="1">#REF!</definedName>
    <definedName name="SMIST" localSheetId="16">#REF!</definedName>
    <definedName name="SMIST" localSheetId="0">#REF!</definedName>
    <definedName name="SMIST">#REF!</definedName>
    <definedName name="smoot" localSheetId="1">#REF!</definedName>
    <definedName name="smoot">#REF!</definedName>
    <definedName name="SMOOTH" localSheetId="1">#REF!</definedName>
    <definedName name="SMOOTH">#REF!</definedName>
    <definedName name="soh">0%</definedName>
    <definedName name="soil_dens" localSheetId="11">#REF!</definedName>
    <definedName name="soil_dens" localSheetId="1">#REF!</definedName>
    <definedName name="soil_dens" localSheetId="16">#REF!</definedName>
    <definedName name="soil_dens" localSheetId="0">#REF!</definedName>
    <definedName name="soil_dens" localSheetId="2">#REF!</definedName>
    <definedName name="soil_dens">#REF!</definedName>
    <definedName name="soil_sub" localSheetId="11">#REF!</definedName>
    <definedName name="soil_sub" localSheetId="1">#REF!</definedName>
    <definedName name="soil_sub" localSheetId="16">#REF!</definedName>
    <definedName name="soil_sub" localSheetId="0">#REF!</definedName>
    <definedName name="soil_sub">#REF!</definedName>
    <definedName name="soilden" localSheetId="1">#REF!</definedName>
    <definedName name="soilden">#REF!</definedName>
    <definedName name="SOL">#REF!</definedName>
    <definedName name="SORTCODE">#N/A</definedName>
    <definedName name="sp">4%</definedName>
    <definedName name="SP_AREA">#REF!</definedName>
    <definedName name="Spalls" localSheetId="11">#REF!</definedName>
    <definedName name="Spalls" localSheetId="1">#REF!</definedName>
    <definedName name="Spalls" localSheetId="16">#REF!</definedName>
    <definedName name="Spalls" localSheetId="0">#REF!</definedName>
    <definedName name="Spalls" localSheetId="2">#REF!</definedName>
    <definedName name="Spalls">#REF!</definedName>
    <definedName name="span" localSheetId="11">#REF!</definedName>
    <definedName name="span" localSheetId="1">#REF!</definedName>
    <definedName name="span" localSheetId="16">#REF!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'[140]DB_ET200(R. A)'!$S:$S</definedName>
    <definedName name="SPEC2">#REF!</definedName>
    <definedName name="SPECI">#REF!</definedName>
    <definedName name="SPFAC">[76]R2!$G$21:$G$32</definedName>
    <definedName name="SPFIN">[76]R2!$C$15</definedName>
    <definedName name="SPINK" localSheetId="11">#REF!</definedName>
    <definedName name="SPINK" localSheetId="1">#REF!</definedName>
    <definedName name="SPINK" localSheetId="16">#REF!</definedName>
    <definedName name="SPINK" localSheetId="0">#REF!</definedName>
    <definedName name="SPINK" localSheetId="2">#REF!</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 localSheetId="11">#REF!</definedName>
    <definedName name="SROLL" localSheetId="1">#REF!</definedName>
    <definedName name="SROLL" localSheetId="16">#REF!</definedName>
    <definedName name="SROLL" localSheetId="0">#REF!</definedName>
    <definedName name="SROLL" localSheetId="2">#REF!</definedName>
    <definedName name="SROLL">#REF!</definedName>
    <definedName name="ss" localSheetId="11">#REF!</definedName>
    <definedName name="ss" localSheetId="1">#REF!</definedName>
    <definedName name="ss" localSheetId="16">#REF!</definedName>
    <definedName name="ss" localSheetId="0">#REF!</definedName>
    <definedName name="ss">#REF!</definedName>
    <definedName name="ssa">#N/A</definedName>
    <definedName name="SSLCH" localSheetId="11">#REF!</definedName>
    <definedName name="SSLCH" localSheetId="1">#REF!</definedName>
    <definedName name="SSLCH" localSheetId="16">#REF!</definedName>
    <definedName name="SSLCH" localSheetId="0">#REF!</definedName>
    <definedName name="SSLCH" localSheetId="2">#REF!</definedName>
    <definedName name="SSLCH">#REF!</definedName>
    <definedName name="Ssm">'[110]LOCAL RATES'!$H$38</definedName>
    <definedName name="SSR" localSheetId="11">'[141]scour depth'!#REF!</definedName>
    <definedName name="SSR" localSheetId="1">'[141]scour depth'!#REF!</definedName>
    <definedName name="SSR" localSheetId="16">'[141]scour depth'!#REF!</definedName>
    <definedName name="SSR" localSheetId="0">'[141]scour depth'!#REF!</definedName>
    <definedName name="SSR" localSheetId="2">'[141]scour depth'!#REF!</definedName>
    <definedName name="SSR">'[141]scour depth'!#REF!</definedName>
    <definedName name="SSSS" localSheetId="11">[56]PROCTOR!#REF!</definedName>
    <definedName name="SSSS" localSheetId="1">[56]PROCTOR!#REF!</definedName>
    <definedName name="SSSS" localSheetId="16">[56]PROCTOR!#REF!</definedName>
    <definedName name="SSSS" localSheetId="0">[56]PROCTOR!#REF!</definedName>
    <definedName name="SSSS" localSheetId="2">[56]PROCTOR!#REF!</definedName>
    <definedName name="SSSS">[56]PROCTOR!#REF!</definedName>
    <definedName name="SSSSSS" localSheetId="11">[56]PROCTOR!#REF!</definedName>
    <definedName name="SSSSSS" localSheetId="1">[56]PROCTOR!#REF!</definedName>
    <definedName name="SSSSSS" localSheetId="16">[56]PROCTOR!#REF!</definedName>
    <definedName name="SSSSSS" localSheetId="0">[56]PROCTOR!#REF!</definedName>
    <definedName name="SSSSSS">[56]PROCTOR!#REF!</definedName>
    <definedName name="sst" localSheetId="11">#REF!</definedName>
    <definedName name="sst" localSheetId="1">#REF!</definedName>
    <definedName name="sst" localSheetId="16">#REF!</definedName>
    <definedName name="sst" localSheetId="0">#REF!</definedName>
    <definedName name="sst" localSheetId="2">#REF!</definedName>
    <definedName name="sst">#REF!</definedName>
    <definedName name="STAADappslabthk">'[142]ABUT MASTER'!$K$57</definedName>
    <definedName name="StaffApr_D">'[92]SITE OVERHEADS'!#REF!</definedName>
    <definedName name="Staircase">#REF!</definedName>
    <definedName name="Start1" localSheetId="11">#REF!</definedName>
    <definedName name="Start1" localSheetId="1">#REF!</definedName>
    <definedName name="Start1" localSheetId="16">#REF!</definedName>
    <definedName name="Start1" localSheetId="0">#REF!</definedName>
    <definedName name="Start1" localSheetId="2">#REF!</definedName>
    <definedName name="Start1">#REF!</definedName>
    <definedName name="Start10" localSheetId="11">#REF!</definedName>
    <definedName name="Start10" localSheetId="1">#REF!</definedName>
    <definedName name="Start10" localSheetId="16">#REF!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11">#REF!</definedName>
    <definedName name="Start27" localSheetId="1">#REF!</definedName>
    <definedName name="Start27" localSheetId="16">#REF!</definedName>
    <definedName name="Start27" localSheetId="0">#REF!</definedName>
    <definedName name="Start27" localSheetId="2">#REF!</definedName>
    <definedName name="Start27">#REF!</definedName>
    <definedName name="Start28" localSheetId="11">#REF!</definedName>
    <definedName name="Start28" localSheetId="1">#REF!</definedName>
    <definedName name="Start28" localSheetId="16">#REF!</definedName>
    <definedName name="Start28" localSheetId="0">#REF!</definedName>
    <definedName name="Start28">#REF!</definedName>
    <definedName name="Start29" localSheetId="11">[143]Sheet11!#REF!</definedName>
    <definedName name="Start29" localSheetId="1">[143]Sheet11!#REF!</definedName>
    <definedName name="Start29" localSheetId="16">[143]Sheet11!#REF!</definedName>
    <definedName name="Start29" localSheetId="0">[143]Sheet11!#REF!</definedName>
    <definedName name="Start29">[143]Sheet11!#REF!</definedName>
    <definedName name="Start3" localSheetId="11">'[144]0+655'!#REF!</definedName>
    <definedName name="Start3" localSheetId="1">'[144]0+655'!#REF!</definedName>
    <definedName name="Start3" localSheetId="16">'[144]0+655'!#REF!</definedName>
    <definedName name="Start3" localSheetId="0">'[144]0+655'!#REF!</definedName>
    <definedName name="Start3">'[144]0+655'!#REF!</definedName>
    <definedName name="Start6">'[111]DS HFL '!$H$1</definedName>
    <definedName name="Start7">'[111]VENT DESIGN '!$H$1</definedName>
    <definedName name="Start8">'[111]Side walls-Slab'!$H$1</definedName>
    <definedName name="Start9">[111]TRANSITIONS!$H$1</definedName>
    <definedName name="StartDate">[145]Menu!$E$7</definedName>
    <definedName name="steam_props">#REF!</definedName>
    <definedName name="steam_trap">#REF!</definedName>
    <definedName name="STEEL" localSheetId="11">#REF!</definedName>
    <definedName name="STEEL" localSheetId="1">#REF!</definedName>
    <definedName name="STEEL" localSheetId="16">#REF!</definedName>
    <definedName name="STEEL" localSheetId="0">#REF!</definedName>
    <definedName name="STEEL" localSheetId="2">#REF!</definedName>
    <definedName name="STEEL">#REF!</definedName>
    <definedName name="Stg_Sub" localSheetId="11">#REF!</definedName>
    <definedName name="Stg_Sub" localSheetId="1">#REF!</definedName>
    <definedName name="Stg_Sub" localSheetId="16">#REF!</definedName>
    <definedName name="Stg_Sub" localSheetId="0">#REF!</definedName>
    <definedName name="Stg_Sub">#REF!</definedName>
    <definedName name="Stg_Super" localSheetId="11">#REF!</definedName>
    <definedName name="Stg_Super" localSheetId="1">#REF!</definedName>
    <definedName name="Stg_Super" localSheetId="16">#REF!</definedName>
    <definedName name="Stg_Super" localSheetId="0">#REF!</definedName>
    <definedName name="Stg_Super">#REF!</definedName>
    <definedName name="STRESS">'[34]CODE-STR'!$A$3:$V$40</definedName>
    <definedName name="StrID">#REF!</definedName>
    <definedName name="structure">#REF!</definedName>
    <definedName name="STS" localSheetId="1">#REF!</definedName>
    <definedName name="STS">#REF!</definedName>
    <definedName name="STSJ" localSheetId="1">#REF!</definedName>
    <definedName name="STSJ">#REF!</definedName>
    <definedName name="SUB" localSheetId="1">#REF!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 localSheetId="11">#REF!</definedName>
    <definedName name="sumana" localSheetId="1">#REF!</definedName>
    <definedName name="sumana" localSheetId="2">#REF!</definedName>
    <definedName name="sumana">#REF!</definedName>
    <definedName name="summary">#REF!</definedName>
    <definedName name="sump" localSheetId="1">#REF!</definedName>
    <definedName name="sump">#REF!</definedName>
    <definedName name="SUPER" localSheetId="1">#REF!</definedName>
    <definedName name="SUPER">#REF!</definedName>
    <definedName name="SURCH" localSheetId="1">#REF!</definedName>
    <definedName name="SURCH">#REF!</definedName>
    <definedName name="SURF_AREA">#REF!</definedName>
    <definedName name="surge" localSheetId="1">#REF!</definedName>
    <definedName name="surge">#REF!</definedName>
    <definedName name="SWGR12">#REF!</definedName>
    <definedName name="SWGR345">#REF!</definedName>
    <definedName name="T" localSheetId="1">#REF!</definedName>
    <definedName name="T">#REF!</definedName>
    <definedName name="t___0">#REF!</definedName>
    <definedName name="t___13">#REF!</definedName>
    <definedName name="T_AMOUNT">#N/A</definedName>
    <definedName name="T_UPRICE">#N/A</definedName>
    <definedName name="T0">#REF!</definedName>
    <definedName name="T19C" localSheetId="11">#REF!</definedName>
    <definedName name="T19C" localSheetId="1">#REF!</definedName>
    <definedName name="T19C">#REF!</definedName>
    <definedName name="TAB">#REF!</definedName>
    <definedName name="Tabela">'[146]ASME B 36.10 M'!$D$3:$W$48</definedName>
    <definedName name="Table">[54]Cal!$P$2:$Q$28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 localSheetId="11">#REF!</definedName>
    <definedName name="tabu" localSheetId="1">#REF!</definedName>
    <definedName name="tabu" localSheetId="16">#REF!</definedName>
    <definedName name="tabu" localSheetId="0">#REF!</definedName>
    <definedName name="tabu" localSheetId="2">#REF!</definedName>
    <definedName name="tabu">#REF!</definedName>
    <definedName name="TAGG" localSheetId="11">#REF!</definedName>
    <definedName name="TAGG" localSheetId="1">#REF!</definedName>
    <definedName name="TAGG" localSheetId="16">#REF!</definedName>
    <definedName name="TAGG" localSheetId="0">#REF!</definedName>
    <definedName name="TAGG">#REF!</definedName>
    <definedName name="tam">#N/A</definedName>
    <definedName name="TARN" localSheetId="11">#REF!</definedName>
    <definedName name="TARN" localSheetId="1">#REF!</definedName>
    <definedName name="TARN" localSheetId="16">#REF!</definedName>
    <definedName name="TARN" localSheetId="0">#REF!</definedName>
    <definedName name="TARN" localSheetId="2">#REF!</definedName>
    <definedName name="TARN">#REF!</definedName>
    <definedName name="TaxTV">10%</definedName>
    <definedName name="TaxXL">5%</definedName>
    <definedName name="tb" localSheetId="11">#REF!</definedName>
    <definedName name="tb" localSheetId="1">#REF!</definedName>
    <definedName name="tb" localSheetId="16">#REF!</definedName>
    <definedName name="tb" localSheetId="0">#REF!</definedName>
    <definedName name="tb" localSheetId="2">#REF!</definedName>
    <definedName name="tb">#REF!</definedName>
    <definedName name="TBM" localSheetId="11">#REF!</definedName>
    <definedName name="TBM" localSheetId="1">#REF!</definedName>
    <definedName name="TBM" localSheetId="16">#REF!</definedName>
    <definedName name="TBM" localSheetId="0">#REF!</definedName>
    <definedName name="TBM">#REF!</definedName>
    <definedName name="TBOULD" localSheetId="11">#REF!</definedName>
    <definedName name="TBOULD" localSheetId="1">#REF!</definedName>
    <definedName name="TBOULD" localSheetId="16">#REF!</definedName>
    <definedName name="TBOULD" localSheetId="0">#REF!</definedName>
    <definedName name="TBOULD">#REF!</definedName>
    <definedName name="tc" localSheetId="11">'[106]Pier Design(with offset)'!#REF!</definedName>
    <definedName name="tc" localSheetId="1">'[106]Pier Design(with offset)'!#REF!</definedName>
    <definedName name="tc" localSheetId="16">'[106]Pier Design(with offset)'!#REF!</definedName>
    <definedName name="tc" localSheetId="0">'[106]Pier Design(with offset)'!#REF!</definedName>
    <definedName name="tc" localSheetId="2">'[106]Pier Design(with offset)'!#REF!</definedName>
    <definedName name="tc">'[106]Pier Design(with offset)'!#REF!</definedName>
    <definedName name="TCJH">'[46]RA Civil'!$E$56</definedName>
    <definedName name="TCJHPOL">'[46]RA Civil'!$F$56</definedName>
    <definedName name="TCON" localSheetId="11">#REF!</definedName>
    <definedName name="TCON" localSheetId="1">#REF!</definedName>
    <definedName name="TCON" localSheetId="16">#REF!</definedName>
    <definedName name="TCON" localSheetId="0">#REF!</definedName>
    <definedName name="TCON" localSheetId="2">#REF!</definedName>
    <definedName name="TCON">#REF!</definedName>
    <definedName name="tcr" localSheetId="11">#REF!</definedName>
    <definedName name="tcr" localSheetId="1">#REF!</definedName>
    <definedName name="tcr" localSheetId="16">#REF!</definedName>
    <definedName name="tcr" localSheetId="0">#REF!</definedName>
    <definedName name="tcr">#REF!</definedName>
    <definedName name="tct" localSheetId="11">'[109]Pier Design(with offset)'!#REF!</definedName>
    <definedName name="tct" localSheetId="1">'[109]Pier Design(with offset)'!#REF!</definedName>
    <definedName name="tct" localSheetId="16">'[109]Pier Design(with offset)'!#REF!</definedName>
    <definedName name="tct" localSheetId="0">'[109]Pier Design(with offset)'!#REF!</definedName>
    <definedName name="tct">'[109]Pier Design(with offset)'!#REF!</definedName>
    <definedName name="TEARTH" localSheetId="11">#REF!</definedName>
    <definedName name="TEARTH" localSheetId="1">#REF!</definedName>
    <definedName name="TEARTH" localSheetId="16">#REF!</definedName>
    <definedName name="TEARTH" localSheetId="0">#REF!</definedName>
    <definedName name="TEARTH" localSheetId="2">#REF!</definedName>
    <definedName name="TEARTH">#REF!</definedName>
    <definedName name="TEE">#REF!</definedName>
    <definedName name="TEE_TAPER_WT" localSheetId="11">#REF!</definedName>
    <definedName name="TEE_TAPER_WT" localSheetId="1">#REF!</definedName>
    <definedName name="TEE_TAPER_WT" localSheetId="16">#REF!</definedName>
    <definedName name="TEE_TAPER_WT" localSheetId="0">#REF!</definedName>
    <definedName name="TEE_TAPER_WT">#REF!</definedName>
    <definedName name="tem">#REF!</definedName>
    <definedName name="temp" localSheetId="11">#REF!</definedName>
    <definedName name="temp" localSheetId="1">#REF!</definedName>
    <definedName name="temp" localSheetId="16">#REF!</definedName>
    <definedName name="temp" localSheetId="0">#REF!</definedName>
    <definedName name="temp">#REF!</definedName>
    <definedName name="temp_strainer">#REF!</definedName>
    <definedName name="TEMP_STRESS">'[34]CODE-STR'!$AA$3:$AA$21</definedName>
    <definedName name="temp1" localSheetId="11">#REF!</definedName>
    <definedName name="temp1" localSheetId="1">#REF!</definedName>
    <definedName name="temp1" localSheetId="2">#REF!</definedName>
    <definedName name="temp1">#REF!</definedName>
    <definedName name="Ten" localSheetId="1">#REF!</definedName>
    <definedName name="Ten">#REF!</definedName>
    <definedName name="TENDERING">[125]Sheet1!$A$9:$L$32</definedName>
    <definedName name="TEs">#REF!</definedName>
    <definedName name="TEs___0">#REF!</definedName>
    <definedName name="TEs___13">#REF!</definedName>
    <definedName name="test" localSheetId="1">#REF!</definedName>
    <definedName name="test">#REF!</definedName>
    <definedName name="test1" localSheetId="1">#REF!</definedName>
    <definedName name="test1">#REF!</definedName>
    <definedName name="TEt">#REF!</definedName>
    <definedName name="TEt___0">#REF!</definedName>
    <definedName name="TEt___13">#REF!</definedName>
    <definedName name="teta" localSheetId="1">#REF!</definedName>
    <definedName name="teta">#REF!</definedName>
    <definedName name="TF">#REF!</definedName>
    <definedName name="TG">#REF!</definedName>
    <definedName name="TGSB" localSheetId="1">#REF!</definedName>
    <definedName name="TGSB">#REF!</definedName>
    <definedName name="TGSBM" localSheetId="1">#REF!</definedName>
    <definedName name="TGSBM">#REF!</definedName>
    <definedName name="tgvs" localSheetId="1">#REF!</definedName>
    <definedName name="tgvs">#REF!</definedName>
    <definedName name="tgvs1973" localSheetId="1">#REF!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 localSheetId="11">#REF!</definedName>
    <definedName name="TMIX" localSheetId="1">#REF!</definedName>
    <definedName name="TMIX" localSheetId="16">#REF!</definedName>
    <definedName name="TMIX" localSheetId="0">#REF!</definedName>
    <definedName name="TMIX" localSheetId="2">#REF!</definedName>
    <definedName name="TMIX">#REF!</definedName>
    <definedName name="TMIX45" localSheetId="11">#REF!</definedName>
    <definedName name="TMIX45" localSheetId="1">#REF!</definedName>
    <definedName name="TMIX45" localSheetId="16">#REF!</definedName>
    <definedName name="TMIX45" localSheetId="0">#REF!</definedName>
    <definedName name="TMIX45">#REF!</definedName>
    <definedName name="TMIX6" localSheetId="11">#REF!</definedName>
    <definedName name="TMIX6" localSheetId="1">#REF!</definedName>
    <definedName name="TMIX6" localSheetId="16">#REF!</definedName>
    <definedName name="TMIX6" localSheetId="0">#REF!</definedName>
    <definedName name="TMIX6">#REF!</definedName>
    <definedName name="TMT" localSheetId="1">#REF!</definedName>
    <definedName name="TMT">#REF!</definedName>
    <definedName name="TMTbars" localSheetId="1">#REF!</definedName>
    <definedName name="TMTbars">#REF!</definedName>
    <definedName name="tnr" localSheetId="1">#REF!</definedName>
    <definedName name="tnr">#REF!</definedName>
    <definedName name="TOED1" localSheetId="1">#REF!</definedName>
    <definedName name="TOED1">#REF!</definedName>
    <definedName name="TOED2" localSheetId="1">#REF!</definedName>
    <definedName name="TOED2">#REF!</definedName>
    <definedName name="TOEHT" localSheetId="1">#REF!</definedName>
    <definedName name="TOEHT">#REF!</definedName>
    <definedName name="tol">#REF!</definedName>
    <definedName name="top">#REF!</definedName>
    <definedName name="TOP_SHT">#REF!</definedName>
    <definedName name="topl">#REF!</definedName>
    <definedName name="topn">#REF!</definedName>
    <definedName name="TopSlbThk" localSheetId="1">#REF!</definedName>
    <definedName name="TopSlbThk">#REF!</definedName>
    <definedName name="TOPW" localSheetId="1">#REF!</definedName>
    <definedName name="TOPW">#REF!</definedName>
    <definedName name="TOR" localSheetId="1">#REF!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 localSheetId="11">#REF!</definedName>
    <definedName name="TraComp" localSheetId="1">#REF!</definedName>
    <definedName name="TraComp" localSheetId="16">#REF!</definedName>
    <definedName name="TraComp" localSheetId="0">#REF!</definedName>
    <definedName name="TraComp" localSheetId="2">#REF!</definedName>
    <definedName name="TraComp">#REF!</definedName>
    <definedName name="TRACT" localSheetId="11">#REF!</definedName>
    <definedName name="TRACT" localSheetId="1">#REF!</definedName>
    <definedName name="TRACT" localSheetId="16">#REF!</definedName>
    <definedName name="TRACT" localSheetId="0">#REF!</definedName>
    <definedName name="TRACT">#REF!</definedName>
    <definedName name="TractPOL">'[46]RA Civil'!$F$55</definedName>
    <definedName name="Transport" localSheetId="11">#REF!</definedName>
    <definedName name="Transport" localSheetId="1">#REF!</definedName>
    <definedName name="Transport" localSheetId="16">#REF!</definedName>
    <definedName name="Transport" localSheetId="0">#REF!</definedName>
    <definedName name="Transport" localSheetId="2">#REF!</definedName>
    <definedName name="Transport">#REF!</definedName>
    <definedName name="TRBPOL">'[46]RA Civil'!$F$57</definedName>
    <definedName name="TRI">'[81]GM 000'!$I$1</definedName>
    <definedName name="TROLL" localSheetId="11">#REF!</definedName>
    <definedName name="TROLL" localSheetId="1">#REF!</definedName>
    <definedName name="TROLL" localSheetId="16">#REF!</definedName>
    <definedName name="TROLL" localSheetId="0">#REF!</definedName>
    <definedName name="TROLL" localSheetId="2">#REF!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 localSheetId="11">#REF!</definedName>
    <definedName name="ttp" localSheetId="1">#REF!</definedName>
    <definedName name="ttp" localSheetId="16">#REF!</definedName>
    <definedName name="ttp" localSheetId="0">#REF!</definedName>
    <definedName name="ttp">#REF!</definedName>
    <definedName name="ttt" hidden="1">{"'장비'!$A$3:$M$12"}</definedName>
    <definedName name="TTX">#REF!</definedName>
    <definedName name="tube_test_press1_12">#REF!</definedName>
    <definedName name="TUES1">#REF!</definedName>
    <definedName name="tvr" localSheetId="11">#REF!</definedName>
    <definedName name="tvr" localSheetId="1">#REF!</definedName>
    <definedName name="tvr" localSheetId="16">#REF!</definedName>
    <definedName name="tvr" localSheetId="0">#REF!</definedName>
    <definedName name="tvr">#REF!</definedName>
    <definedName name="TWLEVE">#REF!</definedName>
    <definedName name="TWMM" localSheetId="1">#REF!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 localSheetId="1">#REF!</definedName>
    <definedName name="unit">#REF!</definedName>
    <definedName name="unit1" localSheetId="1">#REF!</definedName>
    <definedName name="unit1">#REF!</definedName>
    <definedName name="UNITS">#REF!</definedName>
    <definedName name="Unskilledmazdoor" localSheetId="1">#REF!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 localSheetId="11">'[109]Pier Design(with offset)'!#REF!</definedName>
    <definedName name="v1o" localSheetId="1">'[109]Pier Design(with offset)'!#REF!</definedName>
    <definedName name="v1o" localSheetId="16">'[109]Pier Design(with offset)'!#REF!</definedName>
    <definedName name="v1o" localSheetId="0">'[109]Pier Design(with offset)'!#REF!</definedName>
    <definedName name="v1o" localSheetId="2">'[109]Pier Design(with offset)'!#REF!</definedName>
    <definedName name="v1o">'[109]Pier Design(with offset)'!#REF!</definedName>
    <definedName name="v1oo" localSheetId="11">'[106]Pier Design(with offset)'!#REF!</definedName>
    <definedName name="v1oo" localSheetId="1">'[106]Pier Design(with offset)'!#REF!</definedName>
    <definedName name="v1oo" localSheetId="16">'[106]Pier Design(with offset)'!#REF!</definedName>
    <definedName name="v1oo" localSheetId="0">'[106]Pier Design(with offset)'!#REF!</definedName>
    <definedName name="v1oo" localSheetId="2">'[106]Pier Design(with offset)'!#REF!</definedName>
    <definedName name="v1oo">'[106]Pier Design(with offset)'!#REF!</definedName>
    <definedName name="va">#REF!</definedName>
    <definedName name="va___0">#REF!</definedName>
    <definedName name="va___13">#REF!</definedName>
    <definedName name="VALVES_STATEMENT" localSheetId="11">#REF!</definedName>
    <definedName name="VALVES_STATEMENT" localSheetId="1">#REF!</definedName>
    <definedName name="VALVES_STATEMENT" localSheetId="16">#REF!</definedName>
    <definedName name="VALVES_STATEMENT" localSheetId="0">#REF!</definedName>
    <definedName name="VALVES_STATEMENT" localSheetId="2">#REF!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 localSheetId="11">#REF!</definedName>
    <definedName name="VERT_CON_DETAIL" localSheetId="1">#REF!</definedName>
    <definedName name="VERT_CON_DETAIL" localSheetId="16">#REF!</definedName>
    <definedName name="VERT_CON_DETAIL" localSheetId="0">#REF!</definedName>
    <definedName name="VERT_CON_DETAIL" localSheetId="2">#REF!</definedName>
    <definedName name="VERT_CON_DETAIL">#REF!</definedName>
    <definedName name="vertical_col_and_corner_walls">#REF!</definedName>
    <definedName name="vf" hidden="1">{"'Sheet1'!$L$16"}</definedName>
    <definedName name="VIBR" localSheetId="11">#REF!</definedName>
    <definedName name="VIBR" localSheetId="1">#REF!</definedName>
    <definedName name="VIBR" localSheetId="16">#REF!</definedName>
    <definedName name="VIBR" localSheetId="0">#REF!</definedName>
    <definedName name="VIBR">#REF!</definedName>
    <definedName name="VIBRA" localSheetId="11">#REF!</definedName>
    <definedName name="VIBRA" localSheetId="1">#REF!</definedName>
    <definedName name="VIBRA" localSheetId="16">#REF!</definedName>
    <definedName name="VIBRA" localSheetId="0">#REF!</definedName>
    <definedName name="VIBRA">#REF!</definedName>
    <definedName name="VIBRAB" localSheetId="1">#REF!</definedName>
    <definedName name="VIBRAB">#REF!</definedName>
    <definedName name="VIBRAS" localSheetId="1">#REF!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 localSheetId="11">#REF!</definedName>
    <definedName name="VUTP" localSheetId="1">#REF!</definedName>
    <definedName name="VUTP" localSheetId="2">#REF!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 localSheetId="1">#REF!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11">#REF!</definedName>
    <definedName name="wallht" localSheetId="1">#REF!</definedName>
    <definedName name="wallht" localSheetId="16">#REF!</definedName>
    <definedName name="wallht" localSheetId="0">#REF!</definedName>
    <definedName name="wallht" localSheetId="2">#REF!</definedName>
    <definedName name="wallht">#REF!</definedName>
    <definedName name="wallthk" localSheetId="11">#REF!</definedName>
    <definedName name="wallthk" localSheetId="1">#REF!</definedName>
    <definedName name="wallthk" localSheetId="16">#REF!</definedName>
    <definedName name="wallthk" localSheetId="0">#REF!</definedName>
    <definedName name="wallthk">#REF!</definedName>
    <definedName name="WATER" localSheetId="11">#REF!</definedName>
    <definedName name="WATER" localSheetId="1">#REF!</definedName>
    <definedName name="WATER" localSheetId="16">#REF!</definedName>
    <definedName name="WATER" localSheetId="0">#REF!</definedName>
    <definedName name="WATER">#REF!</definedName>
    <definedName name="water_funds" localSheetId="11" hidden="1">{"'Sheet1'!$A$4386:$N$4591"}</definedName>
    <definedName name="water_funds" localSheetId="16" hidden="1">{"'Sheet1'!$A$4386:$N$4591"}</definedName>
    <definedName name="water_funds" localSheetId="20" hidden="1">{"'Sheet1'!$A$4386:$N$4591"}</definedName>
    <definedName name="water_funds" localSheetId="0" hidden="1">{"'Sheet1'!$A$4386:$N$4591"}</definedName>
    <definedName name="water_funds" localSheetId="2" hidden="1">{"'Sheet1'!$A$4386:$N$4591"}</definedName>
    <definedName name="water_funds" hidden="1">{"'Sheet1'!$A$4386:$N$4591"}</definedName>
    <definedName name="WBM" localSheetId="1">#REF!</definedName>
    <definedName name="WBM">#REF!</definedName>
    <definedName name="WBT">#REF!</definedName>
    <definedName name="wc" localSheetId="1">'[106]Pier Design(with offset)'!#REF!</definedName>
    <definedName name="wc">'[106]Pier Design(with offset)'!#REF!</definedName>
    <definedName name="wct" localSheetId="1">'[109]Pier Design(with offset)'!#REF!</definedName>
    <definedName name="wct">'[109]Pier Design(with offset)'!#REF!</definedName>
    <definedName name="WE" hidden="1">{#N/A,#N/A,FALSE,"CCTV"}</definedName>
    <definedName name="WELD" localSheetId="11">#REF!</definedName>
    <definedName name="WELD" localSheetId="1">#REF!</definedName>
    <definedName name="WELD" localSheetId="16">#REF!</definedName>
    <definedName name="WELD" localSheetId="0">#REF!</definedName>
    <definedName name="WELD" localSheetId="2">#REF!</definedName>
    <definedName name="WELD">#REF!</definedName>
    <definedName name="WELDH" localSheetId="11">#REF!</definedName>
    <definedName name="WELDH" localSheetId="1">#REF!</definedName>
    <definedName name="WELDH" localSheetId="16">#REF!</definedName>
    <definedName name="WELDH" localSheetId="0">#REF!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 localSheetId="11">#REF!</definedName>
    <definedName name="WMMP" localSheetId="1">#REF!</definedName>
    <definedName name="WMMP" localSheetId="16">#REF!</definedName>
    <definedName name="WMMP" localSheetId="0">#REF!</definedName>
    <definedName name="WMMP" localSheetId="2">#REF!</definedName>
    <definedName name="WMMP">#REF!</definedName>
    <definedName name="WMP" localSheetId="11">#REF!</definedName>
    <definedName name="WMP" localSheetId="1">#REF!</definedName>
    <definedName name="WMP" localSheetId="16">#REF!</definedName>
    <definedName name="WMP" localSheetId="0">#REF!</definedName>
    <definedName name="WMP">#REF!</definedName>
    <definedName name="WOL">#REF!</definedName>
    <definedName name="word">[72]Sheet1!$A$50:$C$161</definedName>
    <definedName name="work">#REF!</definedName>
    <definedName name="WP">#REF!</definedName>
    <definedName name="WPcomp">'[148]21-Rate Analysis-1'!$E$29</definedName>
    <definedName name="wr" localSheetId="11">'[106]Pier Design(with offset)'!#REF!</definedName>
    <definedName name="wr" localSheetId="1">'[106]Pier Design(with offset)'!#REF!</definedName>
    <definedName name="wr" localSheetId="16">'[106]Pier Design(with offset)'!#REF!</definedName>
    <definedName name="wr" localSheetId="0">'[106]Pier Design(with offset)'!#REF!</definedName>
    <definedName name="wr" localSheetId="2">'[106]Pier Design(with offset)'!#REF!</definedName>
    <definedName name="wr">'[106]Pier Design(with offset)'!#REF!</definedName>
    <definedName name="WRITE" hidden="1">{#N/A,#N/A,FALSE,"CCTV"}</definedName>
    <definedName name="wrn.BM." hidden="1">{#N/A,#N/A,FALSE,"CCTV"}</definedName>
    <definedName name="wrn.budget." localSheetId="11" hidden="1">{"form-D1",#N/A,FALSE,"FORM-D1";"form-D1_amt",#N/A,FALSE,"FORM-D1"}</definedName>
    <definedName name="wrn.budget." localSheetId="16" hidden="1">{"form-D1",#N/A,FALSE,"FORM-D1";"form-D1_amt",#N/A,FALSE,"FORM-D1"}</definedName>
    <definedName name="wrn.budget." localSheetId="20" hidden="1">{"form-D1",#N/A,FALSE,"FORM-D1";"form-D1_amt",#N/A,FALSE,"FORM-D1"}</definedName>
    <definedName name="wrn.budget." localSheetId="0" hidden="1">{"form-D1",#N/A,FALSE,"FORM-D1";"form-D1_amt",#N/A,FALSE,"FORM-D1"}</definedName>
    <definedName name="wrn.budget." localSheetId="2" hidden="1">{"form-D1",#N/A,FALSE,"FORM-D1";"form-D1_amt",#N/A,FALSE,"FORM-D1"}</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1">#REF!</definedName>
    <definedName name="WT" localSheetId="1">#REF!</definedName>
    <definedName name="WT" localSheetId="16">#REF!</definedName>
    <definedName name="WT" localSheetId="0">#REF!</definedName>
    <definedName name="WT" localSheetId="2">#REF!</definedName>
    <definedName name="WT">#REF!</definedName>
    <definedName name="WTANK" localSheetId="11">#REF!</definedName>
    <definedName name="WTANK" localSheetId="1">#REF!</definedName>
    <definedName name="WTANK" localSheetId="16">#REF!</definedName>
    <definedName name="WTANK" localSheetId="0">#REF!</definedName>
    <definedName name="WTANK">#REF!</definedName>
    <definedName name="WTANK1" localSheetId="11">#REF!</definedName>
    <definedName name="WTANK1" localSheetId="1">#REF!</definedName>
    <definedName name="WTANK1" localSheetId="16">#REF!</definedName>
    <definedName name="WTANK1" localSheetId="0">#REF!</definedName>
    <definedName name="WTANK1">#REF!</definedName>
    <definedName name="wtr" localSheetId="11">'[109]Pier Design(with offset)'!#REF!</definedName>
    <definedName name="wtr" localSheetId="1">'[109]Pier Design(with offset)'!#REF!</definedName>
    <definedName name="wtr" localSheetId="16">'[109]Pier Design(with offset)'!#REF!</definedName>
    <definedName name="wtr" localSheetId="0">'[109]Pier Design(with offset)'!#REF!</definedName>
    <definedName name="wtr">'[109]Pier Design(with offset)'!#REF!</definedName>
    <definedName name="x" localSheetId="11">#REF!</definedName>
    <definedName name="x" localSheetId="1">#REF!</definedName>
    <definedName name="x" localSheetId="16">#REF!</definedName>
    <definedName name="x" localSheetId="0">#REF!</definedName>
    <definedName name="x" localSheetId="2">#REF!</definedName>
    <definedName name="x">#REF!</definedName>
    <definedName name="Xl">#REF!</definedName>
    <definedName name="Xl___0">#REF!</definedName>
    <definedName name="Xl___13">#REF!</definedName>
    <definedName name="xxx" localSheetId="11">#REF!</definedName>
    <definedName name="xxx" localSheetId="1">#REF!</definedName>
    <definedName name="xxx" localSheetId="16">#REF!</definedName>
    <definedName name="xxx" localSheetId="0">#REF!</definedName>
    <definedName name="xxx">#REF!</definedName>
    <definedName name="xyz" localSheetId="11">#REF!</definedName>
    <definedName name="xyz" localSheetId="1">#REF!</definedName>
    <definedName name="xyz" localSheetId="16">#REF!</definedName>
    <definedName name="xyz" localSheetId="0">#REF!</definedName>
    <definedName name="xyz">#REF!</definedName>
    <definedName name="Y" localSheetId="1">#REF!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 localSheetId="11">#REF!</definedName>
    <definedName name="yy" localSheetId="1">#REF!</definedName>
    <definedName name="yy" localSheetId="2">#REF!</definedName>
    <definedName name="yy">#REF!</definedName>
    <definedName name="z" localSheetId="11">'[149]Analy_7-10'!#REF!</definedName>
    <definedName name="z" localSheetId="1">'[149]Analy_7-10'!#REF!</definedName>
    <definedName name="z" localSheetId="2">'[149]Analy_7-10'!#REF!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 localSheetId="11">#REF!</definedName>
    <definedName name="zzz" localSheetId="1">#REF!</definedName>
    <definedName name="zzz" localSheetId="16">#REF!</definedName>
    <definedName name="zzz" localSheetId="0">#REF!</definedName>
    <definedName name="zzz" localSheetId="2">#REF!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81029"/>
</workbook>
</file>

<file path=xl/calcChain.xml><?xml version="1.0" encoding="utf-8"?>
<calcChain xmlns="http://schemas.openxmlformats.org/spreadsheetml/2006/main">
  <c r="D58" i="35" l="1"/>
  <c r="D91" i="56"/>
  <c r="D81" i="56"/>
  <c r="D70" i="56"/>
  <c r="B68" i="56"/>
  <c r="D57" i="56"/>
  <c r="B55" i="56"/>
  <c r="D45" i="56"/>
  <c r="L10" i="56" s="1"/>
  <c r="N10" i="56" s="1"/>
  <c r="B36" i="56"/>
  <c r="D32" i="56"/>
  <c r="D18" i="56"/>
  <c r="N12" i="56"/>
  <c r="L12" i="56"/>
  <c r="M11" i="56"/>
  <c r="L11" i="56"/>
  <c r="N11" i="56" s="1"/>
  <c r="M10" i="56"/>
  <c r="M9" i="56"/>
  <c r="L9" i="56"/>
  <c r="N9" i="56" s="1"/>
  <c r="B9" i="56"/>
  <c r="B10" i="56" s="1"/>
  <c r="B11" i="56" s="1"/>
  <c r="M8" i="56"/>
  <c r="L8" i="56"/>
  <c r="N8" i="56" s="1"/>
  <c r="AI14" i="36"/>
  <c r="AI10" i="36"/>
  <c r="AI11" i="36"/>
  <c r="AI12" i="36"/>
  <c r="AI13" i="36"/>
  <c r="AI15" i="36"/>
  <c r="AI16" i="36"/>
  <c r="AI9" i="36"/>
  <c r="AH14" i="36"/>
  <c r="AH10" i="36"/>
  <c r="AH11" i="36"/>
  <c r="AH12" i="36"/>
  <c r="AH13" i="36"/>
  <c r="AH15" i="36"/>
  <c r="AH16" i="36"/>
  <c r="AH9" i="36"/>
  <c r="AG16" i="36"/>
  <c r="AG15" i="36"/>
  <c r="AG14" i="36"/>
  <c r="AG11" i="36"/>
  <c r="AG12" i="36"/>
  <c r="AG13" i="36"/>
  <c r="AG10" i="36"/>
  <c r="AG9" i="36"/>
  <c r="AD18" i="36"/>
  <c r="AE18" i="36"/>
  <c r="AF18" i="36"/>
  <c r="AC18" i="36"/>
  <c r="AF17" i="36"/>
  <c r="AF16" i="36"/>
  <c r="AF15" i="36"/>
  <c r="AF14" i="36"/>
  <c r="AF13" i="36"/>
  <c r="AF12" i="36"/>
  <c r="AF11" i="36"/>
  <c r="AF10" i="36"/>
  <c r="AF9" i="36"/>
  <c r="AE17" i="36"/>
  <c r="AE16" i="36"/>
  <c r="AE15" i="36"/>
  <c r="AE14" i="36"/>
  <c r="AE13" i="36"/>
  <c r="AE12" i="36"/>
  <c r="AE11" i="36"/>
  <c r="AE10" i="36"/>
  <c r="AE9" i="36"/>
  <c r="AC15" i="36"/>
  <c r="AC16" i="36"/>
  <c r="AC17" i="36"/>
  <c r="AD10" i="36"/>
  <c r="AD11" i="36"/>
  <c r="AD12" i="36"/>
  <c r="AD13" i="36"/>
  <c r="AD14" i="36"/>
  <c r="AD15" i="36"/>
  <c r="AD16" i="36"/>
  <c r="AD17" i="36"/>
  <c r="AD9" i="36"/>
  <c r="AC13" i="36"/>
  <c r="AC12" i="36"/>
  <c r="AC11" i="36"/>
  <c r="AC10" i="36"/>
  <c r="AC9" i="36"/>
  <c r="AB18" i="36"/>
  <c r="AB13" i="36"/>
  <c r="AB12" i="36"/>
  <c r="AB11" i="36"/>
  <c r="AB10" i="36"/>
  <c r="AB9" i="36"/>
  <c r="AD8" i="36"/>
  <c r="L104" i="55"/>
  <c r="K103" i="55"/>
  <c r="J103" i="55"/>
  <c r="I103" i="55"/>
  <c r="H103" i="55"/>
  <c r="L103" i="55" s="1"/>
  <c r="G103" i="55"/>
  <c r="A9" i="55"/>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4" i="55" s="1"/>
  <c r="A85" i="55" s="1"/>
  <c r="A86" i="55" s="1"/>
  <c r="A87" i="55" s="1"/>
  <c r="A88" i="55" s="1"/>
  <c r="A89" i="55" s="1"/>
  <c r="A90" i="55" s="1"/>
  <c r="A91" i="55" s="1"/>
  <c r="A92" i="55" s="1"/>
  <c r="A93" i="55" s="1"/>
  <c r="L8" i="55"/>
  <c r="L9" i="55" s="1"/>
  <c r="L10" i="55" s="1"/>
  <c r="L11" i="55" s="1"/>
  <c r="L12" i="55" s="1"/>
  <c r="L13" i="55" s="1"/>
  <c r="L14" i="55" s="1"/>
  <c r="L15" i="55" s="1"/>
  <c r="L16" i="55" s="1"/>
  <c r="L17" i="55" s="1"/>
  <c r="L18" i="55" s="1"/>
  <c r="L19" i="55" s="1"/>
  <c r="L20" i="55" s="1"/>
  <c r="L21" i="55" s="1"/>
  <c r="L22" i="55" s="1"/>
  <c r="L23" i="55" s="1"/>
  <c r="L24" i="55" s="1"/>
  <c r="L25" i="55" s="1"/>
  <c r="L26" i="55" s="1"/>
  <c r="L27" i="55" s="1"/>
  <c r="L28" i="55" s="1"/>
  <c r="L29" i="55" s="1"/>
  <c r="L30" i="55" s="1"/>
  <c r="L31" i="55" s="1"/>
  <c r="L32" i="55" s="1"/>
  <c r="L33" i="55" s="1"/>
  <c r="L34" i="55" s="1"/>
  <c r="L35" i="55" s="1"/>
  <c r="L36" i="55" s="1"/>
  <c r="L37" i="55" s="1"/>
  <c r="L38" i="55" s="1"/>
  <c r="L39" i="55" s="1"/>
  <c r="L40" i="55" s="1"/>
  <c r="L41" i="55" s="1"/>
  <c r="L42" i="55" s="1"/>
  <c r="L43" i="55" s="1"/>
  <c r="L44" i="55" s="1"/>
  <c r="L45" i="55" s="1"/>
  <c r="L46" i="55" s="1"/>
  <c r="L47" i="55" s="1"/>
  <c r="L48" i="55" s="1"/>
  <c r="L49" i="55" s="1"/>
  <c r="L50" i="55" s="1"/>
  <c r="L51" i="55" s="1"/>
  <c r="L52" i="55" s="1"/>
  <c r="L53" i="55" s="1"/>
  <c r="L54" i="55" s="1"/>
  <c r="L55" i="55" s="1"/>
  <c r="L56" i="55" s="1"/>
  <c r="L57" i="55" s="1"/>
  <c r="L58" i="55" s="1"/>
  <c r="L59" i="55" s="1"/>
  <c r="L60" i="55" s="1"/>
  <c r="L61" i="55" s="1"/>
  <c r="L62" i="55" s="1"/>
  <c r="L63" i="55" s="1"/>
  <c r="L64" i="55" s="1"/>
  <c r="L65" i="55" s="1"/>
  <c r="L66" i="55" s="1"/>
  <c r="L67" i="55" s="1"/>
  <c r="L68" i="55" s="1"/>
  <c r="L69" i="55" s="1"/>
  <c r="L70" i="55" s="1"/>
  <c r="L71" i="55" s="1"/>
  <c r="L72" i="55" s="1"/>
  <c r="L73" i="55" s="1"/>
  <c r="L74" i="55" s="1"/>
  <c r="L75" i="55" s="1"/>
  <c r="L76" i="55" s="1"/>
  <c r="L77" i="55" s="1"/>
  <c r="L78" i="55" s="1"/>
  <c r="L79" i="55" s="1"/>
  <c r="L80" i="55" s="1"/>
  <c r="L81" i="55" s="1"/>
  <c r="L82" i="55" s="1"/>
  <c r="L83" i="55" s="1"/>
  <c r="L84" i="55" s="1"/>
  <c r="L85" i="55" s="1"/>
  <c r="L86" i="55" s="1"/>
  <c r="L87" i="55" s="1"/>
  <c r="L88" i="55" s="1"/>
  <c r="L89" i="55" s="1"/>
  <c r="L90" i="55" s="1"/>
  <c r="L91" i="55" s="1"/>
  <c r="L92" i="55" s="1"/>
  <c r="L93" i="55" s="1"/>
  <c r="P16" i="48"/>
  <c r="R24" i="48"/>
  <c r="R18" i="48"/>
  <c r="T18" i="48"/>
  <c r="AA78" i="36"/>
  <c r="AA80" i="36"/>
  <c r="G78" i="36"/>
  <c r="G80" i="36"/>
  <c r="I20" i="36"/>
  <c r="I9" i="36"/>
  <c r="C15" i="36"/>
  <c r="C14" i="36"/>
  <c r="C12" i="36"/>
  <c r="C11" i="36"/>
  <c r="M51" i="36"/>
  <c r="P51" i="36"/>
  <c r="W18" i="36"/>
  <c r="Z18" i="36"/>
  <c r="S58" i="36"/>
  <c r="AH58" i="36" s="1"/>
  <c r="S59" i="36"/>
  <c r="AH59" i="36" s="1"/>
  <c r="S60" i="36"/>
  <c r="AH60" i="36" s="1"/>
  <c r="S61" i="36"/>
  <c r="AH61" i="36" s="1"/>
  <c r="S9" i="36"/>
  <c r="T9" i="36" s="1"/>
  <c r="V9" i="36" s="1"/>
  <c r="J65" i="53"/>
  <c r="S14" i="36" s="1"/>
  <c r="T14" i="36" s="1"/>
  <c r="I65" i="53"/>
  <c r="S13" i="36" s="1"/>
  <c r="H65" i="53"/>
  <c r="S12" i="36" s="1"/>
  <c r="G65" i="53"/>
  <c r="S11" i="36" s="1"/>
  <c r="F65" i="53"/>
  <c r="S10" i="36" s="1"/>
  <c r="E65" i="53"/>
  <c r="S64" i="53"/>
  <c r="S63" i="53"/>
  <c r="S62" i="53"/>
  <c r="S61" i="53"/>
  <c r="S60" i="53"/>
  <c r="S59" i="53"/>
  <c r="S58" i="53"/>
  <c r="S57" i="53"/>
  <c r="S56" i="53"/>
  <c r="S55" i="53"/>
  <c r="S54" i="53"/>
  <c r="S53" i="53"/>
  <c r="S52" i="53"/>
  <c r="S51" i="53"/>
  <c r="S50" i="53"/>
  <c r="S49" i="53"/>
  <c r="S48" i="53"/>
  <c r="S47" i="53"/>
  <c r="S46" i="53"/>
  <c r="S45" i="53"/>
  <c r="S44" i="53"/>
  <c r="S43" i="53"/>
  <c r="S42" i="53"/>
  <c r="S41" i="53"/>
  <c r="S40" i="53"/>
  <c r="S39" i="53"/>
  <c r="S38" i="53"/>
  <c r="S37" i="53"/>
  <c r="S36" i="53"/>
  <c r="S35" i="53"/>
  <c r="S34" i="53"/>
  <c r="S33" i="53"/>
  <c r="S32" i="53"/>
  <c r="S31" i="53"/>
  <c r="S30" i="53"/>
  <c r="S29" i="53"/>
  <c r="S28" i="53"/>
  <c r="S27" i="53"/>
  <c r="S26" i="53"/>
  <c r="S25" i="53"/>
  <c r="S24" i="53"/>
  <c r="S23" i="53"/>
  <c r="S22" i="53"/>
  <c r="S21" i="53"/>
  <c r="S20" i="53"/>
  <c r="S19" i="53"/>
  <c r="S18" i="53"/>
  <c r="S17" i="53"/>
  <c r="S16" i="53"/>
  <c r="S15" i="53"/>
  <c r="S14" i="53"/>
  <c r="S13" i="53"/>
  <c r="S12" i="53"/>
  <c r="S11" i="53"/>
  <c r="S10" i="53"/>
  <c r="L10" i="53"/>
  <c r="L11" i="53" s="1"/>
  <c r="L12" i="53"/>
  <c r="L13" i="53" s="1"/>
  <c r="L14" i="53" s="1"/>
  <c r="L15" i="53" s="1"/>
  <c r="L16" i="53" s="1"/>
  <c r="L17" i="53" s="1"/>
  <c r="L18" i="53" s="1"/>
  <c r="L19" i="53" s="1"/>
  <c r="L20" i="53"/>
  <c r="L21" i="53" s="1"/>
  <c r="L22" i="53" s="1"/>
  <c r="L23" i="53" s="1"/>
  <c r="L24" i="53" s="1"/>
  <c r="L25" i="53" s="1"/>
  <c r="L26" i="53" s="1"/>
  <c r="L27" i="53" s="1"/>
  <c r="L28" i="53" s="1"/>
  <c r="L29" i="53" s="1"/>
  <c r="L30" i="53" s="1"/>
  <c r="L31" i="53" s="1"/>
  <c r="L32" i="53" s="1"/>
  <c r="L33" i="53" s="1"/>
  <c r="L34" i="53" s="1"/>
  <c r="L35" i="53" s="1"/>
  <c r="L36" i="53" s="1"/>
  <c r="L37" i="53" s="1"/>
  <c r="L38" i="53" s="1"/>
  <c r="L39" i="53" s="1"/>
  <c r="L40" i="53" s="1"/>
  <c r="L41" i="53" s="1"/>
  <c r="L42" i="53" s="1"/>
  <c r="L43" i="53" s="1"/>
  <c r="L44" i="53" s="1"/>
  <c r="L45" i="53" s="1"/>
  <c r="L46" i="53" s="1"/>
  <c r="L47" i="53" s="1"/>
  <c r="L48" i="53" s="1"/>
  <c r="L49" i="53" s="1"/>
  <c r="L50" i="53" s="1"/>
  <c r="L51" i="53" s="1"/>
  <c r="L52" i="53" s="1"/>
  <c r="L53" i="53" s="1"/>
  <c r="L54" i="53" s="1"/>
  <c r="L55" i="53" s="1"/>
  <c r="L56" i="53" s="1"/>
  <c r="L57" i="53" s="1"/>
  <c r="L58" i="53" s="1"/>
  <c r="L59" i="53" s="1"/>
  <c r="L60" i="53" s="1"/>
  <c r="L61" i="53" s="1"/>
  <c r="L62" i="53" s="1"/>
  <c r="L63" i="53" s="1"/>
  <c r="S9" i="53"/>
  <c r="F142" i="52"/>
  <c r="J142" i="52"/>
  <c r="K152" i="52"/>
  <c r="H147" i="52"/>
  <c r="H144" i="52"/>
  <c r="K154" i="52"/>
  <c r="H145" i="52"/>
  <c r="H146" i="52"/>
  <c r="H148" i="52"/>
  <c r="H149" i="52"/>
  <c r="H150" i="52"/>
  <c r="H151" i="52"/>
  <c r="A157" i="52"/>
  <c r="A3" i="52"/>
  <c r="D23" i="51"/>
  <c r="F23" i="51" s="1"/>
  <c r="H23" i="51" s="1"/>
  <c r="D24" i="51"/>
  <c r="F24" i="51" s="1"/>
  <c r="D25" i="51"/>
  <c r="D22" i="51"/>
  <c r="I7" i="51"/>
  <c r="I8" i="51"/>
  <c r="I9" i="51"/>
  <c r="I10" i="51"/>
  <c r="I11" i="51"/>
  <c r="I12" i="51"/>
  <c r="I13" i="51"/>
  <c r="I14" i="51"/>
  <c r="I15" i="51"/>
  <c r="I16" i="51"/>
  <c r="I17" i="51"/>
  <c r="I6" i="51"/>
  <c r="I26" i="51"/>
  <c r="G26" i="51"/>
  <c r="E25" i="51"/>
  <c r="F25" i="51" s="1"/>
  <c r="S56" i="36" s="1"/>
  <c r="E24" i="51"/>
  <c r="E23" i="51"/>
  <c r="G18" i="51"/>
  <c r="A10" i="51"/>
  <c r="A11" i="51" s="1"/>
  <c r="A12" i="51" s="1"/>
  <c r="A13" i="51" s="1"/>
  <c r="A14" i="51" s="1"/>
  <c r="A15" i="51" s="1"/>
  <c r="A16" i="51" s="1"/>
  <c r="A17" i="51" s="1"/>
  <c r="A7" i="51"/>
  <c r="A8" i="51" s="1"/>
  <c r="A9" i="51" s="1"/>
  <c r="U40" i="36"/>
  <c r="AJ62" i="36"/>
  <c r="AG62" i="36"/>
  <c r="AK61" i="36"/>
  <c r="AJ61" i="36"/>
  <c r="AI61" i="36"/>
  <c r="AG61" i="36"/>
  <c r="AK60" i="36"/>
  <c r="AJ60" i="36"/>
  <c r="AI60" i="36"/>
  <c r="AG60" i="36"/>
  <c r="AK59" i="36"/>
  <c r="AJ59" i="36"/>
  <c r="AI59" i="36"/>
  <c r="AG59" i="36"/>
  <c r="AK58" i="36"/>
  <c r="AJ58" i="36"/>
  <c r="AI58" i="36"/>
  <c r="AG58" i="36"/>
  <c r="AK57" i="36"/>
  <c r="AJ57" i="36"/>
  <c r="AI57" i="36"/>
  <c r="AG57" i="36"/>
  <c r="AJ56" i="36"/>
  <c r="AG56" i="36"/>
  <c r="AJ55" i="36"/>
  <c r="AG55" i="36"/>
  <c r="AJ54" i="36"/>
  <c r="AG54" i="36"/>
  <c r="AJ53" i="36"/>
  <c r="AG53" i="36"/>
  <c r="AK50" i="36"/>
  <c r="AJ50" i="36"/>
  <c r="AH50" i="36"/>
  <c r="AG50" i="36"/>
  <c r="AJ49" i="36"/>
  <c r="AJ48" i="36"/>
  <c r="AJ47" i="36"/>
  <c r="AJ46" i="36"/>
  <c r="AJ45" i="36"/>
  <c r="AJ44" i="36"/>
  <c r="AJ43" i="36"/>
  <c r="AJ42" i="36"/>
  <c r="AK39" i="36"/>
  <c r="AJ39" i="36"/>
  <c r="AH39" i="36"/>
  <c r="AJ38" i="36"/>
  <c r="AJ37" i="36"/>
  <c r="AJ36" i="36"/>
  <c r="AJ35" i="36"/>
  <c r="AJ34" i="36"/>
  <c r="AJ33" i="36"/>
  <c r="AJ32" i="36"/>
  <c r="AJ31" i="36"/>
  <c r="AK28" i="36"/>
  <c r="AJ28" i="36"/>
  <c r="AH28" i="36"/>
  <c r="AJ27" i="36"/>
  <c r="AJ26" i="36"/>
  <c r="AJ25" i="36"/>
  <c r="AJ24" i="36"/>
  <c r="AJ23" i="36"/>
  <c r="AJ22" i="36"/>
  <c r="AJ21" i="36"/>
  <c r="AJ20" i="36"/>
  <c r="AK17" i="36"/>
  <c r="AJ17" i="36"/>
  <c r="AH17" i="36"/>
  <c r="AG17" i="36"/>
  <c r="AJ16" i="36"/>
  <c r="AJ15" i="36"/>
  <c r="AJ14" i="36"/>
  <c r="AJ13" i="36"/>
  <c r="AJ12" i="36"/>
  <c r="AJ11" i="36"/>
  <c r="AJ10" i="36"/>
  <c r="AJ9" i="36"/>
  <c r="X14" i="36"/>
  <c r="Y14" i="36" s="1"/>
  <c r="X12" i="36"/>
  <c r="Y12" i="36" s="1"/>
  <c r="AA12" i="36" s="1"/>
  <c r="X11" i="36"/>
  <c r="Y11" i="36" s="1"/>
  <c r="AA11" i="36" s="1"/>
  <c r="G115" i="50"/>
  <c r="O115" i="50"/>
  <c r="G116" i="50"/>
  <c r="O116" i="50"/>
  <c r="F117" i="50"/>
  <c r="G117" i="50"/>
  <c r="O117" i="50"/>
  <c r="G118" i="50"/>
  <c r="O118" i="50"/>
  <c r="O124" i="50" s="1"/>
  <c r="G119" i="50"/>
  <c r="O119" i="50"/>
  <c r="G120" i="50"/>
  <c r="O120" i="50"/>
  <c r="G121" i="50"/>
  <c r="O121" i="50"/>
  <c r="G122" i="50"/>
  <c r="O122" i="50"/>
  <c r="G123" i="50"/>
  <c r="O123" i="50"/>
  <c r="E124" i="50"/>
  <c r="H124" i="50"/>
  <c r="I124" i="50"/>
  <c r="J124" i="50"/>
  <c r="L124" i="50"/>
  <c r="P124" i="50"/>
  <c r="Q124" i="50"/>
  <c r="R124" i="50"/>
  <c r="V44" i="50"/>
  <c r="V45" i="50"/>
  <c r="N110" i="50"/>
  <c r="F120" i="50" s="1"/>
  <c r="M110" i="50"/>
  <c r="X13" i="36" s="1"/>
  <c r="Y13" i="36" s="1"/>
  <c r="X24" i="36" s="1"/>
  <c r="L110" i="50"/>
  <c r="F118" i="50" s="1"/>
  <c r="K110" i="50"/>
  <c r="J110" i="50"/>
  <c r="X10" i="36" s="1"/>
  <c r="Y10" i="36" s="1"/>
  <c r="I110" i="50"/>
  <c r="V109" i="50"/>
  <c r="V108" i="50"/>
  <c r="V107" i="50"/>
  <c r="V106" i="50"/>
  <c r="V105" i="50"/>
  <c r="V104" i="50"/>
  <c r="V103" i="50"/>
  <c r="V102" i="50"/>
  <c r="V101" i="50"/>
  <c r="V100" i="50"/>
  <c r="V99" i="50"/>
  <c r="V98" i="50"/>
  <c r="V97" i="50"/>
  <c r="V96" i="50"/>
  <c r="V95" i="50"/>
  <c r="V94" i="50"/>
  <c r="V93" i="50"/>
  <c r="V92" i="50"/>
  <c r="V91" i="50"/>
  <c r="V90" i="50"/>
  <c r="V89" i="50"/>
  <c r="V88" i="50"/>
  <c r="V87" i="50"/>
  <c r="V86" i="50"/>
  <c r="V85" i="50"/>
  <c r="V84" i="50"/>
  <c r="V83" i="50"/>
  <c r="V82" i="50"/>
  <c r="V81" i="50"/>
  <c r="V80" i="50"/>
  <c r="V79" i="50"/>
  <c r="V78" i="50"/>
  <c r="V77" i="50"/>
  <c r="V76" i="50"/>
  <c r="V75" i="50"/>
  <c r="V74" i="50"/>
  <c r="V73" i="50"/>
  <c r="V72" i="50"/>
  <c r="V71" i="50"/>
  <c r="V70" i="50"/>
  <c r="V69" i="50"/>
  <c r="V68" i="50"/>
  <c r="V67" i="50"/>
  <c r="V66" i="50"/>
  <c r="V65" i="50"/>
  <c r="V64" i="50"/>
  <c r="V63" i="50"/>
  <c r="V62" i="50"/>
  <c r="V61" i="50"/>
  <c r="V60" i="50"/>
  <c r="V59" i="50"/>
  <c r="V58" i="50"/>
  <c r="V57" i="50"/>
  <c r="V56" i="50"/>
  <c r="V55" i="50"/>
  <c r="V54" i="50"/>
  <c r="V53" i="50"/>
  <c r="V52" i="50"/>
  <c r="V51" i="50"/>
  <c r="V50" i="50"/>
  <c r="V49" i="50"/>
  <c r="V48" i="50"/>
  <c r="V47" i="50"/>
  <c r="V46" i="50"/>
  <c r="V43" i="50"/>
  <c r="V42" i="50"/>
  <c r="V41" i="50"/>
  <c r="V40" i="50"/>
  <c r="V39" i="50"/>
  <c r="V38" i="50"/>
  <c r="V37" i="50"/>
  <c r="V36" i="50"/>
  <c r="V35" i="50"/>
  <c r="V34" i="50"/>
  <c r="V33" i="50"/>
  <c r="V32" i="50"/>
  <c r="V31" i="50"/>
  <c r="V30" i="50"/>
  <c r="V29" i="50"/>
  <c r="V28" i="50"/>
  <c r="V27" i="50"/>
  <c r="Q26" i="50"/>
  <c r="Q110" i="50" s="1"/>
  <c r="F123" i="50" s="1"/>
  <c r="P26" i="50"/>
  <c r="P110" i="50"/>
  <c r="F122" i="50" s="1"/>
  <c r="O26" i="50"/>
  <c r="O110" i="50"/>
  <c r="X15" i="36" s="1"/>
  <c r="Y15" i="36" s="1"/>
  <c r="V25" i="50"/>
  <c r="V24" i="50"/>
  <c r="V23" i="50"/>
  <c r="V22" i="50"/>
  <c r="V21" i="50"/>
  <c r="V20" i="50"/>
  <c r="V19" i="50"/>
  <c r="V18" i="50"/>
  <c r="V17" i="50"/>
  <c r="V16" i="50"/>
  <c r="V15" i="50"/>
  <c r="V14" i="50"/>
  <c r="V13" i="50"/>
  <c r="V12" i="50"/>
  <c r="V11" i="50"/>
  <c r="V10" i="50"/>
  <c r="V9" i="50"/>
  <c r="V8" i="50"/>
  <c r="R8" i="50"/>
  <c r="R9" i="50"/>
  <c r="R10" i="50" s="1"/>
  <c r="R11" i="50"/>
  <c r="R12" i="50" s="1"/>
  <c r="R13" i="50" s="1"/>
  <c r="R14" i="50" s="1"/>
  <c r="R15" i="50" s="1"/>
  <c r="R16" i="50" s="1"/>
  <c r="R17" i="50" s="1"/>
  <c r="R18" i="50" s="1"/>
  <c r="R19" i="50" s="1"/>
  <c r="R20" i="50" s="1"/>
  <c r="R21" i="50" s="1"/>
  <c r="R22" i="50" s="1"/>
  <c r="R23" i="50" s="1"/>
  <c r="R24" i="50" s="1"/>
  <c r="R25" i="50" s="1"/>
  <c r="R26" i="50" s="1"/>
  <c r="R27" i="50" s="1"/>
  <c r="R28" i="50" s="1"/>
  <c r="R29" i="50" s="1"/>
  <c r="R30" i="50" s="1"/>
  <c r="R31" i="50" s="1"/>
  <c r="R32" i="50" s="1"/>
  <c r="R33" i="50" s="1"/>
  <c r="R34" i="50" s="1"/>
  <c r="R35" i="50" s="1"/>
  <c r="R36" i="50" s="1"/>
  <c r="R37" i="50" s="1"/>
  <c r="R38" i="50" s="1"/>
  <c r="R39" i="50" s="1"/>
  <c r="R40" i="50" s="1"/>
  <c r="R41" i="50" s="1"/>
  <c r="R42" i="50" s="1"/>
  <c r="R43" i="50" s="1"/>
  <c r="R44" i="50" s="1"/>
  <c r="R45" i="50" s="1"/>
  <c r="R46" i="50" s="1"/>
  <c r="R47" i="50" s="1"/>
  <c r="R48" i="50" s="1"/>
  <c r="R49" i="50" s="1"/>
  <c r="R50" i="50" s="1"/>
  <c r="R51" i="50" s="1"/>
  <c r="R52" i="50" s="1"/>
  <c r="R53" i="50" s="1"/>
  <c r="R54" i="50" s="1"/>
  <c r="R55" i="50" s="1"/>
  <c r="R56" i="50" s="1"/>
  <c r="R57" i="50" s="1"/>
  <c r="R58" i="50" s="1"/>
  <c r="R59" i="50" s="1"/>
  <c r="R60" i="50" s="1"/>
  <c r="R61" i="50" s="1"/>
  <c r="R62" i="50" s="1"/>
  <c r="R63" i="50" s="1"/>
  <c r="R64" i="50" s="1"/>
  <c r="R65" i="50" s="1"/>
  <c r="R66" i="50" s="1"/>
  <c r="R67" i="50" s="1"/>
  <c r="R68" i="50" s="1"/>
  <c r="R69" i="50" s="1"/>
  <c r="R70" i="50" s="1"/>
  <c r="R71" i="50" s="1"/>
  <c r="R72" i="50" s="1"/>
  <c r="R73" i="50" s="1"/>
  <c r="R74" i="50" s="1"/>
  <c r="R75" i="50" s="1"/>
  <c r="R76" i="50" s="1"/>
  <c r="R77" i="50" s="1"/>
  <c r="R78" i="50" s="1"/>
  <c r="R79" i="50" s="1"/>
  <c r="R80" i="50" s="1"/>
  <c r="R81" i="50" s="1"/>
  <c r="R82" i="50" s="1"/>
  <c r="R83" i="50" s="1"/>
  <c r="R84" i="50" s="1"/>
  <c r="R85" i="50" s="1"/>
  <c r="R86" i="50" s="1"/>
  <c r="R87" i="50" s="1"/>
  <c r="R88" i="50" s="1"/>
  <c r="R89" i="50" s="1"/>
  <c r="R90" i="50" s="1"/>
  <c r="R91" i="50" s="1"/>
  <c r="R92" i="50" s="1"/>
  <c r="R93" i="50" s="1"/>
  <c r="R94" i="50" s="1"/>
  <c r="R95" i="50" s="1"/>
  <c r="R96" i="50" s="1"/>
  <c r="R97" i="50" s="1"/>
  <c r="R98" i="50" s="1"/>
  <c r="R99" i="50" s="1"/>
  <c r="R100" i="50" s="1"/>
  <c r="R101" i="50" s="1"/>
  <c r="R102" i="50" s="1"/>
  <c r="R103" i="50" s="1"/>
  <c r="R104" i="50" s="1"/>
  <c r="R105" i="50" s="1"/>
  <c r="R106" i="50" s="1"/>
  <c r="R107" i="50" s="1"/>
  <c r="R108" i="50" s="1"/>
  <c r="R109" i="50" s="1"/>
  <c r="V7" i="50"/>
  <c r="Z40" i="36"/>
  <c r="U18" i="36"/>
  <c r="V26" i="50"/>
  <c r="Y53" i="36"/>
  <c r="AA53" i="36" s="1"/>
  <c r="Z51" i="36"/>
  <c r="X51" i="36"/>
  <c r="Y50" i="36"/>
  <c r="Z29" i="36"/>
  <c r="W28" i="36"/>
  <c r="W39" i="36" s="1"/>
  <c r="Y39" i="36" s="1"/>
  <c r="W27" i="36"/>
  <c r="W26" i="36"/>
  <c r="W37" i="36" s="1"/>
  <c r="W48" i="36" s="1"/>
  <c r="Y48" i="36" s="1"/>
  <c r="AA48" i="36" s="1"/>
  <c r="W25" i="36"/>
  <c r="W36" i="36" s="1"/>
  <c r="W47" i="36" s="1"/>
  <c r="Y47" i="36" s="1"/>
  <c r="AA47" i="36" s="1"/>
  <c r="W24" i="36"/>
  <c r="W35" i="36" s="1"/>
  <c r="W46" i="36" s="1"/>
  <c r="Y46" i="36" s="1"/>
  <c r="AA46" i="36" s="1"/>
  <c r="W23" i="36"/>
  <c r="W34" i="36"/>
  <c r="W45" i="36" s="1"/>
  <c r="Y45" i="36" s="1"/>
  <c r="AA45" i="36" s="1"/>
  <c r="W22" i="36"/>
  <c r="W33" i="36"/>
  <c r="W44" i="36" s="1"/>
  <c r="Y44" i="36" s="1"/>
  <c r="AA44" i="36" s="1"/>
  <c r="W21" i="36"/>
  <c r="W32" i="36" s="1"/>
  <c r="W43" i="36" s="1"/>
  <c r="Y43" i="36" s="1"/>
  <c r="AA43" i="36" s="1"/>
  <c r="W20" i="36"/>
  <c r="Y17" i="36"/>
  <c r="Y16" i="36"/>
  <c r="AA16" i="36" s="1"/>
  <c r="U29" i="36"/>
  <c r="M40" i="36"/>
  <c r="P40" i="36"/>
  <c r="Q21" i="48"/>
  <c r="E58" i="33"/>
  <c r="E53" i="33"/>
  <c r="E48" i="33"/>
  <c r="E43" i="33"/>
  <c r="E38" i="33"/>
  <c r="E33" i="33"/>
  <c r="E28" i="33"/>
  <c r="E21" i="33"/>
  <c r="E22" i="33"/>
  <c r="E23" i="33"/>
  <c r="E20" i="33"/>
  <c r="R16" i="48"/>
  <c r="T16" i="48" s="1"/>
  <c r="N48" i="36"/>
  <c r="G293" i="47"/>
  <c r="M154" i="47"/>
  <c r="X150" i="40"/>
  <c r="G198" i="41"/>
  <c r="X191" i="37"/>
  <c r="J280" i="45"/>
  <c r="J281" i="45" s="1"/>
  <c r="K280" i="45"/>
  <c r="L280" i="45"/>
  <c r="M280" i="45"/>
  <c r="N280" i="45"/>
  <c r="O280" i="45"/>
  <c r="P280" i="45"/>
  <c r="Q35" i="45"/>
  <c r="Q36" i="45" s="1"/>
  <c r="Q37" i="45" s="1"/>
  <c r="Q38" i="45" s="1"/>
  <c r="Q39" i="45" s="1"/>
  <c r="Q40" i="45" s="1"/>
  <c r="Q41" i="45" s="1"/>
  <c r="Q42" i="45" s="1"/>
  <c r="Q43" i="45" s="1"/>
  <c r="Q44" i="45" s="1"/>
  <c r="Q45" i="45" s="1"/>
  <c r="Q46" i="45" s="1"/>
  <c r="Q47" i="45" s="1"/>
  <c r="T62" i="36"/>
  <c r="V62" i="36" s="1"/>
  <c r="P19" i="48" s="1"/>
  <c r="A310" i="47"/>
  <c r="H297" i="47"/>
  <c r="N43" i="36" s="1"/>
  <c r="H298" i="47"/>
  <c r="N44" i="36" s="1"/>
  <c r="H299" i="47"/>
  <c r="N45" i="36" s="1"/>
  <c r="H300" i="47"/>
  <c r="N46" i="36" s="1"/>
  <c r="H301" i="47"/>
  <c r="N47" i="36" s="1"/>
  <c r="H302" i="47"/>
  <c r="H303" i="47"/>
  <c r="H296" i="47"/>
  <c r="N42" i="36" s="1"/>
  <c r="F193" i="46"/>
  <c r="E193" i="46"/>
  <c r="H198" i="46"/>
  <c r="Y13" i="34"/>
  <c r="Y15" i="34"/>
  <c r="Y16" i="34"/>
  <c r="Y17" i="34"/>
  <c r="Y18" i="34"/>
  <c r="Y19" i="34"/>
  <c r="Y20" i="34"/>
  <c r="Y21" i="34"/>
  <c r="Y22" i="34"/>
  <c r="Y23" i="34"/>
  <c r="Y24" i="34"/>
  <c r="Y25" i="34"/>
  <c r="Y26" i="34"/>
  <c r="Y27" i="34"/>
  <c r="Y28" i="34"/>
  <c r="Y29" i="34"/>
  <c r="Y30" i="34"/>
  <c r="Y31" i="34"/>
  <c r="Y32" i="34"/>
  <c r="Y33" i="34"/>
  <c r="Y34" i="34"/>
  <c r="Y35" i="34"/>
  <c r="Y36" i="34"/>
  <c r="Y37" i="34"/>
  <c r="Y38" i="34"/>
  <c r="Y39" i="34"/>
  <c r="Y40" i="34"/>
  <c r="Y41" i="34"/>
  <c r="Y42" i="34"/>
  <c r="Y43" i="34"/>
  <c r="Y44" i="34"/>
  <c r="Y45" i="34"/>
  <c r="Y46" i="34"/>
  <c r="Y47" i="34"/>
  <c r="Y48" i="34"/>
  <c r="Y49" i="34"/>
  <c r="Y50" i="34"/>
  <c r="Y51" i="34"/>
  <c r="Y52" i="34"/>
  <c r="Y53" i="34"/>
  <c r="Y54" i="34"/>
  <c r="Y55" i="34"/>
  <c r="Y56" i="34"/>
  <c r="Y57" i="34"/>
  <c r="Y58" i="34"/>
  <c r="Y59" i="34"/>
  <c r="Y60" i="34"/>
  <c r="Y61" i="34"/>
  <c r="Y62" i="34"/>
  <c r="Y63" i="34"/>
  <c r="Y64" i="34"/>
  <c r="Y65" i="34"/>
  <c r="Y66" i="34"/>
  <c r="Y67" i="34"/>
  <c r="Y68" i="34"/>
  <c r="Y69" i="34"/>
  <c r="Y70" i="34"/>
  <c r="Y71" i="34"/>
  <c r="Y72" i="34"/>
  <c r="Y73" i="34"/>
  <c r="Y74" i="34"/>
  <c r="Y75" i="34"/>
  <c r="Y76" i="34"/>
  <c r="Y77" i="34"/>
  <c r="Y78" i="34"/>
  <c r="Y79" i="34"/>
  <c r="Y80" i="34"/>
  <c r="Y81" i="34"/>
  <c r="Y82" i="34"/>
  <c r="Y83" i="34"/>
  <c r="Y84" i="34"/>
  <c r="Y85" i="34"/>
  <c r="Y86" i="34"/>
  <c r="Y87" i="34"/>
  <c r="Y88" i="34"/>
  <c r="Y89" i="34"/>
  <c r="Y90" i="34"/>
  <c r="Y91" i="34"/>
  <c r="Y92" i="34"/>
  <c r="Y93" i="34"/>
  <c r="Y94" i="34"/>
  <c r="Y95" i="34"/>
  <c r="Y96" i="34"/>
  <c r="Y97" i="34"/>
  <c r="Y98" i="34"/>
  <c r="Y99" i="34"/>
  <c r="Y100" i="34"/>
  <c r="Y101" i="34"/>
  <c r="Y102" i="34"/>
  <c r="Y103" i="34"/>
  <c r="Y104" i="34"/>
  <c r="Y105" i="34"/>
  <c r="Y106" i="34"/>
  <c r="Y107" i="34"/>
  <c r="Y108" i="34"/>
  <c r="Y109" i="34"/>
  <c r="Y110" i="34"/>
  <c r="Y111" i="34"/>
  <c r="Y112" i="34"/>
  <c r="Y113" i="34"/>
  <c r="Y114" i="34"/>
  <c r="Y115" i="34"/>
  <c r="Y116" i="34"/>
  <c r="Y117" i="34"/>
  <c r="Y118" i="34"/>
  <c r="Y119" i="34"/>
  <c r="Y120" i="34"/>
  <c r="Y121" i="34"/>
  <c r="Y122" i="34"/>
  <c r="Y123" i="34"/>
  <c r="Y124" i="34"/>
  <c r="Y125" i="34"/>
  <c r="Y126" i="34"/>
  <c r="Y127" i="34"/>
  <c r="Y128" i="34"/>
  <c r="Y129" i="34"/>
  <c r="Y130" i="34"/>
  <c r="Y131" i="34"/>
  <c r="Y132" i="34"/>
  <c r="Y133" i="34"/>
  <c r="Y134" i="34"/>
  <c r="Y135" i="34"/>
  <c r="Y136" i="34"/>
  <c r="Y137" i="34"/>
  <c r="Y138" i="34"/>
  <c r="Y139" i="34"/>
  <c r="Y140" i="34"/>
  <c r="Y141" i="34"/>
  <c r="Y142" i="34"/>
  <c r="Y143" i="34"/>
  <c r="Y144" i="34"/>
  <c r="Y145" i="34"/>
  <c r="Y146" i="34"/>
  <c r="Y147" i="34"/>
  <c r="Y148" i="34"/>
  <c r="Y149" i="34"/>
  <c r="Y150" i="34"/>
  <c r="Y151" i="34"/>
  <c r="Y152" i="34"/>
  <c r="Y153" i="34"/>
  <c r="Y154" i="34"/>
  <c r="Y155" i="34"/>
  <c r="Y156" i="34"/>
  <c r="Y157" i="34"/>
  <c r="Y158" i="34"/>
  <c r="Y159" i="34"/>
  <c r="Y160" i="34"/>
  <c r="Y161" i="34"/>
  <c r="Y162" i="34"/>
  <c r="Y163" i="34"/>
  <c r="Y164" i="34"/>
  <c r="Y165" i="34"/>
  <c r="Y166" i="34"/>
  <c r="Y167" i="34"/>
  <c r="Y168" i="34"/>
  <c r="Y169" i="34"/>
  <c r="Y170" i="34"/>
  <c r="Y171" i="34"/>
  <c r="Y172" i="34"/>
  <c r="Y173" i="34"/>
  <c r="Y174" i="34"/>
  <c r="Y175" i="34"/>
  <c r="Y176" i="34"/>
  <c r="Y177" i="34"/>
  <c r="Y178" i="34"/>
  <c r="Y179" i="34"/>
  <c r="Y180" i="34"/>
  <c r="Y181" i="34"/>
  <c r="Y182" i="34"/>
  <c r="Y183" i="34"/>
  <c r="Y184" i="34"/>
  <c r="Y185" i="34"/>
  <c r="Y186" i="34"/>
  <c r="X9" i="40"/>
  <c r="X10" i="40"/>
  <c r="X11" i="40"/>
  <c r="X12" i="40"/>
  <c r="X13" i="40"/>
  <c r="X14" i="40"/>
  <c r="X15" i="40"/>
  <c r="X16" i="40"/>
  <c r="X17" i="40"/>
  <c r="X18" i="40"/>
  <c r="X19" i="40"/>
  <c r="X20" i="40"/>
  <c r="X21" i="40"/>
  <c r="X22" i="40"/>
  <c r="X23" i="40"/>
  <c r="X24" i="40"/>
  <c r="X25" i="40"/>
  <c r="X26" i="40"/>
  <c r="X27" i="40"/>
  <c r="X28" i="40"/>
  <c r="X29" i="40"/>
  <c r="X30" i="40"/>
  <c r="X31" i="40"/>
  <c r="X32" i="40"/>
  <c r="X33" i="40"/>
  <c r="X34" i="40"/>
  <c r="X35" i="40"/>
  <c r="X36" i="40"/>
  <c r="X37" i="40"/>
  <c r="X38" i="40"/>
  <c r="X39" i="40"/>
  <c r="X40" i="40"/>
  <c r="X41" i="40"/>
  <c r="X42" i="40"/>
  <c r="X43" i="40"/>
  <c r="X44" i="40"/>
  <c r="X45" i="40"/>
  <c r="X46" i="40"/>
  <c r="X47" i="40"/>
  <c r="X48" i="40"/>
  <c r="X49" i="40"/>
  <c r="X50" i="40"/>
  <c r="X51" i="40"/>
  <c r="X52" i="40"/>
  <c r="X53" i="40"/>
  <c r="X54" i="40"/>
  <c r="X55" i="40"/>
  <c r="X56" i="40"/>
  <c r="X57" i="40"/>
  <c r="X58" i="40"/>
  <c r="X59" i="40"/>
  <c r="X60" i="40"/>
  <c r="X61" i="40"/>
  <c r="X62" i="40"/>
  <c r="X63" i="40"/>
  <c r="X64" i="40"/>
  <c r="X65" i="40"/>
  <c r="X66" i="40"/>
  <c r="X67" i="40"/>
  <c r="X68" i="40"/>
  <c r="X69" i="40"/>
  <c r="X70" i="40"/>
  <c r="X71" i="40"/>
  <c r="X72" i="40"/>
  <c r="X73" i="40"/>
  <c r="X74" i="40"/>
  <c r="X75" i="40"/>
  <c r="X76" i="40"/>
  <c r="X77" i="40"/>
  <c r="X78" i="40"/>
  <c r="X79" i="40"/>
  <c r="X80" i="40"/>
  <c r="X81" i="40"/>
  <c r="X82" i="40"/>
  <c r="X83" i="40"/>
  <c r="X84" i="40"/>
  <c r="X85" i="40"/>
  <c r="X86" i="40"/>
  <c r="X87" i="40"/>
  <c r="X88" i="40"/>
  <c r="X89" i="40"/>
  <c r="X90" i="40"/>
  <c r="X91" i="40"/>
  <c r="X92" i="40"/>
  <c r="X93" i="40"/>
  <c r="X94" i="40"/>
  <c r="X95" i="40"/>
  <c r="X96" i="40"/>
  <c r="X97" i="40"/>
  <c r="X98" i="40"/>
  <c r="X99" i="40"/>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X123" i="40"/>
  <c r="X124" i="40"/>
  <c r="X125" i="40"/>
  <c r="X126" i="40"/>
  <c r="X127" i="40"/>
  <c r="X128" i="40"/>
  <c r="X129" i="40"/>
  <c r="X130" i="40"/>
  <c r="X131" i="40"/>
  <c r="X132" i="40"/>
  <c r="X133" i="40"/>
  <c r="X134" i="40"/>
  <c r="X135" i="40"/>
  <c r="X136" i="40"/>
  <c r="X137" i="40"/>
  <c r="X138" i="40"/>
  <c r="X139" i="40"/>
  <c r="X140" i="40"/>
  <c r="X141" i="40"/>
  <c r="X142" i="40"/>
  <c r="X143" i="40"/>
  <c r="X144" i="40"/>
  <c r="X145" i="40"/>
  <c r="X146" i="40"/>
  <c r="X147" i="40"/>
  <c r="X148" i="40"/>
  <c r="X149" i="40"/>
  <c r="X8" i="40"/>
  <c r="X9" i="37"/>
  <c r="X10" i="37"/>
  <c r="X11" i="37"/>
  <c r="X12" i="37"/>
  <c r="X13" i="37"/>
  <c r="X14" i="37"/>
  <c r="X15" i="37"/>
  <c r="X16" i="37"/>
  <c r="X17" i="37"/>
  <c r="X18" i="37"/>
  <c r="X19" i="37"/>
  <c r="X20" i="37"/>
  <c r="X21" i="37"/>
  <c r="X22" i="37"/>
  <c r="X23" i="37"/>
  <c r="X24" i="37"/>
  <c r="X25" i="37"/>
  <c r="X26" i="37"/>
  <c r="X27" i="37"/>
  <c r="X28" i="37"/>
  <c r="X29" i="37"/>
  <c r="X30" i="37"/>
  <c r="X31" i="37"/>
  <c r="X32" i="37"/>
  <c r="X33" i="37"/>
  <c r="X34" i="37"/>
  <c r="X35" i="37"/>
  <c r="X36" i="37"/>
  <c r="X37" i="37"/>
  <c r="X38" i="37"/>
  <c r="X39" i="37"/>
  <c r="X40" i="37"/>
  <c r="X41" i="37"/>
  <c r="X42" i="37"/>
  <c r="X43" i="37"/>
  <c r="X44" i="37"/>
  <c r="X45" i="37"/>
  <c r="X46" i="37"/>
  <c r="X47" i="37"/>
  <c r="X48" i="37"/>
  <c r="X49" i="37"/>
  <c r="X50" i="37"/>
  <c r="X51" i="37"/>
  <c r="X52" i="37"/>
  <c r="X53" i="37"/>
  <c r="X54" i="37"/>
  <c r="X55" i="37"/>
  <c r="X56" i="37"/>
  <c r="X57" i="37"/>
  <c r="X58" i="37"/>
  <c r="X59" i="37"/>
  <c r="X60" i="37"/>
  <c r="X61" i="37"/>
  <c r="X62" i="37"/>
  <c r="X63" i="37"/>
  <c r="X64" i="37"/>
  <c r="X65" i="37"/>
  <c r="X66" i="37"/>
  <c r="X67" i="37"/>
  <c r="X68" i="37"/>
  <c r="X69" i="37"/>
  <c r="X70" i="37"/>
  <c r="X71" i="37"/>
  <c r="X72" i="37"/>
  <c r="X73" i="37"/>
  <c r="X74" i="37"/>
  <c r="X75" i="37"/>
  <c r="X76" i="37"/>
  <c r="X77" i="37"/>
  <c r="X78" i="37"/>
  <c r="X79" i="37"/>
  <c r="X80" i="37"/>
  <c r="X81" i="37"/>
  <c r="X82" i="37"/>
  <c r="X83" i="37"/>
  <c r="X84" i="37"/>
  <c r="X85" i="37"/>
  <c r="X86" i="37"/>
  <c r="X87" i="37"/>
  <c r="X88" i="37"/>
  <c r="X89" i="37"/>
  <c r="X90" i="37"/>
  <c r="X91" i="37"/>
  <c r="X92" i="37"/>
  <c r="X93" i="37"/>
  <c r="X94" i="37"/>
  <c r="X95" i="37"/>
  <c r="X96" i="37"/>
  <c r="X97" i="37"/>
  <c r="X98" i="37"/>
  <c r="X99" i="37"/>
  <c r="X100" i="37"/>
  <c r="X101" i="37"/>
  <c r="X102" i="37"/>
  <c r="X103" i="37"/>
  <c r="X104" i="37"/>
  <c r="X105" i="37"/>
  <c r="X106" i="37"/>
  <c r="X107" i="37"/>
  <c r="X108" i="37"/>
  <c r="X109" i="37"/>
  <c r="X110" i="37"/>
  <c r="X111" i="37"/>
  <c r="X112" i="37"/>
  <c r="X113" i="37"/>
  <c r="X114" i="37"/>
  <c r="X115" i="37"/>
  <c r="X116" i="37"/>
  <c r="X117" i="37"/>
  <c r="X118" i="37"/>
  <c r="X119" i="37"/>
  <c r="X120" i="37"/>
  <c r="X121" i="37"/>
  <c r="X122" i="37"/>
  <c r="X123" i="37"/>
  <c r="X124" i="37"/>
  <c r="X125" i="37"/>
  <c r="X126" i="37"/>
  <c r="X127" i="37"/>
  <c r="X128" i="37"/>
  <c r="X129" i="37"/>
  <c r="X130" i="37"/>
  <c r="X131" i="37"/>
  <c r="X132" i="37"/>
  <c r="X133" i="37"/>
  <c r="X134" i="37"/>
  <c r="X135" i="37"/>
  <c r="X136" i="37"/>
  <c r="X137" i="37"/>
  <c r="X138" i="37"/>
  <c r="X139" i="37"/>
  <c r="X140" i="37"/>
  <c r="X141" i="37"/>
  <c r="X142" i="37"/>
  <c r="X143" i="37"/>
  <c r="X144" i="37"/>
  <c r="X145" i="37"/>
  <c r="X146" i="37"/>
  <c r="X147" i="37"/>
  <c r="X148" i="37"/>
  <c r="X149" i="37"/>
  <c r="X150" i="37"/>
  <c r="X151" i="37"/>
  <c r="X152" i="37"/>
  <c r="X153" i="37"/>
  <c r="X154" i="37"/>
  <c r="X155" i="37"/>
  <c r="X156" i="37"/>
  <c r="X157" i="37"/>
  <c r="X158" i="37"/>
  <c r="X159" i="37"/>
  <c r="X160" i="37"/>
  <c r="X161" i="37"/>
  <c r="X162" i="37"/>
  <c r="X163" i="37"/>
  <c r="X164" i="37"/>
  <c r="X165" i="37"/>
  <c r="X166" i="37"/>
  <c r="X167" i="37"/>
  <c r="X168" i="37"/>
  <c r="X169" i="37"/>
  <c r="X170" i="37"/>
  <c r="X171" i="37"/>
  <c r="X172" i="37"/>
  <c r="X173" i="37"/>
  <c r="X174" i="37"/>
  <c r="X175" i="37"/>
  <c r="X176" i="37"/>
  <c r="X177" i="37"/>
  <c r="X178" i="37"/>
  <c r="X179" i="37"/>
  <c r="X180" i="37"/>
  <c r="X181" i="37"/>
  <c r="X182" i="37"/>
  <c r="X183" i="37"/>
  <c r="X184" i="37"/>
  <c r="X185" i="37"/>
  <c r="X186" i="37"/>
  <c r="X187" i="37"/>
  <c r="X188" i="37"/>
  <c r="X189" i="37"/>
  <c r="X190" i="37"/>
  <c r="X192" i="37"/>
  <c r="X193" i="37"/>
  <c r="X194" i="37"/>
  <c r="X195" i="37"/>
  <c r="X196" i="37"/>
  <c r="X197" i="37"/>
  <c r="X198" i="37"/>
  <c r="X199" i="37"/>
  <c r="X200" i="37"/>
  <c r="X201" i="37"/>
  <c r="X202" i="37"/>
  <c r="X203" i="37"/>
  <c r="X204" i="37"/>
  <c r="X205" i="37"/>
  <c r="X206" i="37"/>
  <c r="X207" i="37"/>
  <c r="X208" i="37"/>
  <c r="X209" i="37"/>
  <c r="X210" i="37"/>
  <c r="X211" i="37"/>
  <c r="X212" i="37"/>
  <c r="X213" i="37"/>
  <c r="X214" i="37"/>
  <c r="X215" i="37"/>
  <c r="X216" i="37"/>
  <c r="X217" i="37"/>
  <c r="X218" i="37"/>
  <c r="X219" i="37"/>
  <c r="X220" i="37"/>
  <c r="X221" i="37"/>
  <c r="X222" i="37"/>
  <c r="X223" i="37"/>
  <c r="X224" i="37"/>
  <c r="X225" i="37"/>
  <c r="X226" i="37"/>
  <c r="X227" i="37"/>
  <c r="X228" i="37"/>
  <c r="X229" i="37"/>
  <c r="X230" i="37"/>
  <c r="X231" i="37"/>
  <c r="X232" i="37"/>
  <c r="X233" i="37"/>
  <c r="X234" i="37"/>
  <c r="X235" i="37"/>
  <c r="X236" i="37"/>
  <c r="X237" i="37"/>
  <c r="X238" i="37"/>
  <c r="X239" i="37"/>
  <c r="X240" i="37"/>
  <c r="X241" i="37"/>
  <c r="X242" i="37"/>
  <c r="X243" i="37"/>
  <c r="X244" i="37"/>
  <c r="X245" i="37"/>
  <c r="X246" i="37"/>
  <c r="X247" i="37"/>
  <c r="X248" i="37"/>
  <c r="X249" i="37"/>
  <c r="X250" i="37"/>
  <c r="X251" i="37"/>
  <c r="X252" i="37"/>
  <c r="X253" i="37"/>
  <c r="X254" i="37"/>
  <c r="X255" i="37"/>
  <c r="X256" i="37"/>
  <c r="X257" i="37"/>
  <c r="X258" i="37"/>
  <c r="X259" i="37"/>
  <c r="X260" i="37"/>
  <c r="X261" i="37"/>
  <c r="X262" i="37"/>
  <c r="X263" i="37"/>
  <c r="X264" i="37"/>
  <c r="X265" i="37"/>
  <c r="X266" i="37"/>
  <c r="X267" i="37"/>
  <c r="X268" i="37"/>
  <c r="X269" i="37"/>
  <c r="X270" i="37"/>
  <c r="X271" i="37"/>
  <c r="X272" i="37"/>
  <c r="X273" i="37"/>
  <c r="X274" i="37"/>
  <c r="X275" i="37"/>
  <c r="X276" i="37"/>
  <c r="X277" i="37"/>
  <c r="X278" i="37"/>
  <c r="X279" i="37"/>
  <c r="X283" i="37"/>
  <c r="X284" i="37"/>
  <c r="X285" i="37"/>
  <c r="X286" i="37"/>
  <c r="X8" i="37"/>
  <c r="H196" i="46"/>
  <c r="H197" i="46"/>
  <c r="H195" i="46"/>
  <c r="M29" i="36"/>
  <c r="P29" i="36"/>
  <c r="R21" i="36"/>
  <c r="AG21" i="36" s="1"/>
  <c r="R22" i="36"/>
  <c r="R23" i="36"/>
  <c r="AG23" i="36" s="1"/>
  <c r="R24" i="36"/>
  <c r="R35" i="36" s="1"/>
  <c r="R46" i="36" s="1"/>
  <c r="R25" i="36"/>
  <c r="R36" i="36" s="1"/>
  <c r="R26" i="36"/>
  <c r="AG26" i="36" s="1"/>
  <c r="R27" i="36"/>
  <c r="AG27" i="36" s="1"/>
  <c r="R28" i="36"/>
  <c r="R20" i="36"/>
  <c r="R31" i="36" s="1"/>
  <c r="R42" i="36" s="1"/>
  <c r="T42" i="36" s="1"/>
  <c r="V42" i="36" s="1"/>
  <c r="I281" i="45"/>
  <c r="N281" i="45"/>
  <c r="L281" i="45"/>
  <c r="I280" i="45"/>
  <c r="I282" i="45" s="1"/>
  <c r="X279" i="45"/>
  <c r="X278" i="45"/>
  <c r="X277" i="45"/>
  <c r="X276" i="45"/>
  <c r="X275" i="45"/>
  <c r="X274" i="45"/>
  <c r="X273" i="45"/>
  <c r="X272" i="45"/>
  <c r="X271" i="45"/>
  <c r="X270" i="45"/>
  <c r="X269" i="45"/>
  <c r="X268" i="45"/>
  <c r="X267" i="45"/>
  <c r="X266" i="45"/>
  <c r="X265" i="45"/>
  <c r="X264" i="45"/>
  <c r="X263" i="45"/>
  <c r="X262" i="45"/>
  <c r="X261" i="45"/>
  <c r="X260" i="45"/>
  <c r="X259" i="45"/>
  <c r="X258" i="45"/>
  <c r="X257" i="45"/>
  <c r="X256" i="45"/>
  <c r="X255" i="45"/>
  <c r="X254" i="45"/>
  <c r="X253" i="45"/>
  <c r="X252" i="45"/>
  <c r="X251" i="45"/>
  <c r="X250" i="45"/>
  <c r="X249" i="45"/>
  <c r="X248" i="45"/>
  <c r="X247" i="45"/>
  <c r="X246" i="45"/>
  <c r="X245" i="45"/>
  <c r="X244" i="45"/>
  <c r="X243" i="45"/>
  <c r="X242" i="45"/>
  <c r="X241" i="45"/>
  <c r="X240" i="45"/>
  <c r="X239" i="45"/>
  <c r="X238" i="45"/>
  <c r="X237" i="45"/>
  <c r="X236" i="45"/>
  <c r="X235" i="45"/>
  <c r="X234" i="45"/>
  <c r="X233" i="45"/>
  <c r="X232" i="45"/>
  <c r="X231" i="45"/>
  <c r="X230" i="45"/>
  <c r="X229" i="45"/>
  <c r="X228" i="45"/>
  <c r="X227" i="45"/>
  <c r="X226" i="45"/>
  <c r="X225" i="45"/>
  <c r="X224" i="45"/>
  <c r="X223" i="45"/>
  <c r="X222" i="45"/>
  <c r="X221" i="45"/>
  <c r="X220" i="45"/>
  <c r="X219" i="45"/>
  <c r="X218" i="45"/>
  <c r="X217" i="45"/>
  <c r="X216" i="45"/>
  <c r="X215" i="45"/>
  <c r="X214" i="45"/>
  <c r="X213" i="45"/>
  <c r="X212" i="45"/>
  <c r="X211" i="45"/>
  <c r="X210" i="45"/>
  <c r="X209" i="45"/>
  <c r="X208" i="45"/>
  <c r="X207" i="45"/>
  <c r="X206" i="45"/>
  <c r="X205" i="45"/>
  <c r="X204" i="45"/>
  <c r="X203" i="45"/>
  <c r="X202" i="45"/>
  <c r="X201" i="45"/>
  <c r="X200" i="45"/>
  <c r="X199" i="45"/>
  <c r="X198" i="45"/>
  <c r="X197" i="45"/>
  <c r="X196" i="45"/>
  <c r="X195" i="45"/>
  <c r="X194" i="45"/>
  <c r="X193" i="45"/>
  <c r="X192" i="45"/>
  <c r="X191" i="45"/>
  <c r="X190" i="45"/>
  <c r="X189" i="45"/>
  <c r="X188" i="45"/>
  <c r="X187" i="45"/>
  <c r="X186" i="45"/>
  <c r="X185" i="45"/>
  <c r="X184" i="45"/>
  <c r="X183" i="45"/>
  <c r="X182" i="45"/>
  <c r="X181" i="45"/>
  <c r="X180" i="45"/>
  <c r="X179" i="45"/>
  <c r="X178" i="45"/>
  <c r="X177" i="45"/>
  <c r="X176" i="45"/>
  <c r="X175" i="45"/>
  <c r="X174" i="45"/>
  <c r="X173" i="45"/>
  <c r="X172" i="45"/>
  <c r="X171" i="45"/>
  <c r="X170" i="45"/>
  <c r="X169" i="45"/>
  <c r="X168" i="45"/>
  <c r="X167" i="45"/>
  <c r="X166" i="45"/>
  <c r="X165" i="45"/>
  <c r="X164" i="45"/>
  <c r="X163" i="45"/>
  <c r="X162" i="45"/>
  <c r="X161" i="45"/>
  <c r="X160" i="45"/>
  <c r="X159" i="45"/>
  <c r="X158" i="45"/>
  <c r="X157" i="45"/>
  <c r="X156" i="45"/>
  <c r="X155" i="45"/>
  <c r="X154" i="45"/>
  <c r="X153" i="45"/>
  <c r="X152" i="45"/>
  <c r="X151" i="45"/>
  <c r="X150" i="45"/>
  <c r="X149" i="45"/>
  <c r="X148" i="45"/>
  <c r="X147" i="45"/>
  <c r="X146" i="45"/>
  <c r="X145" i="45"/>
  <c r="X144" i="45"/>
  <c r="X143" i="45"/>
  <c r="X142" i="45"/>
  <c r="X141" i="45"/>
  <c r="X140" i="45"/>
  <c r="X139" i="45"/>
  <c r="X138" i="45"/>
  <c r="X137" i="45"/>
  <c r="X136" i="45"/>
  <c r="X135" i="45"/>
  <c r="X134" i="45"/>
  <c r="X133" i="45"/>
  <c r="X132" i="45"/>
  <c r="X131" i="45"/>
  <c r="X130" i="45"/>
  <c r="X129" i="45"/>
  <c r="X128" i="45"/>
  <c r="X127" i="45"/>
  <c r="X126" i="45"/>
  <c r="X125" i="45"/>
  <c r="X124" i="45"/>
  <c r="X123" i="45"/>
  <c r="X122" i="45"/>
  <c r="X121" i="45"/>
  <c r="X120" i="45"/>
  <c r="X119" i="45"/>
  <c r="X118" i="45"/>
  <c r="X117" i="45"/>
  <c r="X116" i="45"/>
  <c r="X115" i="45"/>
  <c r="X114" i="45"/>
  <c r="X113" i="45"/>
  <c r="X112" i="45"/>
  <c r="X111" i="45"/>
  <c r="X110" i="45"/>
  <c r="X109" i="45"/>
  <c r="X108" i="45"/>
  <c r="X107" i="45"/>
  <c r="X106" i="45"/>
  <c r="X105" i="45"/>
  <c r="X104" i="45"/>
  <c r="X103" i="45"/>
  <c r="X102" i="45"/>
  <c r="X101" i="45"/>
  <c r="X100" i="45"/>
  <c r="X99" i="45"/>
  <c r="X98" i="45"/>
  <c r="X97" i="45"/>
  <c r="X96" i="45"/>
  <c r="X95" i="45"/>
  <c r="X94" i="45"/>
  <c r="X93" i="45"/>
  <c r="X92" i="45"/>
  <c r="X91" i="45"/>
  <c r="X90" i="45"/>
  <c r="X89" i="45"/>
  <c r="X88" i="45"/>
  <c r="X87" i="45"/>
  <c r="X86" i="45"/>
  <c r="X85" i="45"/>
  <c r="X84" i="45"/>
  <c r="X83" i="45"/>
  <c r="X82" i="45"/>
  <c r="X81" i="45"/>
  <c r="X80" i="45"/>
  <c r="X79" i="45"/>
  <c r="X78" i="45"/>
  <c r="X77" i="45"/>
  <c r="X76" i="45"/>
  <c r="X75" i="45"/>
  <c r="X74" i="45"/>
  <c r="X73" i="45"/>
  <c r="X72" i="45"/>
  <c r="X71" i="45"/>
  <c r="X70" i="45"/>
  <c r="X69" i="45"/>
  <c r="X68" i="45"/>
  <c r="X67" i="45"/>
  <c r="X66" i="45"/>
  <c r="X65" i="45"/>
  <c r="X64" i="45"/>
  <c r="X63" i="45"/>
  <c r="X62" i="45"/>
  <c r="X61" i="45"/>
  <c r="X60" i="45"/>
  <c r="X59" i="45"/>
  <c r="X58" i="45"/>
  <c r="X57" i="45"/>
  <c r="X56" i="45"/>
  <c r="X55" i="45"/>
  <c r="X54" i="45"/>
  <c r="X53" i="45"/>
  <c r="X52" i="45"/>
  <c r="X51" i="45"/>
  <c r="X50" i="45"/>
  <c r="X49" i="45"/>
  <c r="X48" i="45"/>
  <c r="X47" i="45"/>
  <c r="X46" i="45"/>
  <c r="X45" i="45"/>
  <c r="X44" i="45"/>
  <c r="X43" i="45"/>
  <c r="X42" i="45"/>
  <c r="X41" i="45"/>
  <c r="X40" i="45"/>
  <c r="X39" i="45"/>
  <c r="X38" i="45"/>
  <c r="X37" i="45"/>
  <c r="X36" i="45"/>
  <c r="X35" i="45"/>
  <c r="X34" i="45"/>
  <c r="X33" i="45"/>
  <c r="X32" i="45"/>
  <c r="X31" i="45"/>
  <c r="X30" i="45"/>
  <c r="X29" i="45"/>
  <c r="X28" i="45"/>
  <c r="X27" i="45"/>
  <c r="X26" i="45"/>
  <c r="X25" i="45"/>
  <c r="X24" i="45"/>
  <c r="X23" i="45"/>
  <c r="X22" i="45"/>
  <c r="X21" i="45"/>
  <c r="X20" i="45"/>
  <c r="X19" i="45"/>
  <c r="X18" i="45"/>
  <c r="X17" i="45"/>
  <c r="X16" i="45"/>
  <c r="X15" i="45"/>
  <c r="X14" i="45"/>
  <c r="X13" i="45"/>
  <c r="X12" i="45"/>
  <c r="X11" i="45"/>
  <c r="X10" i="45"/>
  <c r="X9" i="45"/>
  <c r="C9" i="45"/>
  <c r="C10" i="45" s="1"/>
  <c r="C11" i="45" s="1"/>
  <c r="C12" i="45" s="1"/>
  <c r="C13" i="45" s="1"/>
  <c r="C14" i="45" s="1"/>
  <c r="C15" i="45" s="1"/>
  <c r="C16" i="45" s="1"/>
  <c r="C17" i="45" s="1"/>
  <c r="C18" i="45" s="1"/>
  <c r="C19" i="45" s="1"/>
  <c r="C20" i="45" s="1"/>
  <c r="C21" i="45" s="1"/>
  <c r="C22" i="45" s="1"/>
  <c r="C23" i="45" s="1"/>
  <c r="C24" i="45" s="1"/>
  <c r="C25" i="45" s="1"/>
  <c r="C26" i="45" s="1"/>
  <c r="C27" i="45" s="1"/>
  <c r="C28" i="45" s="1"/>
  <c r="C29" i="45" s="1"/>
  <c r="C30" i="45" s="1"/>
  <c r="C31" i="45" s="1"/>
  <c r="C32" i="45" s="1"/>
  <c r="C33" i="45" s="1"/>
  <c r="C34" i="45" s="1"/>
  <c r="C35" i="45" s="1"/>
  <c r="C36" i="45" s="1"/>
  <c r="C37" i="45" s="1"/>
  <c r="C38" i="45" s="1"/>
  <c r="C39" i="45" s="1"/>
  <c r="C40" i="45" s="1"/>
  <c r="C41" i="45" s="1"/>
  <c r="C42" i="45" s="1"/>
  <c r="C43" i="45" s="1"/>
  <c r="C44" i="45" s="1"/>
  <c r="C45" i="45" s="1"/>
  <c r="C46" i="45" s="1"/>
  <c r="C47" i="45" s="1"/>
  <c r="C48" i="45" s="1"/>
  <c r="C49" i="45" s="1"/>
  <c r="C50" i="45" s="1"/>
  <c r="C51" i="45" s="1"/>
  <c r="C52" i="45" s="1"/>
  <c r="C53" i="45" s="1"/>
  <c r="C54" i="45" s="1"/>
  <c r="C55" i="45" s="1"/>
  <c r="C56" i="45" s="1"/>
  <c r="C57" i="45" s="1"/>
  <c r="C58" i="45" s="1"/>
  <c r="C59" i="45" s="1"/>
  <c r="C60" i="45" s="1"/>
  <c r="C61" i="45" s="1"/>
  <c r="C62" i="45" s="1"/>
  <c r="C63" i="45" s="1"/>
  <c r="C64" i="45" s="1"/>
  <c r="C65" i="45" s="1"/>
  <c r="C66" i="45" s="1"/>
  <c r="C67" i="45" s="1"/>
  <c r="C68" i="45" s="1"/>
  <c r="C69" i="45" s="1"/>
  <c r="C70" i="45" s="1"/>
  <c r="C71" i="45" s="1"/>
  <c r="C72" i="45" s="1"/>
  <c r="C73" i="45" s="1"/>
  <c r="C74" i="45" s="1"/>
  <c r="C75" i="45" s="1"/>
  <c r="C76" i="45" s="1"/>
  <c r="C77" i="45" s="1"/>
  <c r="C78" i="45" s="1"/>
  <c r="C79" i="45" s="1"/>
  <c r="C80" i="45" s="1"/>
  <c r="C81" i="45" s="1"/>
  <c r="C82" i="45" s="1"/>
  <c r="C83" i="45" s="1"/>
  <c r="C84" i="45" s="1"/>
  <c r="C85" i="45" s="1"/>
  <c r="C86" i="45" s="1"/>
  <c r="C87" i="45" s="1"/>
  <c r="C88" i="45" s="1"/>
  <c r="C89" i="45" s="1"/>
  <c r="C90" i="45" s="1"/>
  <c r="C91" i="45" s="1"/>
  <c r="C92" i="45" s="1"/>
  <c r="C93" i="45" s="1"/>
  <c r="C94" i="45" s="1"/>
  <c r="C95" i="45" s="1"/>
  <c r="C96" i="45" s="1"/>
  <c r="C97" i="45" s="1"/>
  <c r="C98" i="45" s="1"/>
  <c r="C99" i="45" s="1"/>
  <c r="C100" i="45" s="1"/>
  <c r="C101" i="45" s="1"/>
  <c r="C102" i="45" s="1"/>
  <c r="C103" i="45" s="1"/>
  <c r="C104" i="45" s="1"/>
  <c r="C105" i="45" s="1"/>
  <c r="C106" i="45" s="1"/>
  <c r="C107" i="45" s="1"/>
  <c r="C108" i="45" s="1"/>
  <c r="C109" i="45" s="1"/>
  <c r="C110" i="45" s="1"/>
  <c r="C111" i="45" s="1"/>
  <c r="C112" i="45" s="1"/>
  <c r="C113" i="45" s="1"/>
  <c r="C114" i="45" s="1"/>
  <c r="C115" i="45" s="1"/>
  <c r="C116" i="45" s="1"/>
  <c r="C117" i="45" s="1"/>
  <c r="C118" i="45" s="1"/>
  <c r="C119" i="45" s="1"/>
  <c r="C120" i="45" s="1"/>
  <c r="C121" i="45" s="1"/>
  <c r="C122" i="45" s="1"/>
  <c r="C123" i="45" s="1"/>
  <c r="C124" i="45" s="1"/>
  <c r="C125" i="45" s="1"/>
  <c r="C126" i="45" s="1"/>
  <c r="C127" i="45" s="1"/>
  <c r="C128" i="45" s="1"/>
  <c r="C129" i="45" s="1"/>
  <c r="C130" i="45" s="1"/>
  <c r="C131" i="45" s="1"/>
  <c r="C132" i="45" s="1"/>
  <c r="C133" i="45" s="1"/>
  <c r="C134" i="45" s="1"/>
  <c r="C135" i="45" s="1"/>
  <c r="C136" i="45" s="1"/>
  <c r="C137" i="45" s="1"/>
  <c r="C138" i="45" s="1"/>
  <c r="C139" i="45" s="1"/>
  <c r="C140" i="45" s="1"/>
  <c r="C141" i="45" s="1"/>
  <c r="C142" i="45" s="1"/>
  <c r="C143" i="45" s="1"/>
  <c r="C144" i="45" s="1"/>
  <c r="C145" i="45" s="1"/>
  <c r="C146" i="45" s="1"/>
  <c r="C147" i="45" s="1"/>
  <c r="C148" i="45" s="1"/>
  <c r="C149" i="45" s="1"/>
  <c r="C150" i="45" s="1"/>
  <c r="C151" i="45" s="1"/>
  <c r="C152" i="45" s="1"/>
  <c r="C153" i="45" s="1"/>
  <c r="C154" i="45" s="1"/>
  <c r="C155" i="45" s="1"/>
  <c r="C156" i="45" s="1"/>
  <c r="C157" i="45" s="1"/>
  <c r="C158" i="45" s="1"/>
  <c r="C159" i="45" s="1"/>
  <c r="C160" i="45" s="1"/>
  <c r="C161" i="45" s="1"/>
  <c r="C162" i="45" s="1"/>
  <c r="C163" i="45" s="1"/>
  <c r="C164" i="45" s="1"/>
  <c r="C165" i="45" s="1"/>
  <c r="C166" i="45" s="1"/>
  <c r="C167" i="45" s="1"/>
  <c r="C168" i="45" s="1"/>
  <c r="C169" i="45" s="1"/>
  <c r="C170" i="45" s="1"/>
  <c r="C171" i="45" s="1"/>
  <c r="C172" i="45" s="1"/>
  <c r="C173" i="45" s="1"/>
  <c r="C174" i="45" s="1"/>
  <c r="C175" i="45" s="1"/>
  <c r="C176" i="45" s="1"/>
  <c r="C177" i="45" s="1"/>
  <c r="C178" i="45" s="1"/>
  <c r="C179" i="45" s="1"/>
  <c r="C180" i="45" s="1"/>
  <c r="C181" i="45" s="1"/>
  <c r="C182" i="45" s="1"/>
  <c r="C183" i="45" s="1"/>
  <c r="C184" i="45" s="1"/>
  <c r="C185" i="45" s="1"/>
  <c r="C186" i="45" s="1"/>
  <c r="C187" i="45" s="1"/>
  <c r="C188" i="45" s="1"/>
  <c r="C189" i="45" s="1"/>
  <c r="C190" i="45" s="1"/>
  <c r="C191" i="45" s="1"/>
  <c r="C192" i="45" s="1"/>
  <c r="C193" i="45" s="1"/>
  <c r="C194" i="45" s="1"/>
  <c r="C195" i="45" s="1"/>
  <c r="C196" i="45" s="1"/>
  <c r="C197" i="45" s="1"/>
  <c r="C198" i="45" s="1"/>
  <c r="C199" i="45" s="1"/>
  <c r="C200" i="45" s="1"/>
  <c r="C201" i="45" s="1"/>
  <c r="C202" i="45" s="1"/>
  <c r="C203" i="45" s="1"/>
  <c r="C204" i="45" s="1"/>
  <c r="C205" i="45" s="1"/>
  <c r="C206" i="45" s="1"/>
  <c r="C207" i="45" s="1"/>
  <c r="C208" i="45" s="1"/>
  <c r="C209" i="45" s="1"/>
  <c r="C210" i="45" s="1"/>
  <c r="C211" i="45" s="1"/>
  <c r="C212" i="45" s="1"/>
  <c r="C213" i="45" s="1"/>
  <c r="C214" i="45" s="1"/>
  <c r="C215" i="45" s="1"/>
  <c r="C216" i="45" s="1"/>
  <c r="C217" i="45" s="1"/>
  <c r="C218" i="45" s="1"/>
  <c r="C219" i="45" s="1"/>
  <c r="C220" i="45" s="1"/>
  <c r="C221" i="45" s="1"/>
  <c r="C222" i="45" s="1"/>
  <c r="C223" i="45" s="1"/>
  <c r="C224" i="45" s="1"/>
  <c r="C225" i="45" s="1"/>
  <c r="C226" i="45" s="1"/>
  <c r="C227" i="45" s="1"/>
  <c r="C228" i="45" s="1"/>
  <c r="C229" i="45" s="1"/>
  <c r="C230" i="45" s="1"/>
  <c r="C231" i="45" s="1"/>
  <c r="C232" i="45" s="1"/>
  <c r="C233" i="45" s="1"/>
  <c r="C234" i="45" s="1"/>
  <c r="C235" i="45" s="1"/>
  <c r="C236" i="45" s="1"/>
  <c r="C237" i="45" s="1"/>
  <c r="C238" i="45" s="1"/>
  <c r="C239" i="45" s="1"/>
  <c r="C240" i="45" s="1"/>
  <c r="C241" i="45" s="1"/>
  <c r="C242" i="45" s="1"/>
  <c r="C243" i="45" s="1"/>
  <c r="C244" i="45" s="1"/>
  <c r="C245" i="45" s="1"/>
  <c r="C246" i="45" s="1"/>
  <c r="C247" i="45" s="1"/>
  <c r="C248" i="45" s="1"/>
  <c r="C249" i="45" s="1"/>
  <c r="C250" i="45" s="1"/>
  <c r="C251" i="45" s="1"/>
  <c r="C252" i="45" s="1"/>
  <c r="C253" i="45" s="1"/>
  <c r="C254" i="45" s="1"/>
  <c r="C255" i="45" s="1"/>
  <c r="C256" i="45" s="1"/>
  <c r="C257" i="45" s="1"/>
  <c r="C258" i="45" s="1"/>
  <c r="C259" i="45" s="1"/>
  <c r="C260" i="45" s="1"/>
  <c r="C261" i="45" s="1"/>
  <c r="C262" i="45" s="1"/>
  <c r="C263" i="45" s="1"/>
  <c r="C264" i="45" s="1"/>
  <c r="C265" i="45" s="1"/>
  <c r="C266" i="45" s="1"/>
  <c r="C267" i="45" s="1"/>
  <c r="C268" i="45" s="1"/>
  <c r="C269" i="45" s="1"/>
  <c r="C270" i="45" s="1"/>
  <c r="C271" i="45" s="1"/>
  <c r="C272" i="45" s="1"/>
  <c r="C273" i="45" s="1"/>
  <c r="C274" i="45" s="1"/>
  <c r="C275" i="45" s="1"/>
  <c r="C276" i="45" s="1"/>
  <c r="C277" i="45" s="1"/>
  <c r="C278" i="45" s="1"/>
  <c r="C279" i="45" s="1"/>
  <c r="X8" i="45"/>
  <c r="Q8" i="45"/>
  <c r="Q9" i="45" s="1"/>
  <c r="Q10" i="45" s="1"/>
  <c r="Q11" i="45" s="1"/>
  <c r="Q12" i="45" s="1"/>
  <c r="Q13" i="45" s="1"/>
  <c r="Q14" i="45" s="1"/>
  <c r="Q15" i="45" s="1"/>
  <c r="Q16" i="45" s="1"/>
  <c r="Q17" i="45" s="1"/>
  <c r="Q18" i="45" s="1"/>
  <c r="Q19" i="45" s="1"/>
  <c r="Q20" i="45" s="1"/>
  <c r="Q21" i="45" s="1"/>
  <c r="Q22" i="45" s="1"/>
  <c r="Q23" i="45" s="1"/>
  <c r="Q24" i="45" s="1"/>
  <c r="Q25" i="45" s="1"/>
  <c r="Q26" i="45" s="1"/>
  <c r="Q27" i="45" s="1"/>
  <c r="Q28" i="45" s="1"/>
  <c r="Q29" i="45" s="1"/>
  <c r="Q30" i="45" s="1"/>
  <c r="Q31" i="45" s="1"/>
  <c r="Q32" i="45" s="1"/>
  <c r="Q33" i="45" s="1"/>
  <c r="Q34" i="45" s="1"/>
  <c r="Q48" i="45"/>
  <c r="Q49" i="45" s="1"/>
  <c r="Q50" i="45" s="1"/>
  <c r="Q51" i="45" s="1"/>
  <c r="Q52" i="45" s="1"/>
  <c r="Q53" i="45" s="1"/>
  <c r="Q54" i="45" s="1"/>
  <c r="Q55" i="45" s="1"/>
  <c r="Q56" i="45" s="1"/>
  <c r="Q57" i="45" s="1"/>
  <c r="Q58" i="45" s="1"/>
  <c r="Q59" i="45" s="1"/>
  <c r="Q60" i="45" s="1"/>
  <c r="Q61" i="45" s="1"/>
  <c r="Q62" i="45" s="1"/>
  <c r="Q63" i="45" s="1"/>
  <c r="Q64" i="45" s="1"/>
  <c r="Q65" i="45" s="1"/>
  <c r="Q66" i="45" s="1"/>
  <c r="Q67" i="45" s="1"/>
  <c r="Q68" i="45" s="1"/>
  <c r="Q69" i="45" s="1"/>
  <c r="Q70" i="45" s="1"/>
  <c r="Q71" i="45" s="1"/>
  <c r="Q72" i="45" s="1"/>
  <c r="Q73" i="45" s="1"/>
  <c r="Q74" i="45" s="1"/>
  <c r="Q75" i="45" s="1"/>
  <c r="Q76" i="45" s="1"/>
  <c r="Q77" i="45" s="1"/>
  <c r="Q78" i="45" s="1"/>
  <c r="Q79" i="45" s="1"/>
  <c r="Q80" i="45" s="1"/>
  <c r="Q81" i="45" s="1"/>
  <c r="Q82" i="45" s="1"/>
  <c r="Q83" i="45" s="1"/>
  <c r="Q84" i="45" s="1"/>
  <c r="Q85" i="45" s="1"/>
  <c r="Q86" i="45" s="1"/>
  <c r="Q87" i="45" s="1"/>
  <c r="Q88" i="45" s="1"/>
  <c r="Q89" i="45" s="1"/>
  <c r="Q90" i="45" s="1"/>
  <c r="Q91" i="45" s="1"/>
  <c r="Q92" i="45" s="1"/>
  <c r="Q93" i="45" s="1"/>
  <c r="Q94" i="45" s="1"/>
  <c r="Q95" i="45" s="1"/>
  <c r="Q96" i="45" s="1"/>
  <c r="Q97" i="45" s="1"/>
  <c r="Q98" i="45" s="1"/>
  <c r="Q99" i="45" s="1"/>
  <c r="Q100" i="45" s="1"/>
  <c r="Q101" i="45" s="1"/>
  <c r="Q102" i="45" s="1"/>
  <c r="Q103" i="45" s="1"/>
  <c r="Q104" i="45" s="1"/>
  <c r="Q105" i="45" s="1"/>
  <c r="Q106" i="45" s="1"/>
  <c r="Q107" i="45" s="1"/>
  <c r="Q108" i="45" s="1"/>
  <c r="Q109" i="45" s="1"/>
  <c r="Q110" i="45" s="1"/>
  <c r="Q111" i="45" s="1"/>
  <c r="Q112" i="45" s="1"/>
  <c r="Q113" i="45" s="1"/>
  <c r="Q114" i="45" s="1"/>
  <c r="Q115" i="45" s="1"/>
  <c r="Q116" i="45" s="1"/>
  <c r="Q117" i="45" s="1"/>
  <c r="Q118" i="45" s="1"/>
  <c r="Q119" i="45" s="1"/>
  <c r="Q120" i="45" s="1"/>
  <c r="Q121" i="45" s="1"/>
  <c r="Q122" i="45" s="1"/>
  <c r="Q123" i="45" s="1"/>
  <c r="Q124" i="45" s="1"/>
  <c r="Q125" i="45" s="1"/>
  <c r="Q126" i="45" s="1"/>
  <c r="Q127" i="45" s="1"/>
  <c r="Q128" i="45" s="1"/>
  <c r="Q129" i="45" s="1"/>
  <c r="Q130" i="45" s="1"/>
  <c r="Q131" i="45" s="1"/>
  <c r="Q132" i="45" s="1"/>
  <c r="Q133" i="45" s="1"/>
  <c r="Q134" i="45" s="1"/>
  <c r="Q135" i="45" s="1"/>
  <c r="Q136" i="45" s="1"/>
  <c r="Q137" i="45" s="1"/>
  <c r="Q138" i="45" s="1"/>
  <c r="Q139" i="45" s="1"/>
  <c r="Q140" i="45" s="1"/>
  <c r="Q141" i="45" s="1"/>
  <c r="Q142" i="45" s="1"/>
  <c r="Q143" i="45" s="1"/>
  <c r="Q144" i="45" s="1"/>
  <c r="Q145" i="45" s="1"/>
  <c r="Q146" i="45" s="1"/>
  <c r="Q147" i="45" s="1"/>
  <c r="Q148" i="45" s="1"/>
  <c r="Q149" i="45" s="1"/>
  <c r="Q150" i="45" s="1"/>
  <c r="Q151" i="45" s="1"/>
  <c r="Q152" i="45" s="1"/>
  <c r="Q153" i="45" s="1"/>
  <c r="Q154" i="45" s="1"/>
  <c r="Q155" i="45" s="1"/>
  <c r="Q156" i="45" s="1"/>
  <c r="Q157" i="45" s="1"/>
  <c r="Q158" i="45" s="1"/>
  <c r="Q159" i="45" s="1"/>
  <c r="Q160" i="45" s="1"/>
  <c r="Q161" i="45" s="1"/>
  <c r="Q162" i="45" s="1"/>
  <c r="Q163" i="45" s="1"/>
  <c r="Q164" i="45" s="1"/>
  <c r="Q165" i="45" s="1"/>
  <c r="Q166" i="45" s="1"/>
  <c r="Q167" i="45" s="1"/>
  <c r="Q168" i="45" s="1"/>
  <c r="Q169" i="45" s="1"/>
  <c r="Q170" i="45" s="1"/>
  <c r="Q171" i="45" s="1"/>
  <c r="Q172" i="45" s="1"/>
  <c r="Q173" i="45" s="1"/>
  <c r="Q174" i="45" s="1"/>
  <c r="Q175" i="45" s="1"/>
  <c r="Q176" i="45" s="1"/>
  <c r="Q177" i="45" s="1"/>
  <c r="Q178" i="45" s="1"/>
  <c r="Q179" i="45" s="1"/>
  <c r="Q180" i="45" s="1"/>
  <c r="Q181" i="45" s="1"/>
  <c r="Q182" i="45" s="1"/>
  <c r="Q183" i="45" s="1"/>
  <c r="Q184" i="45" s="1"/>
  <c r="Q185" i="45" s="1"/>
  <c r="Q186" i="45" s="1"/>
  <c r="Q187" i="45" s="1"/>
  <c r="Q188" i="45" s="1"/>
  <c r="Q189" i="45" s="1"/>
  <c r="Q190" i="45" s="1"/>
  <c r="Q191" i="45" s="1"/>
  <c r="Q192" i="45" s="1"/>
  <c r="Q193" i="45" s="1"/>
  <c r="Q194" i="45" s="1"/>
  <c r="Q195" i="45" s="1"/>
  <c r="Q196" i="45" s="1"/>
  <c r="Q197" i="45" s="1"/>
  <c r="Q198" i="45" s="1"/>
  <c r="Q199" i="45" s="1"/>
  <c r="Q200" i="45" s="1"/>
  <c r="Q201" i="45" s="1"/>
  <c r="Q202" i="45" s="1"/>
  <c r="Q203" i="45" s="1"/>
  <c r="Q204" i="45" s="1"/>
  <c r="Q205" i="45" s="1"/>
  <c r="Q206" i="45" s="1"/>
  <c r="Q207" i="45" s="1"/>
  <c r="Q208" i="45" s="1"/>
  <c r="Q209" i="45" s="1"/>
  <c r="Q210" i="45" s="1"/>
  <c r="Q211" i="45" s="1"/>
  <c r="Q212" i="45" s="1"/>
  <c r="Q213" i="45" s="1"/>
  <c r="Q214" i="45" s="1"/>
  <c r="Q215" i="45" s="1"/>
  <c r="Q216" i="45" s="1"/>
  <c r="Q217" i="45" s="1"/>
  <c r="Q218" i="45" s="1"/>
  <c r="Q219" i="45" s="1"/>
  <c r="Q220" i="45" s="1"/>
  <c r="Q221" i="45" s="1"/>
  <c r="Q222" i="45" s="1"/>
  <c r="Q223" i="45" s="1"/>
  <c r="Q224" i="45" s="1"/>
  <c r="Q225" i="45" s="1"/>
  <c r="Q226" i="45" s="1"/>
  <c r="Q227" i="45" s="1"/>
  <c r="Q228" i="45" s="1"/>
  <c r="Q229" i="45" s="1"/>
  <c r="Q230" i="45" s="1"/>
  <c r="Q231" i="45" s="1"/>
  <c r="Q232" i="45" s="1"/>
  <c r="Q233" i="45" s="1"/>
  <c r="Q234" i="45" s="1"/>
  <c r="Q235" i="45" s="1"/>
  <c r="Q236" i="45" s="1"/>
  <c r="Q237" i="45" s="1"/>
  <c r="Q238" i="45" s="1"/>
  <c r="Q239" i="45" s="1"/>
  <c r="Q240" i="45" s="1"/>
  <c r="Q241" i="45" s="1"/>
  <c r="Q242" i="45" s="1"/>
  <c r="Q243" i="45" s="1"/>
  <c r="Q244" i="45" s="1"/>
  <c r="Q245" i="45" s="1"/>
  <c r="Q246" i="45" s="1"/>
  <c r="Q247" i="45" s="1"/>
  <c r="Q248" i="45" s="1"/>
  <c r="Q249" i="45" s="1"/>
  <c r="Q250" i="45" s="1"/>
  <c r="Q251" i="45" s="1"/>
  <c r="Q252" i="45" s="1"/>
  <c r="Q253" i="45" s="1"/>
  <c r="Q254" i="45" s="1"/>
  <c r="Q255" i="45" s="1"/>
  <c r="Q256" i="45" s="1"/>
  <c r="Q257" i="45" s="1"/>
  <c r="Q258" i="45" s="1"/>
  <c r="Q259" i="45" s="1"/>
  <c r="Q260" i="45" s="1"/>
  <c r="Q261" i="45" s="1"/>
  <c r="Q262" i="45" s="1"/>
  <c r="Q263" i="45" s="1"/>
  <c r="Q264" i="45" s="1"/>
  <c r="Q265" i="45" s="1"/>
  <c r="Q266" i="45" s="1"/>
  <c r="Q267" i="45" s="1"/>
  <c r="Q268" i="45" s="1"/>
  <c r="Q269" i="45" s="1"/>
  <c r="Q270" i="45" s="1"/>
  <c r="Q271" i="45" s="1"/>
  <c r="Q272" i="45" s="1"/>
  <c r="Q273" i="45" s="1"/>
  <c r="Q274" i="45" s="1"/>
  <c r="Q275" i="45" s="1"/>
  <c r="Q276" i="45" s="1"/>
  <c r="Q277" i="45" s="1"/>
  <c r="Q278" i="45" s="1"/>
  <c r="Q279" i="45" s="1"/>
  <c r="C5" i="45"/>
  <c r="J282" i="45"/>
  <c r="M281" i="45"/>
  <c r="M282" i="45"/>
  <c r="O281" i="45"/>
  <c r="O282" i="45" s="1"/>
  <c r="S15" i="36" s="1"/>
  <c r="K281" i="45"/>
  <c r="K282" i="45" s="1"/>
  <c r="L282" i="45"/>
  <c r="N282" i="45"/>
  <c r="P281" i="45"/>
  <c r="P282" i="45"/>
  <c r="S16" i="36"/>
  <c r="T16" i="36" s="1"/>
  <c r="V16" i="36" s="1"/>
  <c r="Q280" i="45"/>
  <c r="T56" i="36"/>
  <c r="V56" i="36" s="1"/>
  <c r="U51" i="36"/>
  <c r="S51" i="36"/>
  <c r="T50" i="36"/>
  <c r="T28" i="36"/>
  <c r="T27" i="36"/>
  <c r="V27" i="36" s="1"/>
  <c r="R18" i="36"/>
  <c r="T17" i="36"/>
  <c r="T13" i="36"/>
  <c r="T12" i="36"/>
  <c r="V12" i="36" s="1"/>
  <c r="T11" i="36"/>
  <c r="S22" i="36" s="1"/>
  <c r="T10" i="36"/>
  <c r="V10" i="36" s="1"/>
  <c r="AM17" i="36"/>
  <c r="G58" i="33"/>
  <c r="G53" i="33"/>
  <c r="G48" i="33"/>
  <c r="G38" i="33"/>
  <c r="G33" i="33"/>
  <c r="G28" i="33"/>
  <c r="G23" i="33"/>
  <c r="D90" i="39"/>
  <c r="G85" i="39"/>
  <c r="I62" i="39"/>
  <c r="I65" i="39"/>
  <c r="I66" i="39"/>
  <c r="I69" i="39"/>
  <c r="I70" i="39"/>
  <c r="I72" i="39"/>
  <c r="I73" i="39"/>
  <c r="I74" i="39"/>
  <c r="I77" i="39"/>
  <c r="I78" i="39"/>
  <c r="I80" i="39"/>
  <c r="I81" i="39"/>
  <c r="I82" i="39"/>
  <c r="H62" i="39"/>
  <c r="H63" i="39"/>
  <c r="I63" i="39" s="1"/>
  <c r="H64" i="39"/>
  <c r="I64" i="39" s="1"/>
  <c r="H65" i="39"/>
  <c r="H66" i="39"/>
  <c r="H67" i="39"/>
  <c r="I67" i="39" s="1"/>
  <c r="H68" i="39"/>
  <c r="I68" i="39" s="1"/>
  <c r="H69" i="39"/>
  <c r="H70" i="39"/>
  <c r="H71" i="39"/>
  <c r="I71" i="39" s="1"/>
  <c r="H72" i="39"/>
  <c r="H73" i="39"/>
  <c r="H74" i="39"/>
  <c r="H75" i="39"/>
  <c r="I75" i="39" s="1"/>
  <c r="H76" i="39"/>
  <c r="I76" i="39" s="1"/>
  <c r="H77" i="39"/>
  <c r="H78" i="39"/>
  <c r="H79" i="39"/>
  <c r="I79" i="39" s="1"/>
  <c r="H80" i="39"/>
  <c r="H81" i="39"/>
  <c r="H82" i="39"/>
  <c r="AT11" i="31"/>
  <c r="AT12" i="31"/>
  <c r="AT13" i="31"/>
  <c r="J62" i="36"/>
  <c r="L62" i="36" s="1"/>
  <c r="A90" i="44"/>
  <c r="E85" i="44"/>
  <c r="E86" i="44"/>
  <c r="E84" i="44"/>
  <c r="G81" i="44"/>
  <c r="B4" i="44"/>
  <c r="M18" i="36"/>
  <c r="P18" i="36"/>
  <c r="A212" i="41"/>
  <c r="A200" i="43"/>
  <c r="R19" i="48"/>
  <c r="T19" i="48" s="1"/>
  <c r="D46" i="36"/>
  <c r="O50" i="36"/>
  <c r="O39" i="36"/>
  <c r="O38" i="36"/>
  <c r="Q38" i="36" s="1"/>
  <c r="O28" i="36"/>
  <c r="O27" i="36"/>
  <c r="Q27" i="36" s="1"/>
  <c r="O49" i="36"/>
  <c r="Q49" i="36" s="1"/>
  <c r="H190" i="43"/>
  <c r="H191" i="43"/>
  <c r="D44" i="36" s="1"/>
  <c r="H192" i="43"/>
  <c r="D45" i="36" s="1"/>
  <c r="H193" i="43"/>
  <c r="H194" i="43"/>
  <c r="D47" i="36" s="1"/>
  <c r="H195" i="43"/>
  <c r="D48" i="36" s="1"/>
  <c r="H196" i="43"/>
  <c r="D49" i="36" s="1"/>
  <c r="E49" i="36" s="1"/>
  <c r="H189" i="43"/>
  <c r="D42" i="36" s="1"/>
  <c r="E42" i="36" s="1"/>
  <c r="G187" i="43"/>
  <c r="N54" i="36"/>
  <c r="O54" i="36" s="1"/>
  <c r="Q54" i="36" s="1"/>
  <c r="D22" i="42"/>
  <c r="B22" i="42"/>
  <c r="B23" i="42"/>
  <c r="G17" i="42"/>
  <c r="H16" i="42"/>
  <c r="I16" i="42" s="1"/>
  <c r="H15" i="42"/>
  <c r="I15" i="42" s="1"/>
  <c r="H14" i="42"/>
  <c r="I14" i="42" s="1"/>
  <c r="H13" i="42"/>
  <c r="I13" i="42"/>
  <c r="D23" i="42"/>
  <c r="N55" i="36" s="1"/>
  <c r="O55" i="36" s="1"/>
  <c r="Q55" i="36" s="1"/>
  <c r="H12" i="42"/>
  <c r="I12" i="42"/>
  <c r="H11" i="42"/>
  <c r="I11" i="42"/>
  <c r="H10" i="42"/>
  <c r="I10" i="42"/>
  <c r="H9" i="42"/>
  <c r="I9" i="42" s="1"/>
  <c r="H8" i="42"/>
  <c r="I8" i="42"/>
  <c r="A8" i="42"/>
  <c r="A9" i="42"/>
  <c r="A10" i="42" s="1"/>
  <c r="A11" i="42" s="1"/>
  <c r="A12" i="42" s="1"/>
  <c r="A13" i="42" s="1"/>
  <c r="A14" i="42" s="1"/>
  <c r="A15" i="42" s="1"/>
  <c r="A16" i="42" s="1"/>
  <c r="H7" i="42"/>
  <c r="I7" i="42" s="1"/>
  <c r="A4" i="42"/>
  <c r="E45" i="36"/>
  <c r="K51" i="36"/>
  <c r="H51" i="36"/>
  <c r="F51" i="36"/>
  <c r="C51" i="36"/>
  <c r="H202" i="41"/>
  <c r="I43" i="36"/>
  <c r="H203" i="41"/>
  <c r="I44" i="36" s="1"/>
  <c r="H204" i="41"/>
  <c r="I45" i="36" s="1"/>
  <c r="H205" i="41"/>
  <c r="I46" i="36" s="1"/>
  <c r="H206" i="41"/>
  <c r="I47" i="36"/>
  <c r="H207" i="41"/>
  <c r="I48" i="36" s="1"/>
  <c r="H208" i="41"/>
  <c r="I49" i="36" s="1"/>
  <c r="H201" i="41"/>
  <c r="I42" i="36" s="1"/>
  <c r="O56" i="36"/>
  <c r="Q56" i="36" s="1"/>
  <c r="H53" i="39"/>
  <c r="I53" i="39"/>
  <c r="H54" i="39"/>
  <c r="I54" i="39" s="1"/>
  <c r="H55" i="39"/>
  <c r="I55" i="39" s="1"/>
  <c r="H56" i="39"/>
  <c r="I56" i="39" s="1"/>
  <c r="H57" i="39"/>
  <c r="I57" i="39" s="1"/>
  <c r="H58" i="39"/>
  <c r="I58" i="39" s="1"/>
  <c r="H59" i="39"/>
  <c r="I59" i="39" s="1"/>
  <c r="H60" i="39"/>
  <c r="I60" i="39" s="1"/>
  <c r="H61" i="39"/>
  <c r="I61" i="39"/>
  <c r="J287" i="37"/>
  <c r="I10" i="36" s="1"/>
  <c r="K287" i="37"/>
  <c r="L287" i="37"/>
  <c r="M287" i="37"/>
  <c r="N287" i="37"/>
  <c r="O287" i="37"/>
  <c r="P287" i="37"/>
  <c r="I287" i="37"/>
  <c r="K80" i="31"/>
  <c r="K69" i="31"/>
  <c r="K62" i="31"/>
  <c r="K57" i="31"/>
  <c r="K26" i="31"/>
  <c r="K25" i="31"/>
  <c r="M7" i="36"/>
  <c r="R7" i="36" s="1"/>
  <c r="W7" i="36" s="1"/>
  <c r="I51" i="39"/>
  <c r="I52" i="39"/>
  <c r="H46" i="39"/>
  <c r="I46" i="39" s="1"/>
  <c r="H47" i="39"/>
  <c r="I47" i="39"/>
  <c r="H48" i="39"/>
  <c r="I48" i="39" s="1"/>
  <c r="H49" i="39"/>
  <c r="I49" i="39"/>
  <c r="H50" i="39"/>
  <c r="I50" i="39" s="1"/>
  <c r="H51" i="39"/>
  <c r="H52" i="39"/>
  <c r="I8" i="31"/>
  <c r="N53" i="31"/>
  <c r="K53" i="31"/>
  <c r="L53" i="31"/>
  <c r="N37" i="31"/>
  <c r="K37" i="31"/>
  <c r="L37" i="31" s="1"/>
  <c r="O17" i="36"/>
  <c r="P155" i="40"/>
  <c r="N16" i="36"/>
  <c r="O16" i="36" s="1"/>
  <c r="Q16" i="36" s="1"/>
  <c r="AN16" i="36" s="1"/>
  <c r="O155" i="40"/>
  <c r="N15" i="36"/>
  <c r="I16" i="31" s="1"/>
  <c r="N155" i="40"/>
  <c r="N14" i="36"/>
  <c r="M155" i="40"/>
  <c r="M156" i="40"/>
  <c r="L155" i="40"/>
  <c r="L156" i="40"/>
  <c r="K155" i="40"/>
  <c r="K156" i="40"/>
  <c r="K157" i="40" s="1"/>
  <c r="J155" i="40"/>
  <c r="J156" i="40"/>
  <c r="I155" i="40"/>
  <c r="N9" i="36" s="1"/>
  <c r="O9" i="36" s="1"/>
  <c r="N20" i="36" s="1"/>
  <c r="C9" i="40"/>
  <c r="C10" i="40" s="1"/>
  <c r="C11" i="40"/>
  <c r="C12" i="40"/>
  <c r="C13" i="40"/>
  <c r="C14" i="40" s="1"/>
  <c r="C15" i="40" s="1"/>
  <c r="C16" i="40"/>
  <c r="C17" i="40" s="1"/>
  <c r="C18" i="40" s="1"/>
  <c r="C19" i="40" s="1"/>
  <c r="C20" i="40" s="1"/>
  <c r="C21" i="40" s="1"/>
  <c r="C22" i="40" s="1"/>
  <c r="C23" i="40" s="1"/>
  <c r="C24" i="40" s="1"/>
  <c r="C25" i="40" s="1"/>
  <c r="C26" i="40" s="1"/>
  <c r="C27" i="40" s="1"/>
  <c r="C28" i="40" s="1"/>
  <c r="C29" i="40" s="1"/>
  <c r="C30" i="40" s="1"/>
  <c r="C31" i="40" s="1"/>
  <c r="C32" i="40" s="1"/>
  <c r="C33" i="40" s="1"/>
  <c r="C34" i="40" s="1"/>
  <c r="C35" i="40" s="1"/>
  <c r="C36" i="40" s="1"/>
  <c r="C37" i="40" s="1"/>
  <c r="C38" i="40" s="1"/>
  <c r="C39" i="40" s="1"/>
  <c r="C40" i="40" s="1"/>
  <c r="C41" i="40" s="1"/>
  <c r="C42" i="40" s="1"/>
  <c r="C43" i="40" s="1"/>
  <c r="C44" i="40" s="1"/>
  <c r="C45" i="40" s="1"/>
  <c r="C46" i="40" s="1"/>
  <c r="C47" i="40" s="1"/>
  <c r="C48" i="40" s="1"/>
  <c r="C49" i="40" s="1"/>
  <c r="C50" i="40" s="1"/>
  <c r="C51" i="40" s="1"/>
  <c r="C52" i="40" s="1"/>
  <c r="C53" i="40" s="1"/>
  <c r="C54" i="40" s="1"/>
  <c r="C55" i="40" s="1"/>
  <c r="C56" i="40" s="1"/>
  <c r="C57" i="40" s="1"/>
  <c r="C58" i="40" s="1"/>
  <c r="C59" i="40" s="1"/>
  <c r="C60" i="40" s="1"/>
  <c r="C61" i="40" s="1"/>
  <c r="C62" i="40" s="1"/>
  <c r="C63" i="40" s="1"/>
  <c r="C64" i="40" s="1"/>
  <c r="C65" i="40" s="1"/>
  <c r="C66" i="40" s="1"/>
  <c r="C67" i="40" s="1"/>
  <c r="C68" i="40" s="1"/>
  <c r="C69" i="40" s="1"/>
  <c r="C70" i="40" s="1"/>
  <c r="C71" i="40" s="1"/>
  <c r="C72" i="40" s="1"/>
  <c r="C73" i="40" s="1"/>
  <c r="C74" i="40" s="1"/>
  <c r="C75" i="40" s="1"/>
  <c r="C76" i="40" s="1"/>
  <c r="C77" i="40" s="1"/>
  <c r="C78" i="40" s="1"/>
  <c r="C79" i="40" s="1"/>
  <c r="C80" i="40" s="1"/>
  <c r="C81" i="40" s="1"/>
  <c r="C82" i="40" s="1"/>
  <c r="C83" i="40" s="1"/>
  <c r="C84" i="40" s="1"/>
  <c r="C85" i="40" s="1"/>
  <c r="C86" i="40" s="1"/>
  <c r="C87" i="40" s="1"/>
  <c r="C88" i="40" s="1"/>
  <c r="C89" i="40" s="1"/>
  <c r="C90" i="40" s="1"/>
  <c r="C91" i="40" s="1"/>
  <c r="C92" i="40" s="1"/>
  <c r="C93" i="40" s="1"/>
  <c r="C94" i="40" s="1"/>
  <c r="C95" i="40" s="1"/>
  <c r="C96" i="40" s="1"/>
  <c r="C97" i="40" s="1"/>
  <c r="C98" i="40" s="1"/>
  <c r="C99" i="40" s="1"/>
  <c r="C100" i="40" s="1"/>
  <c r="C101" i="40" s="1"/>
  <c r="C102" i="40" s="1"/>
  <c r="C103" i="40" s="1"/>
  <c r="C104" i="40" s="1"/>
  <c r="C105" i="40" s="1"/>
  <c r="C106" i="40" s="1"/>
  <c r="C107" i="40" s="1"/>
  <c r="C108" i="40" s="1"/>
  <c r="C109" i="40" s="1"/>
  <c r="C110" i="40" s="1"/>
  <c r="C111" i="40" s="1"/>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C134" i="40" s="1"/>
  <c r="C135" i="40" s="1"/>
  <c r="C136" i="40" s="1"/>
  <c r="C137" i="40" s="1"/>
  <c r="C138" i="40" s="1"/>
  <c r="C139" i="40" s="1"/>
  <c r="C140" i="40" s="1"/>
  <c r="C141" i="40" s="1"/>
  <c r="C142" i="40" s="1"/>
  <c r="C143" i="40" s="1"/>
  <c r="C144" i="40" s="1"/>
  <c r="C145" i="40" s="1"/>
  <c r="C146" i="40" s="1"/>
  <c r="C147" i="40" s="1"/>
  <c r="C148" i="40" s="1"/>
  <c r="C149" i="40" s="1"/>
  <c r="C150" i="40" s="1"/>
  <c r="Q8" i="40"/>
  <c r="Q9" i="40" s="1"/>
  <c r="Q10" i="40" s="1"/>
  <c r="Q11" i="40" s="1"/>
  <c r="Q12" i="40" s="1"/>
  <c r="Q13" i="40" s="1"/>
  <c r="Q14" i="40" s="1"/>
  <c r="Q15" i="40" s="1"/>
  <c r="Q16" i="40" s="1"/>
  <c r="Q17" i="40" s="1"/>
  <c r="Q18" i="40" s="1"/>
  <c r="Q19" i="40" s="1"/>
  <c r="Q20" i="40" s="1"/>
  <c r="Q21" i="40" s="1"/>
  <c r="Q22" i="40" s="1"/>
  <c r="Q23" i="40" s="1"/>
  <c r="Q24" i="40" s="1"/>
  <c r="Q25" i="40" s="1"/>
  <c r="Q26" i="40" s="1"/>
  <c r="Q27" i="40" s="1"/>
  <c r="Q28" i="40" s="1"/>
  <c r="Q29" i="40" s="1"/>
  <c r="Q30" i="40" s="1"/>
  <c r="Q31" i="40" s="1"/>
  <c r="Q32" i="40" s="1"/>
  <c r="Q33" i="40" s="1"/>
  <c r="Q34" i="40" s="1"/>
  <c r="Q35" i="40" s="1"/>
  <c r="Q36" i="40" s="1"/>
  <c r="Q37" i="40" s="1"/>
  <c r="Q38" i="40" s="1"/>
  <c r="Q39" i="40" s="1"/>
  <c r="Q40" i="40" s="1"/>
  <c r="Q41" i="40" s="1"/>
  <c r="Q42" i="40" s="1"/>
  <c r="Q43" i="40" s="1"/>
  <c r="Q44" i="40" s="1"/>
  <c r="Q45" i="40" s="1"/>
  <c r="Q46" i="40" s="1"/>
  <c r="Q47" i="40" s="1"/>
  <c r="Q48" i="40" s="1"/>
  <c r="Q49" i="40" s="1"/>
  <c r="Q50" i="40" s="1"/>
  <c r="Q51" i="40" s="1"/>
  <c r="Q52" i="40" s="1"/>
  <c r="Q53" i="40" s="1"/>
  <c r="Q54" i="40" s="1"/>
  <c r="Q55" i="40" s="1"/>
  <c r="Q56" i="40" s="1"/>
  <c r="Q57" i="40" s="1"/>
  <c r="Q58" i="40" s="1"/>
  <c r="Q59" i="40" s="1"/>
  <c r="Q60" i="40" s="1"/>
  <c r="Q61" i="40" s="1"/>
  <c r="Q62" i="40" s="1"/>
  <c r="Q63" i="40" s="1"/>
  <c r="Q64" i="40" s="1"/>
  <c r="Q65" i="40" s="1"/>
  <c r="Q66" i="40" s="1"/>
  <c r="Q67" i="40" s="1"/>
  <c r="Q68" i="40" s="1"/>
  <c r="Q69" i="40" s="1"/>
  <c r="Q70" i="40" s="1"/>
  <c r="Q71" i="40" s="1"/>
  <c r="Q72" i="40" s="1"/>
  <c r="Q73" i="40" s="1"/>
  <c r="Q74" i="40" s="1"/>
  <c r="Q75" i="40" s="1"/>
  <c r="Q76" i="40" s="1"/>
  <c r="Q77" i="40" s="1"/>
  <c r="Q78" i="40" s="1"/>
  <c r="Q79" i="40" s="1"/>
  <c r="Q80" i="40" s="1"/>
  <c r="Q81" i="40" s="1"/>
  <c r="Q82" i="40" s="1"/>
  <c r="Q83" i="40" s="1"/>
  <c r="Q84" i="40" s="1"/>
  <c r="Q85" i="40" s="1"/>
  <c r="Q86" i="40" s="1"/>
  <c r="Q87" i="40" s="1"/>
  <c r="Q88" i="40" s="1"/>
  <c r="Q89" i="40" s="1"/>
  <c r="Q90" i="40" s="1"/>
  <c r="Q91" i="40" s="1"/>
  <c r="Q92" i="40" s="1"/>
  <c r="Q93" i="40" s="1"/>
  <c r="Q94" i="40" s="1"/>
  <c r="Q95" i="40" s="1"/>
  <c r="Q96" i="40" s="1"/>
  <c r="Q97" i="40" s="1"/>
  <c r="Q98" i="40" s="1"/>
  <c r="Q99" i="40" s="1"/>
  <c r="Q100" i="40" s="1"/>
  <c r="Q101" i="40" s="1"/>
  <c r="Q102" i="40" s="1"/>
  <c r="Q103" i="40" s="1"/>
  <c r="Q104" i="40" s="1"/>
  <c r="Q105" i="40" s="1"/>
  <c r="Q106" i="40" s="1"/>
  <c r="Q107" i="40" s="1"/>
  <c r="Q108" i="40" s="1"/>
  <c r="Q109" i="40" s="1"/>
  <c r="Q110" i="40" s="1"/>
  <c r="Q111" i="40" s="1"/>
  <c r="Q112" i="40" s="1"/>
  <c r="Q113" i="40" s="1"/>
  <c r="Q114" i="40" s="1"/>
  <c r="Q115" i="40" s="1"/>
  <c r="Q116" i="40" s="1"/>
  <c r="Q117" i="40" s="1"/>
  <c r="Q118" i="40" s="1"/>
  <c r="Q119" i="40" s="1"/>
  <c r="Q120" i="40" s="1"/>
  <c r="Q121" i="40" s="1"/>
  <c r="Q122" i="40" s="1"/>
  <c r="Q123" i="40" s="1"/>
  <c r="Q124" i="40" s="1"/>
  <c r="Q125" i="40" s="1"/>
  <c r="Q126" i="40" s="1"/>
  <c r="Q127" i="40" s="1"/>
  <c r="Q128" i="40" s="1"/>
  <c r="Q129" i="40" s="1"/>
  <c r="Q130" i="40" s="1"/>
  <c r="Q131" i="40" s="1"/>
  <c r="Q132" i="40" s="1"/>
  <c r="Q133" i="40" s="1"/>
  <c r="Q134" i="40" s="1"/>
  <c r="Q135" i="40" s="1"/>
  <c r="Q136" i="40" s="1"/>
  <c r="Q137" i="40" s="1"/>
  <c r="Q138" i="40" s="1"/>
  <c r="Q139" i="40" s="1"/>
  <c r="Q140" i="40" s="1"/>
  <c r="Q141" i="40" s="1"/>
  <c r="Q142" i="40" s="1"/>
  <c r="Q143" i="40" s="1"/>
  <c r="Q144" i="40" s="1"/>
  <c r="Q145" i="40" s="1"/>
  <c r="Q146" i="40" s="1"/>
  <c r="Q147" i="40" s="1"/>
  <c r="Q148" i="40" s="1"/>
  <c r="C5" i="40"/>
  <c r="N11" i="36"/>
  <c r="N33" i="36" s="1"/>
  <c r="O33" i="36" s="1"/>
  <c r="Q33" i="36" s="1"/>
  <c r="N12" i="36"/>
  <c r="N34" i="36" s="1"/>
  <c r="O34" i="36" s="1"/>
  <c r="Q34" i="36" s="1"/>
  <c r="N13" i="36"/>
  <c r="O13" i="36" s="1"/>
  <c r="N24" i="36" s="1"/>
  <c r="O24" i="36" s="1"/>
  <c r="Q24" i="36" s="1"/>
  <c r="N10" i="36"/>
  <c r="N32" i="36" s="1"/>
  <c r="O32" i="36" s="1"/>
  <c r="Q32" i="36" s="1"/>
  <c r="Q71" i="36" s="1"/>
  <c r="L157" i="40"/>
  <c r="I157" i="40"/>
  <c r="M157" i="40"/>
  <c r="N156" i="40"/>
  <c r="N157" i="40" s="1"/>
  <c r="O156" i="40"/>
  <c r="O157" i="40"/>
  <c r="Q155" i="40"/>
  <c r="P156" i="40"/>
  <c r="P157" i="40"/>
  <c r="N86" i="31"/>
  <c r="N85" i="31"/>
  <c r="N83" i="31"/>
  <c r="N82" i="31"/>
  <c r="N80" i="31"/>
  <c r="N79" i="31"/>
  <c r="N77" i="31"/>
  <c r="N74" i="31"/>
  <c r="N69" i="31"/>
  <c r="N65" i="31"/>
  <c r="N62" i="31"/>
  <c r="N47" i="31"/>
  <c r="N39" i="31"/>
  <c r="M18" i="31"/>
  <c r="K28" i="31"/>
  <c r="L28" i="31" s="1"/>
  <c r="B6" i="31"/>
  <c r="H29" i="36"/>
  <c r="K29" i="36"/>
  <c r="G54" i="33"/>
  <c r="I54" i="33"/>
  <c r="H40" i="36"/>
  <c r="O15" i="31"/>
  <c r="O16" i="31"/>
  <c r="O17" i="31"/>
  <c r="O14" i="31"/>
  <c r="J18" i="31"/>
  <c r="I54" i="36"/>
  <c r="J54" i="36" s="1"/>
  <c r="L54" i="36" s="1"/>
  <c r="B90" i="39"/>
  <c r="B91" i="39"/>
  <c r="J56" i="36"/>
  <c r="L56" i="36" s="1"/>
  <c r="H45" i="39"/>
  <c r="I45" i="39"/>
  <c r="H44" i="39"/>
  <c r="I44" i="39" s="1"/>
  <c r="H43" i="39"/>
  <c r="I43" i="39" s="1"/>
  <c r="H42" i="39"/>
  <c r="I42" i="39" s="1"/>
  <c r="H41" i="39"/>
  <c r="I41" i="39" s="1"/>
  <c r="H40" i="39"/>
  <c r="I40" i="39" s="1"/>
  <c r="H39" i="39"/>
  <c r="I39" i="39"/>
  <c r="H38" i="39"/>
  <c r="I38" i="39" s="1"/>
  <c r="H37" i="39"/>
  <c r="I37" i="39" s="1"/>
  <c r="H36" i="39"/>
  <c r="I36" i="39" s="1"/>
  <c r="H35" i="39"/>
  <c r="I35" i="39"/>
  <c r="H34" i="39"/>
  <c r="I34" i="39" s="1"/>
  <c r="H33" i="39"/>
  <c r="I33" i="39"/>
  <c r="H32" i="39"/>
  <c r="I32" i="39" s="1"/>
  <c r="H31" i="39"/>
  <c r="I31" i="39"/>
  <c r="H30" i="39"/>
  <c r="I30" i="39" s="1"/>
  <c r="H29" i="39"/>
  <c r="I29" i="39" s="1"/>
  <c r="H28" i="39"/>
  <c r="I28" i="39" s="1"/>
  <c r="H27" i="39"/>
  <c r="I27" i="39" s="1"/>
  <c r="H26" i="39"/>
  <c r="I26" i="39" s="1"/>
  <c r="H25" i="39"/>
  <c r="I25" i="39" s="1"/>
  <c r="H24" i="39"/>
  <c r="I24" i="39" s="1"/>
  <c r="H23" i="39"/>
  <c r="I23" i="39"/>
  <c r="H22" i="39"/>
  <c r="I22" i="39" s="1"/>
  <c r="H21" i="39"/>
  <c r="I21" i="39" s="1"/>
  <c r="H20" i="39"/>
  <c r="I20" i="39" s="1"/>
  <c r="H19" i="39"/>
  <c r="I19" i="39"/>
  <c r="H18" i="39"/>
  <c r="I18" i="39" s="1"/>
  <c r="H17" i="39"/>
  <c r="I17" i="39"/>
  <c r="H16" i="39"/>
  <c r="I16" i="39" s="1"/>
  <c r="H15" i="39"/>
  <c r="I15" i="39"/>
  <c r="H14" i="39"/>
  <c r="I14" i="39" s="1"/>
  <c r="H13" i="39"/>
  <c r="I13" i="39" s="1"/>
  <c r="D91" i="39" s="1"/>
  <c r="I55" i="36" s="1"/>
  <c r="H12" i="39"/>
  <c r="I12" i="39" s="1"/>
  <c r="H11" i="39"/>
  <c r="I11" i="39"/>
  <c r="H10" i="39"/>
  <c r="I10" i="39" s="1"/>
  <c r="H9" i="39"/>
  <c r="I9" i="39"/>
  <c r="H8" i="39"/>
  <c r="I8" i="39" s="1"/>
  <c r="A8" i="39"/>
  <c r="A9" i="39"/>
  <c r="A10" i="39"/>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H7" i="39"/>
  <c r="I7" i="39" s="1"/>
  <c r="A4" i="39"/>
  <c r="G57" i="33"/>
  <c r="G56" i="33"/>
  <c r="G55" i="33"/>
  <c r="K40" i="36"/>
  <c r="H18" i="36"/>
  <c r="K18" i="36"/>
  <c r="F18" i="36"/>
  <c r="Q287" i="37"/>
  <c r="D62" i="36"/>
  <c r="E62" i="36" s="1"/>
  <c r="G62" i="36" s="1"/>
  <c r="F141" i="38"/>
  <c r="F133" i="38"/>
  <c r="E133" i="38"/>
  <c r="A7" i="38"/>
  <c r="A8" i="38"/>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G27" i="33"/>
  <c r="G32" i="33"/>
  <c r="G37" i="33"/>
  <c r="G42" i="33"/>
  <c r="G47" i="33"/>
  <c r="G52" i="33"/>
  <c r="G22" i="33"/>
  <c r="F40" i="36"/>
  <c r="C40" i="36"/>
  <c r="AP39" i="36"/>
  <c r="W128" i="34"/>
  <c r="W75" i="34"/>
  <c r="AL5" i="36"/>
  <c r="AP62" i="36"/>
  <c r="AP61" i="36"/>
  <c r="AO61" i="36"/>
  <c r="AP60" i="36"/>
  <c r="AO60" i="36"/>
  <c r="AP59" i="36"/>
  <c r="AO59" i="36"/>
  <c r="AP58" i="36"/>
  <c r="AO58" i="36"/>
  <c r="AP57" i="36"/>
  <c r="AO57" i="36"/>
  <c r="AP56" i="36"/>
  <c r="AO56" i="36"/>
  <c r="AP54" i="36"/>
  <c r="AO54" i="36"/>
  <c r="G61" i="33"/>
  <c r="H61" i="33"/>
  <c r="H59" i="33"/>
  <c r="G59" i="33"/>
  <c r="G21" i="33"/>
  <c r="G26" i="33"/>
  <c r="G31" i="33"/>
  <c r="G36" i="33"/>
  <c r="G41" i="33"/>
  <c r="G46" i="33"/>
  <c r="G51" i="33"/>
  <c r="G60" i="33"/>
  <c r="G62" i="33"/>
  <c r="A5" i="36"/>
  <c r="A12" i="47" s="1"/>
  <c r="AJ64" i="36"/>
  <c r="AH64" i="36"/>
  <c r="AG64" i="36"/>
  <c r="AJ63" i="36"/>
  <c r="AH63" i="36"/>
  <c r="AG63" i="36"/>
  <c r="E64" i="36"/>
  <c r="AI64" i="36" s="1"/>
  <c r="E63" i="36"/>
  <c r="G63" i="36" s="1"/>
  <c r="AK63" i="36" s="1"/>
  <c r="C29" i="36"/>
  <c r="F29" i="36"/>
  <c r="AP28" i="36"/>
  <c r="G54" i="35"/>
  <c r="AF15" i="31"/>
  <c r="AF17" i="31"/>
  <c r="AT17" i="31" s="1"/>
  <c r="W16" i="31"/>
  <c r="AT16" i="31" s="1"/>
  <c r="W15" i="31"/>
  <c r="AT15" i="31" s="1"/>
  <c r="W14" i="31"/>
  <c r="AT14" i="31" s="1"/>
  <c r="G18" i="31"/>
  <c r="J89" i="31"/>
  <c r="K87" i="31"/>
  <c r="N87" i="31" s="1"/>
  <c r="K89" i="31"/>
  <c r="L89" i="31" s="1"/>
  <c r="K78" i="31"/>
  <c r="N78" i="31" s="1"/>
  <c r="J78" i="31"/>
  <c r="L78" i="31" s="1"/>
  <c r="J58" i="31"/>
  <c r="K58" i="31"/>
  <c r="N58" i="31" s="1"/>
  <c r="L58" i="31"/>
  <c r="J54" i="31"/>
  <c r="L54" i="31" s="1"/>
  <c r="K54" i="31"/>
  <c r="N54" i="31" s="1"/>
  <c r="K55" i="31"/>
  <c r="K52" i="31"/>
  <c r="N52" i="31" s="1"/>
  <c r="K48" i="31"/>
  <c r="J49" i="31"/>
  <c r="K49" i="31"/>
  <c r="N49" i="31" s="1"/>
  <c r="F29" i="31"/>
  <c r="G29" i="31"/>
  <c r="H29" i="31"/>
  <c r="E29" i="31"/>
  <c r="K23" i="31"/>
  <c r="L23" i="31" s="1"/>
  <c r="N23" i="31"/>
  <c r="K24" i="31"/>
  <c r="N24" i="31" s="1"/>
  <c r="N25" i="31"/>
  <c r="N26" i="31"/>
  <c r="K27" i="31"/>
  <c r="N27" i="31" s="1"/>
  <c r="L48" i="31"/>
  <c r="N48" i="31"/>
  <c r="L52" i="31"/>
  <c r="L49" i="31"/>
  <c r="L26" i="31"/>
  <c r="L25" i="31"/>
  <c r="AP17" i="36"/>
  <c r="E18" i="31"/>
  <c r="F71" i="31"/>
  <c r="G71" i="31"/>
  <c r="H71" i="31"/>
  <c r="F67" i="31"/>
  <c r="G67" i="31"/>
  <c r="H67" i="31"/>
  <c r="F60" i="31"/>
  <c r="G60" i="31"/>
  <c r="H60" i="31"/>
  <c r="F42" i="31"/>
  <c r="G42" i="31"/>
  <c r="H42" i="31"/>
  <c r="F38" i="31"/>
  <c r="G38" i="31"/>
  <c r="H38" i="31"/>
  <c r="M38" i="31"/>
  <c r="L86" i="31"/>
  <c r="K88" i="31"/>
  <c r="N88" i="31" s="1"/>
  <c r="J88" i="31"/>
  <c r="K84" i="31"/>
  <c r="N84" i="31" s="1"/>
  <c r="K81" i="31"/>
  <c r="N81" i="31" s="1"/>
  <c r="J77" i="31"/>
  <c r="L77" i="31" s="1"/>
  <c r="K76" i="31"/>
  <c r="J76" i="31"/>
  <c r="K75" i="31"/>
  <c r="N75" i="31" s="1"/>
  <c r="K73" i="31"/>
  <c r="N73" i="31" s="1"/>
  <c r="K70" i="31"/>
  <c r="N70" i="31" s="1"/>
  <c r="J70" i="31"/>
  <c r="L70" i="31" s="1"/>
  <c r="L71" i="31" s="1"/>
  <c r="K66" i="31"/>
  <c r="N66" i="31" s="1"/>
  <c r="J66" i="31"/>
  <c r="L66" i="31" s="1"/>
  <c r="K65" i="31"/>
  <c r="J65" i="31"/>
  <c r="L65" i="31"/>
  <c r="K64" i="31"/>
  <c r="N64" i="31" s="1"/>
  <c r="J64" i="31"/>
  <c r="L64" i="31" s="1"/>
  <c r="K63" i="31"/>
  <c r="N63" i="31" s="1"/>
  <c r="J63" i="31"/>
  <c r="L62" i="31"/>
  <c r="K59" i="31"/>
  <c r="N59" i="31" s="1"/>
  <c r="J59" i="31"/>
  <c r="L59" i="31"/>
  <c r="N57" i="31"/>
  <c r="K56" i="31"/>
  <c r="N56" i="31"/>
  <c r="J56" i="31"/>
  <c r="K51" i="31"/>
  <c r="N51" i="31" s="1"/>
  <c r="J51" i="31"/>
  <c r="K50" i="31"/>
  <c r="N50" i="31" s="1"/>
  <c r="J47" i="31"/>
  <c r="L47" i="31" s="1"/>
  <c r="K46" i="31"/>
  <c r="N46" i="31" s="1"/>
  <c r="J46" i="31"/>
  <c r="L46" i="31"/>
  <c r="K45" i="31"/>
  <c r="J45" i="31"/>
  <c r="K44" i="31"/>
  <c r="N44" i="31"/>
  <c r="K41" i="31"/>
  <c r="N41" i="31"/>
  <c r="J41" i="31"/>
  <c r="L41" i="31" s="1"/>
  <c r="K40" i="31"/>
  <c r="K42" i="31" s="1"/>
  <c r="J40" i="31"/>
  <c r="K36" i="31"/>
  <c r="N36" i="31"/>
  <c r="J36" i="31"/>
  <c r="K35" i="31"/>
  <c r="N35" i="31"/>
  <c r="J35" i="31"/>
  <c r="L35" i="31" s="1"/>
  <c r="K34" i="31"/>
  <c r="J34" i="31"/>
  <c r="K33" i="31"/>
  <c r="N33" i="31"/>
  <c r="J33" i="31"/>
  <c r="L33" i="31" s="1"/>
  <c r="K32" i="31"/>
  <c r="N32" i="31" s="1"/>
  <c r="J32" i="31"/>
  <c r="L32" i="31" s="1"/>
  <c r="K31" i="31"/>
  <c r="N31" i="31"/>
  <c r="J31" i="31"/>
  <c r="K22" i="31"/>
  <c r="N22" i="31"/>
  <c r="J22" i="31"/>
  <c r="J29" i="31" s="1"/>
  <c r="K21" i="31"/>
  <c r="L21" i="31" s="1"/>
  <c r="N21" i="31"/>
  <c r="K20" i="31"/>
  <c r="J20" i="31"/>
  <c r="L51" i="31"/>
  <c r="L36" i="31"/>
  <c r="L88" i="31"/>
  <c r="L83" i="31"/>
  <c r="L80" i="31"/>
  <c r="L79" i="31"/>
  <c r="L69" i="31"/>
  <c r="K29" i="31"/>
  <c r="L75" i="31"/>
  <c r="L31" i="31"/>
  <c r="L82" i="31"/>
  <c r="L22" i="31"/>
  <c r="L57" i="31"/>
  <c r="L73" i="31"/>
  <c r="L20" i="31"/>
  <c r="L81" i="31"/>
  <c r="L85" i="31"/>
  <c r="L44" i="31"/>
  <c r="L56" i="31"/>
  <c r="E56" i="36"/>
  <c r="E54" i="36"/>
  <c r="Q8" i="37"/>
  <c r="Q9" i="37" s="1"/>
  <c r="Q10" i="37" s="1"/>
  <c r="Q11" i="37" s="1"/>
  <c r="Q12" i="37" s="1"/>
  <c r="Q13" i="37" s="1"/>
  <c r="Q14" i="37" s="1"/>
  <c r="Q15" i="37" s="1"/>
  <c r="Q16" i="37"/>
  <c r="Q17" i="37" s="1"/>
  <c r="Q18" i="37" s="1"/>
  <c r="Q19" i="37" s="1"/>
  <c r="Q20" i="37" s="1"/>
  <c r="Q21" i="37" s="1"/>
  <c r="Q22" i="37" s="1"/>
  <c r="Q23" i="37" s="1"/>
  <c r="Q24" i="37" s="1"/>
  <c r="Q25" i="37" s="1"/>
  <c r="Q26" i="37" s="1"/>
  <c r="Q27" i="37" s="1"/>
  <c r="Q28" i="37" s="1"/>
  <c r="Q29" i="37" s="1"/>
  <c r="Q30" i="37" s="1"/>
  <c r="Q31" i="37" s="1"/>
  <c r="Q32" i="37" s="1"/>
  <c r="Q33" i="37" s="1"/>
  <c r="Q34" i="37" s="1"/>
  <c r="Q35" i="37" s="1"/>
  <c r="Q36" i="37" s="1"/>
  <c r="Q37" i="37" s="1"/>
  <c r="Q38" i="37" s="1"/>
  <c r="Q39" i="37" s="1"/>
  <c r="Q40" i="37" s="1"/>
  <c r="Q41" i="37" s="1"/>
  <c r="Q42" i="37" s="1"/>
  <c r="Q43" i="37" s="1"/>
  <c r="Q44" i="37" s="1"/>
  <c r="Q45" i="37" s="1"/>
  <c r="Q46" i="37" s="1"/>
  <c r="Q47" i="37" s="1"/>
  <c r="Q48" i="37" s="1"/>
  <c r="Q49" i="37" s="1"/>
  <c r="Q50" i="37" s="1"/>
  <c r="Q51" i="37" s="1"/>
  <c r="Q52" i="37" s="1"/>
  <c r="Q53" i="37" s="1"/>
  <c r="Q54" i="37" s="1"/>
  <c r="Q55" i="37" s="1"/>
  <c r="Q56" i="37" s="1"/>
  <c r="Q57" i="37" s="1"/>
  <c r="Q58" i="37" s="1"/>
  <c r="Q59" i="37" s="1"/>
  <c r="Q60" i="37" s="1"/>
  <c r="Q61" i="37" s="1"/>
  <c r="Q62" i="37" s="1"/>
  <c r="Q63" i="37" s="1"/>
  <c r="Q64" i="37" s="1"/>
  <c r="Q65" i="37" s="1"/>
  <c r="Q66" i="37" s="1"/>
  <c r="Q67" i="37" s="1"/>
  <c r="Q68" i="37" s="1"/>
  <c r="Q69" i="37" s="1"/>
  <c r="Q70" i="37" s="1"/>
  <c r="Q71" i="37" s="1"/>
  <c r="Q72" i="37" s="1"/>
  <c r="Q73" i="37" s="1"/>
  <c r="Q74" i="37" s="1"/>
  <c r="Q75" i="37" s="1"/>
  <c r="Q76" i="37" s="1"/>
  <c r="Q77" i="37" s="1"/>
  <c r="Q78" i="37" s="1"/>
  <c r="Q79" i="37" s="1"/>
  <c r="Q80" i="37" s="1"/>
  <c r="Q81" i="37" s="1"/>
  <c r="Q82" i="37" s="1"/>
  <c r="Q83" i="37" s="1"/>
  <c r="Q84" i="37" s="1"/>
  <c r="Q85" i="37" s="1"/>
  <c r="Q86" i="37" s="1"/>
  <c r="Q87" i="37" s="1"/>
  <c r="Q88" i="37" s="1"/>
  <c r="Q89" i="37" s="1"/>
  <c r="Q90" i="37" s="1"/>
  <c r="Q91" i="37" s="1"/>
  <c r="Q92" i="37" s="1"/>
  <c r="Q93" i="37" s="1"/>
  <c r="Q94" i="37" s="1"/>
  <c r="Q95" i="37" s="1"/>
  <c r="Q96" i="37" s="1"/>
  <c r="Q97" i="37" s="1"/>
  <c r="Q98" i="37" s="1"/>
  <c r="Q99" i="37" s="1"/>
  <c r="Q100" i="37" s="1"/>
  <c r="Q101" i="37" s="1"/>
  <c r="Q102" i="37" s="1"/>
  <c r="Q103" i="37" s="1"/>
  <c r="Q104" i="37" s="1"/>
  <c r="Q105" i="37" s="1"/>
  <c r="Q106" i="37" s="1"/>
  <c r="Q107" i="37" s="1"/>
  <c r="Q108" i="37" s="1"/>
  <c r="Q109" i="37" s="1"/>
  <c r="Q110" i="37" s="1"/>
  <c r="Q111" i="37" s="1"/>
  <c r="Q112" i="37" s="1"/>
  <c r="Q113" i="37" s="1"/>
  <c r="Q114" i="37" s="1"/>
  <c r="Q115" i="37" s="1"/>
  <c r="Q116" i="37" s="1"/>
  <c r="Q117" i="37" s="1"/>
  <c r="Q118" i="37" s="1"/>
  <c r="Q119" i="37" s="1"/>
  <c r="Q120" i="37" s="1"/>
  <c r="Q121" i="37" s="1"/>
  <c r="Q122" i="37" s="1"/>
  <c r="Q123" i="37" s="1"/>
  <c r="Q124" i="37" s="1"/>
  <c r="Q125" i="37" s="1"/>
  <c r="Q126" i="37" s="1"/>
  <c r="Q127" i="37" s="1"/>
  <c r="Q128" i="37" s="1"/>
  <c r="Q129" i="37" s="1"/>
  <c r="Q130" i="37" s="1"/>
  <c r="Q131" i="37" s="1"/>
  <c r="Q132" i="37" s="1"/>
  <c r="Q133" i="37" s="1"/>
  <c r="Q134" i="37" s="1"/>
  <c r="Q135" i="37" s="1"/>
  <c r="Q136" i="37" s="1"/>
  <c r="Q137" i="37" s="1"/>
  <c r="Q138" i="37" s="1"/>
  <c r="Q139" i="37" s="1"/>
  <c r="Q140" i="37" s="1"/>
  <c r="Q141" i="37" s="1"/>
  <c r="Q142" i="37" s="1"/>
  <c r="Q143" i="37" s="1"/>
  <c r="Q144" i="37" s="1"/>
  <c r="Q145" i="37" s="1"/>
  <c r="Q146" i="37" s="1"/>
  <c r="Q147" i="37" s="1"/>
  <c r="Q148" i="37" s="1"/>
  <c r="Q149" i="37" s="1"/>
  <c r="Q150" i="37" s="1"/>
  <c r="Q151" i="37" s="1"/>
  <c r="Q152" i="37" s="1"/>
  <c r="Q153" i="37" s="1"/>
  <c r="Q154" i="37" s="1"/>
  <c r="Q155" i="37" s="1"/>
  <c r="Q156" i="37" s="1"/>
  <c r="Q157" i="37" s="1"/>
  <c r="Q158" i="37" s="1"/>
  <c r="Q159" i="37" s="1"/>
  <c r="Q160" i="37" s="1"/>
  <c r="Q161" i="37" s="1"/>
  <c r="Q162" i="37" s="1"/>
  <c r="Q163" i="37" s="1"/>
  <c r="Q164" i="37" s="1"/>
  <c r="Q165" i="37" s="1"/>
  <c r="Q166" i="37" s="1"/>
  <c r="Q167" i="37" s="1"/>
  <c r="Q168" i="37" s="1"/>
  <c r="Q169" i="37" s="1"/>
  <c r="Q170" i="37" s="1"/>
  <c r="Q171" i="37" s="1"/>
  <c r="Q172" i="37" s="1"/>
  <c r="Q173" i="37" s="1"/>
  <c r="Q174" i="37" s="1"/>
  <c r="Q175" i="37" s="1"/>
  <c r="Q176" i="37" s="1"/>
  <c r="Q177" i="37" s="1"/>
  <c r="Q178" i="37" s="1"/>
  <c r="Q179" i="37" s="1"/>
  <c r="Q180" i="37" s="1"/>
  <c r="Q181" i="37" s="1"/>
  <c r="Q182" i="37" s="1"/>
  <c r="Q183" i="37" s="1"/>
  <c r="Q184" i="37" s="1"/>
  <c r="Q185" i="37" s="1"/>
  <c r="Q186" i="37" s="1"/>
  <c r="Q187" i="37" s="1"/>
  <c r="Q188" i="37" s="1"/>
  <c r="Q189" i="37" s="1"/>
  <c r="Q190" i="37" s="1"/>
  <c r="Q191" i="37" s="1"/>
  <c r="Q192" i="37" s="1"/>
  <c r="Q193" i="37" s="1"/>
  <c r="Q194" i="37" s="1"/>
  <c r="Q195" i="37" s="1"/>
  <c r="Q196" i="37" s="1"/>
  <c r="Q197" i="37" s="1"/>
  <c r="Q198" i="37" s="1"/>
  <c r="Q199" i="37" s="1"/>
  <c r="Q200" i="37" s="1"/>
  <c r="Q201" i="37" s="1"/>
  <c r="Q202" i="37" s="1"/>
  <c r="Q203" i="37" s="1"/>
  <c r="Q204" i="37" s="1"/>
  <c r="Q205" i="37" s="1"/>
  <c r="Q206" i="37" s="1"/>
  <c r="Q207" i="37" s="1"/>
  <c r="Q208" i="37" s="1"/>
  <c r="Q209" i="37" s="1"/>
  <c r="Q210" i="37" s="1"/>
  <c r="Q211" i="37" s="1"/>
  <c r="Q212" i="37" s="1"/>
  <c r="Q213" i="37" s="1"/>
  <c r="Q214" i="37" s="1"/>
  <c r="Q215" i="37" s="1"/>
  <c r="Q216" i="37" s="1"/>
  <c r="Q217" i="37" s="1"/>
  <c r="Q218" i="37" s="1"/>
  <c r="Q219" i="37" s="1"/>
  <c r="Q220" i="37" s="1"/>
  <c r="Q221" i="37" s="1"/>
  <c r="Q222" i="37" s="1"/>
  <c r="Q223" i="37" s="1"/>
  <c r="Q224" i="37" s="1"/>
  <c r="Q225" i="37" s="1"/>
  <c r="Q226" i="37" s="1"/>
  <c r="Q227" i="37" s="1"/>
  <c r="Q228" i="37" s="1"/>
  <c r="Q229" i="37" s="1"/>
  <c r="Q230" i="37" s="1"/>
  <c r="Q231" i="37" s="1"/>
  <c r="Q232" i="37" s="1"/>
  <c r="Q233" i="37" s="1"/>
  <c r="Q234" i="37" s="1"/>
  <c r="Q235" i="37" s="1"/>
  <c r="Q236" i="37" s="1"/>
  <c r="Q237" i="37" s="1"/>
  <c r="Q238" i="37" s="1"/>
  <c r="Q239" i="37" s="1"/>
  <c r="Q240" i="37" s="1"/>
  <c r="Q241" i="37" s="1"/>
  <c r="Q242" i="37" s="1"/>
  <c r="Q243" i="37" s="1"/>
  <c r="Q244" i="37" s="1"/>
  <c r="Q245" i="37" s="1"/>
  <c r="Q246" i="37" s="1"/>
  <c r="Q247" i="37" s="1"/>
  <c r="Q248" i="37" s="1"/>
  <c r="Q249" i="37" s="1"/>
  <c r="Q250" i="37" s="1"/>
  <c r="Q251" i="37" s="1"/>
  <c r="Q252" i="37" s="1"/>
  <c r="Q253" i="37" s="1"/>
  <c r="Q254" i="37" s="1"/>
  <c r="Q255" i="37" s="1"/>
  <c r="Q256" i="37" s="1"/>
  <c r="Q257" i="37" s="1"/>
  <c r="Q258" i="37" s="1"/>
  <c r="Q259" i="37" s="1"/>
  <c r="Q260" i="37" s="1"/>
  <c r="Q261" i="37" s="1"/>
  <c r="Q262" i="37" s="1"/>
  <c r="Q263" i="37" s="1"/>
  <c r="Q264" i="37" s="1"/>
  <c r="Q265" i="37" s="1"/>
  <c r="Q266" i="37" s="1"/>
  <c r="Q267" i="37" s="1"/>
  <c r="Q268" i="37" s="1"/>
  <c r="Q269" i="37" s="1"/>
  <c r="Q270" i="37" s="1"/>
  <c r="Q271" i="37" s="1"/>
  <c r="Q272" i="37" s="1"/>
  <c r="Q273" i="37" s="1"/>
  <c r="Q274" i="37" s="1"/>
  <c r="Q275" i="37" s="1"/>
  <c r="Q276" i="37" s="1"/>
  <c r="Q277" i="37" s="1"/>
  <c r="Q278" i="37" s="1"/>
  <c r="Q279" i="37" s="1"/>
  <c r="P288" i="37"/>
  <c r="K288" i="37"/>
  <c r="Q288" i="37" s="1"/>
  <c r="C9" i="37"/>
  <c r="C10" i="37"/>
  <c r="C11" i="37" s="1"/>
  <c r="C12" i="37" s="1"/>
  <c r="C13" i="37" s="1"/>
  <c r="C14" i="37" s="1"/>
  <c r="C15" i="37" s="1"/>
  <c r="C16" i="37" s="1"/>
  <c r="C17" i="37" s="1"/>
  <c r="C18" i="37" s="1"/>
  <c r="C19" i="37" s="1"/>
  <c r="C20" i="37" s="1"/>
  <c r="C21" i="37" s="1"/>
  <c r="C22" i="37" s="1"/>
  <c r="C23" i="37" s="1"/>
  <c r="C24" i="37" s="1"/>
  <c r="C25" i="37" s="1"/>
  <c r="C26" i="37" s="1"/>
  <c r="C27" i="37" s="1"/>
  <c r="C28" i="37" s="1"/>
  <c r="C29" i="37" s="1"/>
  <c r="C30" i="37" s="1"/>
  <c r="C31" i="37" s="1"/>
  <c r="C32" i="37" s="1"/>
  <c r="C33" i="37" s="1"/>
  <c r="C34" i="37" s="1"/>
  <c r="C35" i="37" s="1"/>
  <c r="C36" i="37" s="1"/>
  <c r="C37" i="37" s="1"/>
  <c r="C38" i="37" s="1"/>
  <c r="C39" i="37" s="1"/>
  <c r="C40" i="37" s="1"/>
  <c r="C41" i="37" s="1"/>
  <c r="C42" i="37" s="1"/>
  <c r="C43" i="37" s="1"/>
  <c r="C44" i="37" s="1"/>
  <c r="C45" i="37" s="1"/>
  <c r="C46" i="37" s="1"/>
  <c r="C47" i="37" s="1"/>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C73" i="37" s="1"/>
  <c r="C74" i="37" s="1"/>
  <c r="C75" i="37" s="1"/>
  <c r="C76" i="37" s="1"/>
  <c r="C77" i="37" s="1"/>
  <c r="C78" i="37" s="1"/>
  <c r="C79" i="37" s="1"/>
  <c r="C80" i="37" s="1"/>
  <c r="C81" i="37" s="1"/>
  <c r="C82" i="37" s="1"/>
  <c r="C83" i="37" s="1"/>
  <c r="C84" i="37" s="1"/>
  <c r="C85" i="37" s="1"/>
  <c r="C86" i="37" s="1"/>
  <c r="C87" i="37" s="1"/>
  <c r="C88" i="37" s="1"/>
  <c r="C89" i="37" s="1"/>
  <c r="C90" i="37" s="1"/>
  <c r="C91" i="37" s="1"/>
  <c r="C92" i="37" s="1"/>
  <c r="C93" i="37" s="1"/>
  <c r="C94" i="37" s="1"/>
  <c r="C95" i="37" s="1"/>
  <c r="C96" i="37" s="1"/>
  <c r="C97" i="37" s="1"/>
  <c r="C98" i="37" s="1"/>
  <c r="C99" i="37" s="1"/>
  <c r="C100" i="37" s="1"/>
  <c r="C101" i="37" s="1"/>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s="1"/>
  <c r="C126" i="37" s="1"/>
  <c r="C127" i="37" s="1"/>
  <c r="C128" i="37" s="1"/>
  <c r="C129" i="37" s="1"/>
  <c r="C130" i="37" s="1"/>
  <c r="C131" i="37" s="1"/>
  <c r="C132" i="37" s="1"/>
  <c r="C133" i="37" s="1"/>
  <c r="C134" i="37" s="1"/>
  <c r="C135" i="37" s="1"/>
  <c r="C136" i="37" s="1"/>
  <c r="C137" i="37" s="1"/>
  <c r="C138" i="37" s="1"/>
  <c r="C139" i="37" s="1"/>
  <c r="C140" i="37" s="1"/>
  <c r="C141" i="37" s="1"/>
  <c r="C142" i="37" s="1"/>
  <c r="C143" i="37" s="1"/>
  <c r="C144" i="37" s="1"/>
  <c r="C145" i="37" s="1"/>
  <c r="C146" i="37" s="1"/>
  <c r="C147" i="37" s="1"/>
  <c r="C148" i="37" s="1"/>
  <c r="C149" i="37" s="1"/>
  <c r="C150" i="37" s="1"/>
  <c r="C151" i="37" s="1"/>
  <c r="C152" i="37" s="1"/>
  <c r="C153" i="37" s="1"/>
  <c r="C154" i="37" s="1"/>
  <c r="C155" i="37" s="1"/>
  <c r="C156" i="37" s="1"/>
  <c r="C157" i="37" s="1"/>
  <c r="C158" i="37" s="1"/>
  <c r="C159" i="37" s="1"/>
  <c r="C160" i="37" s="1"/>
  <c r="C161" i="37" s="1"/>
  <c r="C162" i="37" s="1"/>
  <c r="C163" i="37" s="1"/>
  <c r="C164" i="37" s="1"/>
  <c r="C165" i="37" s="1"/>
  <c r="C166" i="37" s="1"/>
  <c r="C167" i="37" s="1"/>
  <c r="C168" i="37" s="1"/>
  <c r="C169" i="37" s="1"/>
  <c r="C170" i="37" s="1"/>
  <c r="C171" i="37" s="1"/>
  <c r="C172" i="37" s="1"/>
  <c r="C173" i="37" s="1"/>
  <c r="C174" i="37" s="1"/>
  <c r="C175" i="37" s="1"/>
  <c r="C176" i="37" s="1"/>
  <c r="C177" i="37" s="1"/>
  <c r="C178" i="37" s="1"/>
  <c r="C179" i="37" s="1"/>
  <c r="C180" i="37" s="1"/>
  <c r="C181" i="37" s="1"/>
  <c r="C182" i="37" s="1"/>
  <c r="C183" i="37" s="1"/>
  <c r="C184" i="37" s="1"/>
  <c r="C185" i="37" s="1"/>
  <c r="C186" i="37" s="1"/>
  <c r="C187" i="37" s="1"/>
  <c r="C188" i="37" s="1"/>
  <c r="C189" i="37" s="1"/>
  <c r="C190" i="37" s="1"/>
  <c r="C191" i="37" s="1"/>
  <c r="C192" i="37" s="1"/>
  <c r="C193" i="37" s="1"/>
  <c r="C194" i="37" s="1"/>
  <c r="C195" i="37" s="1"/>
  <c r="C196" i="37" s="1"/>
  <c r="C197" i="37" s="1"/>
  <c r="C198" i="37" s="1"/>
  <c r="C199" i="37" s="1"/>
  <c r="C200" i="37" s="1"/>
  <c r="C201" i="37" s="1"/>
  <c r="C202" i="37" s="1"/>
  <c r="C203" i="37" s="1"/>
  <c r="C204" i="37" s="1"/>
  <c r="C205" i="37" s="1"/>
  <c r="C206" i="37" s="1"/>
  <c r="C207" i="37" s="1"/>
  <c r="C208" i="37" s="1"/>
  <c r="C209" i="37" s="1"/>
  <c r="C210" i="37" s="1"/>
  <c r="C211" i="37" s="1"/>
  <c r="C212" i="37" s="1"/>
  <c r="C213" i="37" s="1"/>
  <c r="C214" i="37" s="1"/>
  <c r="C215" i="37" s="1"/>
  <c r="C216" i="37" s="1"/>
  <c r="C217" i="37" s="1"/>
  <c r="C218" i="37" s="1"/>
  <c r="C219" i="37" s="1"/>
  <c r="C220" i="37" s="1"/>
  <c r="C221" i="37" s="1"/>
  <c r="C222" i="37" s="1"/>
  <c r="C223" i="37" s="1"/>
  <c r="C224" i="37" s="1"/>
  <c r="C225" i="37" s="1"/>
  <c r="C226" i="37" s="1"/>
  <c r="C227" i="37" s="1"/>
  <c r="C228" i="37" s="1"/>
  <c r="C229" i="37" s="1"/>
  <c r="C230" i="37" s="1"/>
  <c r="C231" i="37" s="1"/>
  <c r="C232" i="37" s="1"/>
  <c r="C233" i="37" s="1"/>
  <c r="C234" i="37" s="1"/>
  <c r="C235" i="37" s="1"/>
  <c r="C236" i="37" s="1"/>
  <c r="C237" i="37" s="1"/>
  <c r="C238" i="37" s="1"/>
  <c r="C239" i="37" s="1"/>
  <c r="C240" i="37" s="1"/>
  <c r="C241" i="37" s="1"/>
  <c r="C242" i="37" s="1"/>
  <c r="C243" i="37" s="1"/>
  <c r="C244" i="37" s="1"/>
  <c r="C245" i="37" s="1"/>
  <c r="C246" i="37" s="1"/>
  <c r="C247" i="37" s="1"/>
  <c r="C248" i="37" s="1"/>
  <c r="C249" i="37" s="1"/>
  <c r="C250" i="37" s="1"/>
  <c r="C251" i="37" s="1"/>
  <c r="C252" i="37" s="1"/>
  <c r="C253" i="37" s="1"/>
  <c r="C254" i="37" s="1"/>
  <c r="C255" i="37" s="1"/>
  <c r="C256" i="37" s="1"/>
  <c r="C257" i="37" s="1"/>
  <c r="C258" i="37" s="1"/>
  <c r="C259" i="37" s="1"/>
  <c r="C260" i="37" s="1"/>
  <c r="C261" i="37" s="1"/>
  <c r="C262" i="37" s="1"/>
  <c r="C263" i="37" s="1"/>
  <c r="C264" i="37" s="1"/>
  <c r="C265" i="37" s="1"/>
  <c r="C266" i="37" s="1"/>
  <c r="C267" i="37" s="1"/>
  <c r="C268" i="37" s="1"/>
  <c r="C269" i="37" s="1"/>
  <c r="C270" i="37" s="1"/>
  <c r="C271" i="37" s="1"/>
  <c r="C272" i="37" s="1"/>
  <c r="C273" i="37" s="1"/>
  <c r="C274" i="37" s="1"/>
  <c r="C275" i="37" s="1"/>
  <c r="C276" i="37" s="1"/>
  <c r="C277" i="37" s="1"/>
  <c r="C278" i="37" s="1"/>
  <c r="C279" i="37" s="1"/>
  <c r="C280" i="37" s="1"/>
  <c r="C281" i="37" s="1"/>
  <c r="C282" i="37" s="1"/>
  <c r="C283" i="37" s="1"/>
  <c r="C5" i="37"/>
  <c r="G54" i="36"/>
  <c r="I16" i="36"/>
  <c r="M288" i="37"/>
  <c r="M289" i="37" s="1"/>
  <c r="I14" i="36"/>
  <c r="N288" i="37"/>
  <c r="N289" i="37" s="1"/>
  <c r="I11" i="36"/>
  <c r="J11" i="36" s="1"/>
  <c r="I12" i="36"/>
  <c r="L288" i="37"/>
  <c r="L289" i="37"/>
  <c r="J9" i="36"/>
  <c r="I15" i="36"/>
  <c r="I26" i="36" s="1"/>
  <c r="O288" i="37"/>
  <c r="O289" i="37" s="1"/>
  <c r="I13" i="36"/>
  <c r="I24" i="36" s="1"/>
  <c r="J24" i="36" s="1"/>
  <c r="L24" i="36" s="1"/>
  <c r="J289" i="37"/>
  <c r="P289" i="37"/>
  <c r="H35" i="35"/>
  <c r="I35" i="35"/>
  <c r="H36" i="35"/>
  <c r="I36" i="35" s="1"/>
  <c r="H37" i="35"/>
  <c r="I37" i="35"/>
  <c r="H38" i="35"/>
  <c r="I38" i="35"/>
  <c r="H39" i="35"/>
  <c r="I39" i="35" s="1"/>
  <c r="H40" i="35"/>
  <c r="I40" i="35"/>
  <c r="H41" i="35"/>
  <c r="I41" i="35"/>
  <c r="H42" i="35"/>
  <c r="I42" i="35"/>
  <c r="H43" i="35"/>
  <c r="I43" i="35" s="1"/>
  <c r="H44" i="35"/>
  <c r="I44" i="35"/>
  <c r="H45" i="35"/>
  <c r="I45" i="35"/>
  <c r="H46" i="35"/>
  <c r="I46" i="35"/>
  <c r="H47" i="35"/>
  <c r="I47" i="35" s="1"/>
  <c r="C18" i="36"/>
  <c r="Q13" i="36"/>
  <c r="AN13" i="36" s="1"/>
  <c r="O8" i="36"/>
  <c r="Y8" i="36" s="1"/>
  <c r="J8" i="36"/>
  <c r="T8" i="36" s="1"/>
  <c r="AG7" i="36"/>
  <c r="A4" i="35"/>
  <c r="A4" i="38"/>
  <c r="H52" i="35"/>
  <c r="I52" i="35" s="1"/>
  <c r="H51" i="35"/>
  <c r="I51" i="35" s="1"/>
  <c r="H50" i="35"/>
  <c r="I50" i="35" s="1"/>
  <c r="H49" i="35"/>
  <c r="I49" i="35"/>
  <c r="H48" i="35"/>
  <c r="I48" i="35" s="1"/>
  <c r="H34" i="35"/>
  <c r="I34" i="35" s="1"/>
  <c r="H33" i="35"/>
  <c r="I33" i="35" s="1"/>
  <c r="H32" i="35"/>
  <c r="I32" i="35"/>
  <c r="H31" i="35"/>
  <c r="I31" i="35" s="1"/>
  <c r="H30" i="35"/>
  <c r="I30" i="35" s="1"/>
  <c r="H29" i="35"/>
  <c r="I29" i="35" s="1"/>
  <c r="H28" i="35"/>
  <c r="I28" i="35"/>
  <c r="H27" i="35"/>
  <c r="I27" i="35" s="1"/>
  <c r="H26" i="35"/>
  <c r="I26" i="35" s="1"/>
  <c r="H25" i="35"/>
  <c r="I25" i="35" s="1"/>
  <c r="H24" i="35"/>
  <c r="I24" i="35"/>
  <c r="H23" i="35"/>
  <c r="I23" i="35" s="1"/>
  <c r="H22" i="35"/>
  <c r="I22" i="35" s="1"/>
  <c r="H21" i="35"/>
  <c r="I21" i="35" s="1"/>
  <c r="H20" i="35"/>
  <c r="I20" i="35"/>
  <c r="H19" i="35"/>
  <c r="I19" i="35" s="1"/>
  <c r="H18" i="35"/>
  <c r="I18" i="35" s="1"/>
  <c r="H17" i="35"/>
  <c r="I17" i="35" s="1"/>
  <c r="H16" i="35"/>
  <c r="I16" i="35"/>
  <c r="H15" i="35"/>
  <c r="I15" i="35" s="1"/>
  <c r="H14" i="35"/>
  <c r="I14" i="35" s="1"/>
  <c r="H13" i="35"/>
  <c r="I13" i="35" s="1"/>
  <c r="H12" i="35"/>
  <c r="I12" i="35"/>
  <c r="H11" i="35"/>
  <c r="I11" i="35" s="1"/>
  <c r="H10" i="35"/>
  <c r="I10" i="35" s="1"/>
  <c r="H9" i="35"/>
  <c r="I9" i="35" s="1"/>
  <c r="H8" i="35"/>
  <c r="I8" i="35"/>
  <c r="A8" i="35"/>
  <c r="A9" i="35" s="1"/>
  <c r="A10" i="35"/>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H7" i="35"/>
  <c r="I7" i="35" s="1"/>
  <c r="H11" i="31"/>
  <c r="I21" i="36"/>
  <c r="J21" i="36" s="1"/>
  <c r="L21" i="36" s="1"/>
  <c r="AP15" i="36"/>
  <c r="L9" i="36"/>
  <c r="L70" i="36" s="1"/>
  <c r="H15" i="31"/>
  <c r="I25" i="36"/>
  <c r="AP9" i="36"/>
  <c r="AP16" i="36"/>
  <c r="I27" i="36"/>
  <c r="AP27" i="36" s="1"/>
  <c r="J14" i="36"/>
  <c r="J47" i="36" s="1"/>
  <c r="L47" i="36" s="1"/>
  <c r="AP14" i="36"/>
  <c r="H10" i="31"/>
  <c r="J16" i="36"/>
  <c r="J49" i="36" s="1"/>
  <c r="L49" i="36" s="1"/>
  <c r="H17" i="31"/>
  <c r="AP10" i="36"/>
  <c r="H16" i="31"/>
  <c r="J10" i="36"/>
  <c r="L10" i="36" s="1"/>
  <c r="I289" i="37"/>
  <c r="I40" i="36"/>
  <c r="J20" i="36"/>
  <c r="L20" i="36" s="1"/>
  <c r="AP20" i="36"/>
  <c r="J37" i="36"/>
  <c r="L37" i="36" s="1"/>
  <c r="AP37" i="36"/>
  <c r="J34" i="36"/>
  <c r="L34" i="36" s="1"/>
  <c r="AP34" i="36"/>
  <c r="J31" i="36"/>
  <c r="L31" i="36" s="1"/>
  <c r="AP31" i="36"/>
  <c r="J33" i="36"/>
  <c r="L33" i="36" s="1"/>
  <c r="AP33" i="36"/>
  <c r="J36" i="36"/>
  <c r="L36" i="36" s="1"/>
  <c r="AP36" i="36"/>
  <c r="AP21" i="36"/>
  <c r="J38" i="36"/>
  <c r="L38" i="36" s="1"/>
  <c r="AP38" i="36"/>
  <c r="J32" i="36"/>
  <c r="L32" i="36" s="1"/>
  <c r="AP32" i="36"/>
  <c r="J27" i="36"/>
  <c r="L27" i="36" s="1"/>
  <c r="J35" i="36"/>
  <c r="L35" i="36" s="1"/>
  <c r="AP35" i="36"/>
  <c r="L187" i="34"/>
  <c r="M187" i="34"/>
  <c r="N187" i="34"/>
  <c r="D24" i="36" s="1"/>
  <c r="O187" i="34"/>
  <c r="P187" i="34"/>
  <c r="L188" i="34"/>
  <c r="D33" i="36"/>
  <c r="M188" i="34"/>
  <c r="M189" i="34" s="1"/>
  <c r="O188" i="34"/>
  <c r="D36" i="36"/>
  <c r="N188" i="34"/>
  <c r="D35" i="36"/>
  <c r="E35" i="36" s="1"/>
  <c r="D13" i="36"/>
  <c r="D22" i="36"/>
  <c r="D11" i="36"/>
  <c r="D25" i="36"/>
  <c r="D14" i="36"/>
  <c r="AO14" i="36" s="1"/>
  <c r="G39" i="33"/>
  <c r="G49" i="33"/>
  <c r="G50" i="33"/>
  <c r="L74" i="31"/>
  <c r="E22" i="36"/>
  <c r="AO22" i="36"/>
  <c r="Z10" i="31"/>
  <c r="Y10" i="31"/>
  <c r="N6" i="31"/>
  <c r="B74" i="31"/>
  <c r="B75" i="31"/>
  <c r="B76" i="31"/>
  <c r="B77" i="31"/>
  <c r="G40" i="33"/>
  <c r="O189" i="34"/>
  <c r="C60" i="34"/>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C128" i="34" s="1"/>
  <c r="C129" i="34" s="1"/>
  <c r="C130" i="34" s="1"/>
  <c r="C131" i="34" s="1"/>
  <c r="C132" i="34" s="1"/>
  <c r="C133" i="34" s="1"/>
  <c r="C134" i="34" s="1"/>
  <c r="C135" i="34" s="1"/>
  <c r="C136" i="34" s="1"/>
  <c r="C137" i="34" s="1"/>
  <c r="C138" i="34" s="1"/>
  <c r="C139" i="34" s="1"/>
  <c r="C140" i="34" s="1"/>
  <c r="C141" i="34" s="1"/>
  <c r="C142" i="34" s="1"/>
  <c r="C143" i="34" s="1"/>
  <c r="C144" i="34" s="1"/>
  <c r="C145" i="34" s="1"/>
  <c r="C146" i="34" s="1"/>
  <c r="C147" i="34" s="1"/>
  <c r="C148" i="34" s="1"/>
  <c r="C149" i="34" s="1"/>
  <c r="C150" i="34" s="1"/>
  <c r="C151" i="34" s="1"/>
  <c r="C152" i="34" s="1"/>
  <c r="C153" i="34" s="1"/>
  <c r="C154" i="34" s="1"/>
  <c r="C155" i="34" s="1"/>
  <c r="C156" i="34" s="1"/>
  <c r="C157" i="34" s="1"/>
  <c r="C158" i="34" s="1"/>
  <c r="C159" i="34" s="1"/>
  <c r="C160" i="34" s="1"/>
  <c r="C161" i="34" s="1"/>
  <c r="C162" i="34" s="1"/>
  <c r="C163" i="34" s="1"/>
  <c r="C164" i="34" s="1"/>
  <c r="C165" i="34" s="1"/>
  <c r="C166" i="34" s="1"/>
  <c r="C167" i="34" s="1"/>
  <c r="C168" i="34" s="1"/>
  <c r="C169" i="34" s="1"/>
  <c r="C170" i="34" s="1"/>
  <c r="C171" i="34" s="1"/>
  <c r="C172" i="34" s="1"/>
  <c r="C173" i="34" s="1"/>
  <c r="C174" i="34" s="1"/>
  <c r="C175" i="34" s="1"/>
  <c r="C176" i="34" s="1"/>
  <c r="C177" i="34" s="1"/>
  <c r="C178" i="34" s="1"/>
  <c r="C179" i="34" s="1"/>
  <c r="C180" i="34" s="1"/>
  <c r="C181" i="34" s="1"/>
  <c r="C182" i="34" s="1"/>
  <c r="C183" i="34" s="1"/>
  <c r="C184" i="34" s="1"/>
  <c r="C185" i="34" s="1"/>
  <c r="C186" i="34" s="1"/>
  <c r="B78" i="31"/>
  <c r="B79" i="31" s="1"/>
  <c r="B80" i="31"/>
  <c r="B81" i="31" s="1"/>
  <c r="B82" i="31" s="1"/>
  <c r="B83" i="31" s="1"/>
  <c r="B84" i="31" s="1"/>
  <c r="B85" i="31" s="1"/>
  <c r="B86" i="31" s="1"/>
  <c r="B87" i="31" s="1"/>
  <c r="B88" i="31" s="1"/>
  <c r="B89" i="31" s="1"/>
  <c r="F15" i="31"/>
  <c r="G35" i="33"/>
  <c r="G20" i="33"/>
  <c r="E71" i="31"/>
  <c r="K14" i="34"/>
  <c r="Y14" i="34" s="1"/>
  <c r="K187" i="34"/>
  <c r="C13" i="34"/>
  <c r="C14" i="34" s="1"/>
  <c r="C15" i="34" s="1"/>
  <c r="C16" i="34" s="1"/>
  <c r="C17" i="34" s="1"/>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J12" i="34"/>
  <c r="Y12" i="34" s="1"/>
  <c r="J187" i="34"/>
  <c r="J188" i="34" s="1"/>
  <c r="J189" i="34" s="1"/>
  <c r="D21" i="36"/>
  <c r="AO21" i="36" s="1"/>
  <c r="D10" i="36"/>
  <c r="C14" i="33"/>
  <c r="C16" i="33"/>
  <c r="E18" i="33"/>
  <c r="G44" i="33"/>
  <c r="G34" i="33"/>
  <c r="G29" i="33"/>
  <c r="G45" i="33"/>
  <c r="C9" i="34"/>
  <c r="E60" i="31"/>
  <c r="E42" i="31"/>
  <c r="G30" i="33"/>
  <c r="N189" i="34"/>
  <c r="F14" i="31"/>
  <c r="L189" i="34"/>
  <c r="Q187" i="34"/>
  <c r="D27" i="36" s="1"/>
  <c r="Q188" i="34"/>
  <c r="D38" i="36"/>
  <c r="AH38" i="36" s="1"/>
  <c r="F16" i="31"/>
  <c r="Q189" i="34"/>
  <c r="F12" i="31"/>
  <c r="G24" i="33"/>
  <c r="G19" i="33"/>
  <c r="E67" i="31"/>
  <c r="E38" i="31"/>
  <c r="G25" i="33"/>
  <c r="I59" i="33" l="1"/>
  <c r="H14" i="31"/>
  <c r="AP13" i="36"/>
  <c r="J13" i="36"/>
  <c r="AI17" i="36"/>
  <c r="O10" i="36"/>
  <c r="O43" i="36" s="1"/>
  <c r="Q43" i="36" s="1"/>
  <c r="I11" i="31"/>
  <c r="J26" i="36"/>
  <c r="L26" i="36" s="1"/>
  <c r="AP26" i="36"/>
  <c r="L14" i="36"/>
  <c r="O11" i="36"/>
  <c r="N22" i="36" s="1"/>
  <c r="O22" i="36" s="1"/>
  <c r="Q22" i="36" s="1"/>
  <c r="AG28" i="36"/>
  <c r="AJ51" i="36"/>
  <c r="J15" i="36"/>
  <c r="J48" i="36" s="1"/>
  <c r="L48" i="36" s="1"/>
  <c r="I12" i="31"/>
  <c r="AI50" i="36"/>
  <c r="AO62" i="36"/>
  <c r="J42" i="36"/>
  <c r="L42" i="36" s="1"/>
  <c r="AM9" i="36" s="1"/>
  <c r="E21" i="36"/>
  <c r="G21" i="36" s="1"/>
  <c r="G64" i="36"/>
  <c r="AK64" i="36" s="1"/>
  <c r="K11" i="31"/>
  <c r="L11" i="31" s="1"/>
  <c r="K15" i="31"/>
  <c r="I22" i="36"/>
  <c r="J22" i="36" s="1"/>
  <c r="L22" i="36" s="1"/>
  <c r="I18" i="36"/>
  <c r="N35" i="36"/>
  <c r="O35" i="36" s="1"/>
  <c r="Q35" i="36" s="1"/>
  <c r="R29" i="36"/>
  <c r="W29" i="36"/>
  <c r="J43" i="36"/>
  <c r="L43" i="36" s="1"/>
  <c r="I51" i="36"/>
  <c r="AP24" i="36"/>
  <c r="O46" i="36"/>
  <c r="Q46" i="36" s="1"/>
  <c r="R38" i="36"/>
  <c r="T38" i="36" s="1"/>
  <c r="V38" i="36" s="1"/>
  <c r="AJ29" i="36"/>
  <c r="AJ40" i="36"/>
  <c r="I17" i="31"/>
  <c r="D26" i="51"/>
  <c r="AP11" i="36"/>
  <c r="V11" i="36"/>
  <c r="R37" i="36"/>
  <c r="R48" i="36" s="1"/>
  <c r="T48" i="36" s="1"/>
  <c r="V48" i="36" s="1"/>
  <c r="AJ18" i="36"/>
  <c r="H24" i="51"/>
  <c r="S55" i="36"/>
  <c r="T55" i="36" s="1"/>
  <c r="V55" i="36" s="1"/>
  <c r="S33" i="36"/>
  <c r="T22" i="36"/>
  <c r="V22" i="36" s="1"/>
  <c r="AG46" i="36"/>
  <c r="T46" i="36"/>
  <c r="V46" i="36" s="1"/>
  <c r="AG18" i="36"/>
  <c r="I23" i="36"/>
  <c r="J23" i="36" s="1"/>
  <c r="L23" i="36" s="1"/>
  <c r="I13" i="31"/>
  <c r="R32" i="36"/>
  <c r="R43" i="36" s="1"/>
  <c r="T43" i="36" s="1"/>
  <c r="L40" i="36"/>
  <c r="H13" i="31"/>
  <c r="AI8" i="36"/>
  <c r="N21" i="36"/>
  <c r="O21" i="36" s="1"/>
  <c r="Q21" i="36" s="1"/>
  <c r="O12" i="36"/>
  <c r="AM10" i="36"/>
  <c r="AG20" i="36"/>
  <c r="J12" i="36"/>
  <c r="J18" i="36" s="1"/>
  <c r="S23" i="36"/>
  <c r="AG35" i="36"/>
  <c r="H25" i="51"/>
  <c r="AO10" i="36"/>
  <c r="L16" i="36"/>
  <c r="AM16" i="36" s="1"/>
  <c r="AP12" i="36"/>
  <c r="S20" i="36"/>
  <c r="AG24" i="36"/>
  <c r="I61" i="33"/>
  <c r="AH27" i="36"/>
  <c r="E27" i="36"/>
  <c r="Q149" i="40"/>
  <c r="Q150" i="40"/>
  <c r="D53" i="36"/>
  <c r="G35" i="36"/>
  <c r="D9" i="36"/>
  <c r="E33" i="36"/>
  <c r="P188" i="34"/>
  <c r="P189" i="34" s="1"/>
  <c r="D26" i="36"/>
  <c r="D37" i="36"/>
  <c r="D15" i="36"/>
  <c r="D20" i="36"/>
  <c r="AO25" i="36"/>
  <c r="E25" i="36"/>
  <c r="I54" i="35"/>
  <c r="K289" i="37"/>
  <c r="O20" i="36"/>
  <c r="F10" i="31"/>
  <c r="R12" i="34"/>
  <c r="R13" i="34" s="1"/>
  <c r="R14" i="34" s="1"/>
  <c r="R15" i="34" s="1"/>
  <c r="R16" i="34" s="1"/>
  <c r="R17" i="34" s="1"/>
  <c r="R18" i="34" s="1"/>
  <c r="R19" i="34" s="1"/>
  <c r="R20" i="34" s="1"/>
  <c r="R21" i="34" s="1"/>
  <c r="R22" i="34" s="1"/>
  <c r="R23" i="34" s="1"/>
  <c r="R24" i="34" s="1"/>
  <c r="R25" i="34" s="1"/>
  <c r="R26" i="34" s="1"/>
  <c r="R27" i="34" s="1"/>
  <c r="R28" i="34" s="1"/>
  <c r="R29" i="34" s="1"/>
  <c r="R30" i="34" s="1"/>
  <c r="R31" i="34" s="1"/>
  <c r="R32" i="34" s="1"/>
  <c r="R33" i="34" s="1"/>
  <c r="R34" i="34" s="1"/>
  <c r="R35" i="34" s="1"/>
  <c r="R36" i="34" s="1"/>
  <c r="R37" i="34" s="1"/>
  <c r="R38" i="34" s="1"/>
  <c r="R39" i="34" s="1"/>
  <c r="R40" i="34" s="1"/>
  <c r="R41" i="34" s="1"/>
  <c r="R42" i="34" s="1"/>
  <c r="R43" i="34" s="1"/>
  <c r="R44" i="34" s="1"/>
  <c r="R45" i="34" s="1"/>
  <c r="R46" i="34" s="1"/>
  <c r="R47" i="34" s="1"/>
  <c r="R48" i="34" s="1"/>
  <c r="R49" i="34" s="1"/>
  <c r="R50" i="34" s="1"/>
  <c r="R51" i="34" s="1"/>
  <c r="R52" i="34" s="1"/>
  <c r="R53" i="34" s="1"/>
  <c r="R54" i="34" s="1"/>
  <c r="R55" i="34" s="1"/>
  <c r="R56" i="34" s="1"/>
  <c r="R57" i="34" s="1"/>
  <c r="R58" i="34" s="1"/>
  <c r="R59" i="34" s="1"/>
  <c r="R60" i="34" s="1"/>
  <c r="R61" i="34" s="1"/>
  <c r="R62" i="34" s="1"/>
  <c r="R63" i="34" s="1"/>
  <c r="R64" i="34" s="1"/>
  <c r="R65" i="34" s="1"/>
  <c r="R66" i="34" s="1"/>
  <c r="R67" i="34" s="1"/>
  <c r="R68" i="34" s="1"/>
  <c r="R69" i="34" s="1"/>
  <c r="R70" i="34" s="1"/>
  <c r="R71" i="34" s="1"/>
  <c r="R72" i="34" s="1"/>
  <c r="R73" i="34" s="1"/>
  <c r="R74" i="34" s="1"/>
  <c r="R75" i="34" s="1"/>
  <c r="R76" i="34" s="1"/>
  <c r="R77" i="34" s="1"/>
  <c r="R78" i="34" s="1"/>
  <c r="R79" i="34" s="1"/>
  <c r="R80" i="34" s="1"/>
  <c r="R81" i="34" s="1"/>
  <c r="R82" i="34" s="1"/>
  <c r="R83" i="34" s="1"/>
  <c r="R84" i="34" s="1"/>
  <c r="R85" i="34" s="1"/>
  <c r="R86" i="34" s="1"/>
  <c r="R87" i="34" s="1"/>
  <c r="R88" i="34" s="1"/>
  <c r="R89" i="34" s="1"/>
  <c r="R90" i="34" s="1"/>
  <c r="R91" i="34" s="1"/>
  <c r="R92" i="34" s="1"/>
  <c r="R93" i="34" s="1"/>
  <c r="R94" i="34" s="1"/>
  <c r="R95" i="34" s="1"/>
  <c r="R96" i="34" s="1"/>
  <c r="R97" i="34" s="1"/>
  <c r="R98" i="34" s="1"/>
  <c r="R99" i="34" s="1"/>
  <c r="R100" i="34" s="1"/>
  <c r="R101" i="34" s="1"/>
  <c r="R102" i="34" s="1"/>
  <c r="R103" i="34" s="1"/>
  <c r="R104" i="34" s="1"/>
  <c r="R105" i="34" s="1"/>
  <c r="R106" i="34" s="1"/>
  <c r="R107" i="34" s="1"/>
  <c r="R108" i="34" s="1"/>
  <c r="R109" i="34" s="1"/>
  <c r="R110" i="34" s="1"/>
  <c r="R111" i="34" s="1"/>
  <c r="R112" i="34" s="1"/>
  <c r="R113" i="34" s="1"/>
  <c r="R114" i="34" s="1"/>
  <c r="R115" i="34" s="1"/>
  <c r="R116" i="34" s="1"/>
  <c r="R117" i="34" s="1"/>
  <c r="R118" i="34" s="1"/>
  <c r="R119" i="34" s="1"/>
  <c r="R120" i="34" s="1"/>
  <c r="R121" i="34" s="1"/>
  <c r="R122" i="34" s="1"/>
  <c r="R123" i="34" s="1"/>
  <c r="R124" i="34" s="1"/>
  <c r="R125" i="34" s="1"/>
  <c r="R126" i="34" s="1"/>
  <c r="R127" i="34" s="1"/>
  <c r="R128" i="34" s="1"/>
  <c r="R129" i="34" s="1"/>
  <c r="R130" i="34" s="1"/>
  <c r="R131" i="34" s="1"/>
  <c r="R132" i="34" s="1"/>
  <c r="R133" i="34" s="1"/>
  <c r="R134" i="34" s="1"/>
  <c r="R135" i="34" s="1"/>
  <c r="R136" i="34" s="1"/>
  <c r="R137" i="34" s="1"/>
  <c r="R138" i="34" s="1"/>
  <c r="R139" i="34" s="1"/>
  <c r="R140" i="34" s="1"/>
  <c r="R141" i="34" s="1"/>
  <c r="R142" i="34" s="1"/>
  <c r="R143" i="34" s="1"/>
  <c r="R144" i="34" s="1"/>
  <c r="R145" i="34" s="1"/>
  <c r="R146" i="34" s="1"/>
  <c r="R147" i="34" s="1"/>
  <c r="R148" i="34" s="1"/>
  <c r="R149" i="34" s="1"/>
  <c r="R150" i="34" s="1"/>
  <c r="R151" i="34" s="1"/>
  <c r="R152" i="34" s="1"/>
  <c r="R153" i="34" s="1"/>
  <c r="R154" i="34" s="1"/>
  <c r="R155" i="34" s="1"/>
  <c r="R156" i="34" s="1"/>
  <c r="R157" i="34" s="1"/>
  <c r="R158" i="34" s="1"/>
  <c r="R159" i="34" s="1"/>
  <c r="R160" i="34" s="1"/>
  <c r="R161" i="34" s="1"/>
  <c r="R162" i="34" s="1"/>
  <c r="R163" i="34" s="1"/>
  <c r="R164" i="34" s="1"/>
  <c r="R165" i="34" s="1"/>
  <c r="R166" i="34" s="1"/>
  <c r="R167" i="34" s="1"/>
  <c r="R168" i="34" s="1"/>
  <c r="R169" i="34" s="1"/>
  <c r="R170" i="34" s="1"/>
  <c r="R171" i="34" s="1"/>
  <c r="R172" i="34" s="1"/>
  <c r="R173" i="34" s="1"/>
  <c r="R174" i="34" s="1"/>
  <c r="R175" i="34" s="1"/>
  <c r="R176" i="34" s="1"/>
  <c r="R177" i="34" s="1"/>
  <c r="R178" i="34" s="1"/>
  <c r="R179" i="34" s="1"/>
  <c r="R180" i="34" s="1"/>
  <c r="R181" i="34" s="1"/>
  <c r="R182" i="34" s="1"/>
  <c r="R183" i="34" s="1"/>
  <c r="R184" i="34" s="1"/>
  <c r="R185" i="34" s="1"/>
  <c r="G22" i="36"/>
  <c r="AO33" i="36"/>
  <c r="K12" i="31"/>
  <c r="AO11" i="36"/>
  <c r="E11" i="36"/>
  <c r="AO24" i="36"/>
  <c r="D59" i="35"/>
  <c r="D55" i="36" s="1"/>
  <c r="J44" i="36"/>
  <c r="L11" i="36"/>
  <c r="O42" i="36"/>
  <c r="Q9" i="36"/>
  <c r="F11" i="31"/>
  <c r="D32" i="36"/>
  <c r="AO35" i="36"/>
  <c r="D23" i="36"/>
  <c r="D34" i="36"/>
  <c r="D12" i="36"/>
  <c r="L15" i="36"/>
  <c r="Q289" i="37"/>
  <c r="D16" i="36"/>
  <c r="D31" i="36"/>
  <c r="E24" i="36"/>
  <c r="K14" i="31"/>
  <c r="E13" i="36"/>
  <c r="AO13" i="36"/>
  <c r="N34" i="31"/>
  <c r="L34" i="31"/>
  <c r="L38" i="31" s="1"/>
  <c r="J55" i="36"/>
  <c r="L55" i="36" s="1"/>
  <c r="AP55" i="36"/>
  <c r="E38" i="36"/>
  <c r="E10" i="36"/>
  <c r="F13" i="31"/>
  <c r="AO36" i="36"/>
  <c r="E36" i="36"/>
  <c r="AP22" i="36"/>
  <c r="K188" i="34"/>
  <c r="K189" i="34" s="1"/>
  <c r="J40" i="36"/>
  <c r="J25" i="36"/>
  <c r="L25" i="36" s="1"/>
  <c r="AP25" i="36"/>
  <c r="H12" i="31"/>
  <c r="H18" i="31" s="1"/>
  <c r="D89" i="39"/>
  <c r="I85" i="39"/>
  <c r="N55" i="31"/>
  <c r="L55" i="31"/>
  <c r="G42" i="36"/>
  <c r="AH44" i="36"/>
  <c r="E44" i="36"/>
  <c r="AH46" i="36"/>
  <c r="E46" i="36"/>
  <c r="J38" i="31"/>
  <c r="AT10" i="31"/>
  <c r="E14" i="36"/>
  <c r="N76" i="31"/>
  <c r="L76" i="31"/>
  <c r="N31" i="36"/>
  <c r="N18" i="36"/>
  <c r="I10" i="31"/>
  <c r="L45" i="31"/>
  <c r="L60" i="31" s="1"/>
  <c r="J60" i="31"/>
  <c r="L40" i="31"/>
  <c r="L42" i="31" s="1"/>
  <c r="J42" i="31"/>
  <c r="K60" i="31"/>
  <c r="L63" i="31"/>
  <c r="L67" i="31" s="1"/>
  <c r="J67" i="31"/>
  <c r="K38" i="31"/>
  <c r="K67" i="31"/>
  <c r="L84" i="31"/>
  <c r="N40" i="31"/>
  <c r="N45" i="31"/>
  <c r="L50" i="31"/>
  <c r="L24" i="31"/>
  <c r="L29" i="31" s="1"/>
  <c r="Q156" i="40"/>
  <c r="I15" i="31"/>
  <c r="O14" i="36"/>
  <c r="N36" i="36"/>
  <c r="O36" i="36" s="1"/>
  <c r="Q36" i="36" s="1"/>
  <c r="K71" i="31"/>
  <c r="L87" i="31"/>
  <c r="D21" i="42"/>
  <c r="I17" i="42"/>
  <c r="N37" i="36"/>
  <c r="O37" i="36" s="1"/>
  <c r="Q37" i="36" s="1"/>
  <c r="O15" i="36"/>
  <c r="J71" i="31"/>
  <c r="L27" i="31"/>
  <c r="AI63" i="36"/>
  <c r="I14" i="31"/>
  <c r="G56" i="36"/>
  <c r="H197" i="43"/>
  <c r="D43" i="36"/>
  <c r="D51" i="36" s="1"/>
  <c r="AH42" i="36"/>
  <c r="E87" i="44"/>
  <c r="T23" i="36"/>
  <c r="V23" i="36" s="1"/>
  <c r="S34" i="36"/>
  <c r="N28" i="31"/>
  <c r="AH49" i="36"/>
  <c r="AH48" i="36"/>
  <c r="E48" i="36"/>
  <c r="S25" i="36"/>
  <c r="V14" i="36"/>
  <c r="Q282" i="45"/>
  <c r="G45" i="36"/>
  <c r="AH47" i="36"/>
  <c r="E47" i="36"/>
  <c r="T15" i="36"/>
  <c r="S18" i="36"/>
  <c r="G49" i="36"/>
  <c r="G43" i="33"/>
  <c r="J157" i="40"/>
  <c r="Q157" i="40" s="1"/>
  <c r="H209" i="41"/>
  <c r="AH45" i="36"/>
  <c r="S21" i="36"/>
  <c r="H199" i="46"/>
  <c r="V43" i="36"/>
  <c r="F115" i="50"/>
  <c r="X9" i="36"/>
  <c r="S24" i="36"/>
  <c r="AH24" i="36" s="1"/>
  <c r="V13" i="36"/>
  <c r="Q281" i="45"/>
  <c r="AA10" i="36"/>
  <c r="X21" i="36"/>
  <c r="E22" i="51"/>
  <c r="H152" i="52"/>
  <c r="X25" i="36"/>
  <c r="AA14" i="36"/>
  <c r="X26" i="36"/>
  <c r="AA15" i="36"/>
  <c r="G124" i="50"/>
  <c r="R33" i="36"/>
  <c r="AG22" i="36"/>
  <c r="AA13" i="36"/>
  <c r="W38" i="36"/>
  <c r="AG38" i="36" s="1"/>
  <c r="Y27" i="36"/>
  <c r="AA27" i="36" s="1"/>
  <c r="Y24" i="36"/>
  <c r="AA24" i="36" s="1"/>
  <c r="X35" i="36"/>
  <c r="Y35" i="36" s="1"/>
  <c r="AA35" i="36" s="1"/>
  <c r="AG36" i="36"/>
  <c r="R47" i="36"/>
  <c r="N51" i="36"/>
  <c r="I18" i="51"/>
  <c r="X56" i="36"/>
  <c r="Y56" i="36" s="1"/>
  <c r="AA56" i="36" s="1"/>
  <c r="X23" i="36"/>
  <c r="X22" i="36"/>
  <c r="AH22" i="36" s="1"/>
  <c r="Y28" i="36"/>
  <c r="AI28" i="36" s="1"/>
  <c r="F116" i="50"/>
  <c r="F121" i="50"/>
  <c r="X55" i="36"/>
  <c r="Y55" i="36" s="1"/>
  <c r="AA55" i="36" s="1"/>
  <c r="S54" i="36"/>
  <c r="T54" i="36" s="1"/>
  <c r="V54" i="36" s="1"/>
  <c r="X54" i="36"/>
  <c r="Y54" i="36" s="1"/>
  <c r="AA54" i="36" s="1"/>
  <c r="AG25" i="36"/>
  <c r="R34" i="36"/>
  <c r="W31" i="36"/>
  <c r="AG31" i="36" s="1"/>
  <c r="R39" i="36"/>
  <c r="H304" i="47"/>
  <c r="F119" i="50"/>
  <c r="Q10" i="36" l="1"/>
  <c r="AN10" i="36" s="1"/>
  <c r="AG32" i="36"/>
  <c r="AM14" i="36"/>
  <c r="N11" i="31"/>
  <c r="V72" i="36"/>
  <c r="J46" i="36"/>
  <c r="L46" i="36" s="1"/>
  <c r="L13" i="36"/>
  <c r="AA74" i="36"/>
  <c r="O18" i="36"/>
  <c r="AG48" i="36"/>
  <c r="AM15" i="36"/>
  <c r="AG37" i="36"/>
  <c r="O44" i="36"/>
  <c r="Q44" i="36" s="1"/>
  <c r="Q11" i="36"/>
  <c r="AN11" i="36" s="1"/>
  <c r="AH56" i="36"/>
  <c r="R49" i="36"/>
  <c r="T49" i="36" s="1"/>
  <c r="AG43" i="36"/>
  <c r="I29" i="36"/>
  <c r="AP23" i="36"/>
  <c r="AH21" i="36"/>
  <c r="L15" i="31"/>
  <c r="N15" i="31"/>
  <c r="AG29" i="36"/>
  <c r="O45" i="36"/>
  <c r="Q45" i="36" s="1"/>
  <c r="N23" i="36"/>
  <c r="O23" i="36" s="1"/>
  <c r="Q23" i="36" s="1"/>
  <c r="Q12" i="36"/>
  <c r="AK54" i="36"/>
  <c r="T20" i="36"/>
  <c r="V20" i="36" s="1"/>
  <c r="V70" i="36" s="1"/>
  <c r="S31" i="36"/>
  <c r="T31" i="36" s="1"/>
  <c r="V31" i="36" s="1"/>
  <c r="L29" i="36"/>
  <c r="L12" i="36"/>
  <c r="L18" i="36" s="1"/>
  <c r="J45" i="36"/>
  <c r="L45" i="36" s="1"/>
  <c r="N53" i="36"/>
  <c r="O53" i="36" s="1"/>
  <c r="Q53" i="36" s="1"/>
  <c r="AN53" i="36" s="1"/>
  <c r="D24" i="42"/>
  <c r="AI46" i="36"/>
  <c r="G46" i="36"/>
  <c r="AK46" i="36" s="1"/>
  <c r="G10" i="36"/>
  <c r="L14" i="31"/>
  <c r="N14" i="31"/>
  <c r="E34" i="36"/>
  <c r="AO34" i="36"/>
  <c r="G82" i="36"/>
  <c r="G25" i="36"/>
  <c r="D60" i="35"/>
  <c r="T25" i="36"/>
  <c r="V25" i="36" s="1"/>
  <c r="S36" i="36"/>
  <c r="T36" i="36" s="1"/>
  <c r="V36" i="36" s="1"/>
  <c r="D92" i="39"/>
  <c r="I53" i="36"/>
  <c r="G38" i="36"/>
  <c r="G24" i="36"/>
  <c r="AO23" i="36"/>
  <c r="E23" i="36"/>
  <c r="G33" i="36"/>
  <c r="AO53" i="36"/>
  <c r="E53" i="36"/>
  <c r="K13" i="31"/>
  <c r="E12" i="36"/>
  <c r="AO12" i="36"/>
  <c r="AG39" i="36"/>
  <c r="T39" i="36"/>
  <c r="AI39" i="36" s="1"/>
  <c r="H154" i="52"/>
  <c r="X62" i="36"/>
  <c r="Y62" i="36" s="1"/>
  <c r="AA62" i="36" s="1"/>
  <c r="R44" i="36"/>
  <c r="AG33" i="36"/>
  <c r="T33" i="36"/>
  <c r="V33" i="36" s="1"/>
  <c r="X18" i="36"/>
  <c r="Y9" i="36"/>
  <c r="AH54" i="36"/>
  <c r="N40" i="36"/>
  <c r="O31" i="36"/>
  <c r="G44" i="36"/>
  <c r="AO31" i="36"/>
  <c r="E31" i="36"/>
  <c r="D40" i="36"/>
  <c r="G11" i="36"/>
  <c r="F18" i="31"/>
  <c r="E26" i="51"/>
  <c r="F22" i="51"/>
  <c r="W42" i="36"/>
  <c r="W40" i="36"/>
  <c r="R40" i="36"/>
  <c r="X32" i="36"/>
  <c r="Y32" i="36" s="1"/>
  <c r="AA32" i="36" s="1"/>
  <c r="Y21" i="36"/>
  <c r="AA21" i="36" s="1"/>
  <c r="F124" i="50"/>
  <c r="G47" i="36"/>
  <c r="AH43" i="36"/>
  <c r="AH51" i="36" s="1"/>
  <c r="E43" i="36"/>
  <c r="N26" i="36"/>
  <c r="O26" i="36" s="1"/>
  <c r="Q26" i="36" s="1"/>
  <c r="O48" i="36"/>
  <c r="Q48" i="36" s="1"/>
  <c r="Q15" i="36"/>
  <c r="AI54" i="36"/>
  <c r="K17" i="31"/>
  <c r="E16" i="36"/>
  <c r="Q42" i="36"/>
  <c r="Q20" i="36"/>
  <c r="AN9" i="36" s="1"/>
  <c r="AO20" i="36"/>
  <c r="E20" i="36"/>
  <c r="D29" i="36"/>
  <c r="G13" i="36"/>
  <c r="V15" i="36"/>
  <c r="V18" i="36" s="1"/>
  <c r="S26" i="36"/>
  <c r="S29" i="36" s="1"/>
  <c r="AI48" i="36"/>
  <c r="G48" i="36"/>
  <c r="T34" i="36"/>
  <c r="V34" i="36" s="1"/>
  <c r="G36" i="36"/>
  <c r="J29" i="36"/>
  <c r="L12" i="31"/>
  <c r="N12" i="31"/>
  <c r="AO9" i="36"/>
  <c r="E9" i="36"/>
  <c r="D18" i="36"/>
  <c r="AI27" i="36"/>
  <c r="G27" i="36"/>
  <c r="AK27" i="36" s="1"/>
  <c r="E26" i="36"/>
  <c r="AO26" i="36"/>
  <c r="Y25" i="36"/>
  <c r="AA25" i="36" s="1"/>
  <c r="X36" i="36"/>
  <c r="Y36" i="36" s="1"/>
  <c r="AA36" i="36" s="1"/>
  <c r="AG47" i="36"/>
  <c r="T47" i="36"/>
  <c r="V47" i="36" s="1"/>
  <c r="R45" i="36"/>
  <c r="AG34" i="36"/>
  <c r="Y23" i="36"/>
  <c r="AA23" i="36" s="1"/>
  <c r="X34" i="36"/>
  <c r="Y34" i="36" s="1"/>
  <c r="AA34" i="36" s="1"/>
  <c r="S32" i="36"/>
  <c r="T21" i="36"/>
  <c r="AK56" i="36"/>
  <c r="O47" i="36"/>
  <c r="Q47" i="36" s="1"/>
  <c r="N25" i="36"/>
  <c r="Q14" i="36"/>
  <c r="G14" i="36"/>
  <c r="AO32" i="36"/>
  <c r="E32" i="36"/>
  <c r="L44" i="36"/>
  <c r="K16" i="31"/>
  <c r="E15" i="36"/>
  <c r="AO15" i="36"/>
  <c r="AH55" i="36"/>
  <c r="AO55" i="36"/>
  <c r="E55" i="36"/>
  <c r="S35" i="36"/>
  <c r="T24" i="36"/>
  <c r="V24" i="36" s="1"/>
  <c r="X33" i="36"/>
  <c r="Y22" i="36"/>
  <c r="AA22" i="36" s="1"/>
  <c r="AK22" i="36" s="1"/>
  <c r="W49" i="36"/>
  <c r="Y49" i="36" s="1"/>
  <c r="AA49" i="36" s="1"/>
  <c r="Y38" i="36"/>
  <c r="AA38" i="36" s="1"/>
  <c r="AA77" i="36" s="1"/>
  <c r="Y26" i="36"/>
  <c r="AA26" i="36" s="1"/>
  <c r="X37" i="36"/>
  <c r="Y37" i="36" s="1"/>
  <c r="AA37" i="36" s="1"/>
  <c r="T18" i="36"/>
  <c r="N62" i="36"/>
  <c r="B3" i="44"/>
  <c r="AI56" i="36"/>
  <c r="E37" i="36"/>
  <c r="AO37" i="36"/>
  <c r="AK10" i="36" l="1"/>
  <c r="AA71" i="36"/>
  <c r="AM13" i="36"/>
  <c r="AK48" i="36"/>
  <c r="AN15" i="36"/>
  <c r="L51" i="36"/>
  <c r="AH23" i="36"/>
  <c r="AA75" i="36"/>
  <c r="P8" i="48"/>
  <c r="R8" i="48" s="1"/>
  <c r="T8" i="48" s="1"/>
  <c r="AG40" i="36"/>
  <c r="AH26" i="36"/>
  <c r="AA76" i="36"/>
  <c r="AK47" i="36"/>
  <c r="AH36" i="36"/>
  <c r="AH32" i="36"/>
  <c r="P13" i="48"/>
  <c r="R13" i="48" s="1"/>
  <c r="T13" i="48" s="1"/>
  <c r="AN12" i="36"/>
  <c r="AG49" i="36"/>
  <c r="AM12" i="36"/>
  <c r="J51" i="36"/>
  <c r="G37" i="36"/>
  <c r="W51" i="36"/>
  <c r="Y42" i="36"/>
  <c r="AG42" i="36"/>
  <c r="T35" i="36"/>
  <c r="AH35" i="36"/>
  <c r="G20" i="36"/>
  <c r="E29" i="36"/>
  <c r="L17" i="31"/>
  <c r="N17" i="31"/>
  <c r="AI47" i="36"/>
  <c r="S53" i="36"/>
  <c r="F26" i="51"/>
  <c r="S57" i="36" s="1"/>
  <c r="AH57" i="36" s="1"/>
  <c r="H22" i="51"/>
  <c r="H26" i="51" s="1"/>
  <c r="X20" i="36"/>
  <c r="AA9" i="36"/>
  <c r="Y18" i="36"/>
  <c r="AI24" i="36"/>
  <c r="AI55" i="36"/>
  <c r="G55" i="36"/>
  <c r="G32" i="36"/>
  <c r="O25" i="36"/>
  <c r="N29" i="36"/>
  <c r="AH25" i="36"/>
  <c r="AK38" i="36"/>
  <c r="S37" i="36"/>
  <c r="S40" i="36" s="1"/>
  <c r="T26" i="36"/>
  <c r="V26" i="36" s="1"/>
  <c r="G12" i="36"/>
  <c r="AI38" i="36"/>
  <c r="AK24" i="36"/>
  <c r="AA73" i="36"/>
  <c r="AM11" i="36"/>
  <c r="Q31" i="36"/>
  <c r="O40" i="36"/>
  <c r="L13" i="31"/>
  <c r="N13" i="31"/>
  <c r="Q18" i="36"/>
  <c r="AP53" i="36"/>
  <c r="J53" i="36"/>
  <c r="L53" i="36" s="1"/>
  <c r="AM53" i="36" s="1"/>
  <c r="AG45" i="36"/>
  <c r="T45" i="36"/>
  <c r="E18" i="36"/>
  <c r="G9" i="36"/>
  <c r="G74" i="36"/>
  <c r="AK13" i="36"/>
  <c r="G72" i="36"/>
  <c r="AK11" i="36"/>
  <c r="AG44" i="36"/>
  <c r="T44" i="36"/>
  <c r="R51" i="36"/>
  <c r="AI23" i="36"/>
  <c r="G23" i="36"/>
  <c r="G16" i="36"/>
  <c r="O62" i="36"/>
  <c r="AH62" i="36"/>
  <c r="G15" i="36"/>
  <c r="V21" i="36"/>
  <c r="AI21" i="36"/>
  <c r="AK36" i="36"/>
  <c r="Q51" i="36"/>
  <c r="AI43" i="36"/>
  <c r="G43" i="36"/>
  <c r="E51" i="36"/>
  <c r="G53" i="36"/>
  <c r="AI34" i="36"/>
  <c r="G34" i="36"/>
  <c r="AK34" i="36" s="1"/>
  <c r="Y33" i="36"/>
  <c r="AA33" i="36" s="1"/>
  <c r="AA72" i="36" s="1"/>
  <c r="AH33" i="36"/>
  <c r="L16" i="31"/>
  <c r="N16" i="31"/>
  <c r="G75" i="36"/>
  <c r="AK14" i="36"/>
  <c r="T32" i="36"/>
  <c r="G26" i="36"/>
  <c r="K10" i="31"/>
  <c r="AH18" i="36"/>
  <c r="AI36" i="36"/>
  <c r="AI22" i="36"/>
  <c r="O51" i="36"/>
  <c r="G31" i="36"/>
  <c r="E40" i="36"/>
  <c r="V49" i="36"/>
  <c r="AI49" i="36"/>
  <c r="AH34" i="36"/>
  <c r="T29" i="36" l="1"/>
  <c r="AK26" i="36"/>
  <c r="AI26" i="36"/>
  <c r="H30" i="33"/>
  <c r="I30" i="33" s="1"/>
  <c r="V35" i="36"/>
  <c r="AI35" i="36"/>
  <c r="L10" i="31"/>
  <c r="L18" i="31" s="1"/>
  <c r="K18" i="31"/>
  <c r="N10" i="31"/>
  <c r="G76" i="36"/>
  <c r="AK15" i="36"/>
  <c r="G84" i="36"/>
  <c r="AK23" i="36"/>
  <c r="G73" i="36"/>
  <c r="AK12" i="36"/>
  <c r="H45" i="33"/>
  <c r="I45" i="33" s="1"/>
  <c r="AK33" i="36"/>
  <c r="AG51" i="36"/>
  <c r="T53" i="36"/>
  <c r="V53" i="36" s="1"/>
  <c r="AK53" i="36" s="1"/>
  <c r="AH53" i="36"/>
  <c r="Q25" i="36"/>
  <c r="O29" i="36"/>
  <c r="AI25" i="36"/>
  <c r="Y51" i="36"/>
  <c r="AA42" i="36"/>
  <c r="AI42" i="36"/>
  <c r="P15" i="48"/>
  <c r="R15" i="48" s="1"/>
  <c r="T15" i="48" s="1"/>
  <c r="AK49" i="36"/>
  <c r="G40" i="36"/>
  <c r="V32" i="36"/>
  <c r="AK32" i="36" s="1"/>
  <c r="H40" i="33"/>
  <c r="I40" i="33" s="1"/>
  <c r="AK9" i="36"/>
  <c r="G18" i="36"/>
  <c r="AI33" i="36"/>
  <c r="AA18" i="36"/>
  <c r="V71" i="36"/>
  <c r="V29" i="36"/>
  <c r="AK21" i="36"/>
  <c r="H25" i="33"/>
  <c r="I25" i="33" s="1"/>
  <c r="Q62" i="36"/>
  <c r="AK62" i="36" s="1"/>
  <c r="AI62" i="36"/>
  <c r="V44" i="36"/>
  <c r="T51" i="36"/>
  <c r="AI44" i="36"/>
  <c r="AI32" i="36"/>
  <c r="Y20" i="36"/>
  <c r="X31" i="36"/>
  <c r="X29" i="36"/>
  <c r="AH20" i="36"/>
  <c r="AH29" i="36" s="1"/>
  <c r="G81" i="36"/>
  <c r="G29" i="36"/>
  <c r="H43" i="33"/>
  <c r="I43" i="33" s="1"/>
  <c r="AK16" i="36"/>
  <c r="G77" i="36"/>
  <c r="AI18" i="36"/>
  <c r="T37" i="36"/>
  <c r="T40" i="36" s="1"/>
  <c r="AH37" i="36"/>
  <c r="G83" i="36"/>
  <c r="AK55" i="36"/>
  <c r="AK43" i="36"/>
  <c r="G51" i="36"/>
  <c r="V45" i="36"/>
  <c r="AI45" i="36"/>
  <c r="Q70" i="36"/>
  <c r="Q40" i="36"/>
  <c r="H56" i="33"/>
  <c r="I56" i="33" s="1"/>
  <c r="H53" i="33"/>
  <c r="I53" i="33" s="1"/>
  <c r="P9" i="48" l="1"/>
  <c r="R9" i="48" s="1"/>
  <c r="T9" i="48" s="1"/>
  <c r="AK18" i="36"/>
  <c r="V51" i="36"/>
  <c r="AK44" i="36"/>
  <c r="P10" i="48"/>
  <c r="R10" i="48" s="1"/>
  <c r="T10" i="48" s="1"/>
  <c r="AK45" i="36"/>
  <c r="P11" i="48"/>
  <c r="R11" i="48" s="1"/>
  <c r="T11" i="48" s="1"/>
  <c r="H51" i="33"/>
  <c r="I51" i="33" s="1"/>
  <c r="H50" i="33"/>
  <c r="I50" i="33" s="1"/>
  <c r="AN14" i="36"/>
  <c r="AK25" i="36"/>
  <c r="Q29" i="36"/>
  <c r="H41" i="33"/>
  <c r="I41" i="33" s="1"/>
  <c r="H28" i="33"/>
  <c r="I28" i="33" s="1"/>
  <c r="H37" i="33"/>
  <c r="I37" i="33" s="1"/>
  <c r="H35" i="33"/>
  <c r="I35" i="33" s="1"/>
  <c r="H57" i="33"/>
  <c r="I57" i="33" s="1"/>
  <c r="H31" i="33"/>
  <c r="I31" i="33" s="1"/>
  <c r="H48" i="33"/>
  <c r="I48" i="33" s="1"/>
  <c r="H26" i="33"/>
  <c r="I26" i="33" s="1"/>
  <c r="H58" i="33"/>
  <c r="I58" i="33" s="1"/>
  <c r="AA20" i="36"/>
  <c r="Y29" i="36"/>
  <c r="AI20" i="36"/>
  <c r="AI51" i="36"/>
  <c r="V37" i="36"/>
  <c r="AI37" i="36"/>
  <c r="AA51" i="36"/>
  <c r="AK42" i="36"/>
  <c r="H36" i="33"/>
  <c r="I36" i="33" s="1"/>
  <c r="P17" i="48"/>
  <c r="R17" i="48" s="1"/>
  <c r="T17" i="48" s="1"/>
  <c r="V73" i="36"/>
  <c r="H55" i="33"/>
  <c r="I55" i="33" s="1"/>
  <c r="Y31" i="36"/>
  <c r="X40" i="36"/>
  <c r="AH31" i="36"/>
  <c r="AH40" i="36" s="1"/>
  <c r="AI53" i="36"/>
  <c r="H47" i="33"/>
  <c r="I47" i="33" s="1"/>
  <c r="AK35" i="36"/>
  <c r="P12" i="48"/>
  <c r="R12" i="48" s="1"/>
  <c r="T12" i="48" s="1"/>
  <c r="AK51" i="36" l="1"/>
  <c r="AA31" i="36"/>
  <c r="AA70" i="36" s="1"/>
  <c r="Y40" i="36"/>
  <c r="AI31" i="36"/>
  <c r="H46" i="33"/>
  <c r="I46" i="33" s="1"/>
  <c r="P14" i="48"/>
  <c r="R14" i="48" s="1"/>
  <c r="T14" i="48" s="1"/>
  <c r="T7" i="48" s="1"/>
  <c r="AK37" i="36"/>
  <c r="V40" i="36"/>
  <c r="H62" i="33"/>
  <c r="I62" i="33" s="1"/>
  <c r="AI29" i="36"/>
  <c r="H33" i="33"/>
  <c r="I33" i="33" s="1"/>
  <c r="H42" i="33"/>
  <c r="I42" i="33" s="1"/>
  <c r="H32" i="33"/>
  <c r="I32" i="33" s="1"/>
  <c r="H20" i="33"/>
  <c r="I20" i="33" s="1"/>
  <c r="H38" i="33"/>
  <c r="I38" i="33" s="1"/>
  <c r="H27" i="33"/>
  <c r="I27" i="33" s="1"/>
  <c r="AA29" i="36"/>
  <c r="AK20" i="36"/>
  <c r="AK29" i="36" s="1"/>
  <c r="H52" i="33" l="1"/>
  <c r="I52" i="33" s="1"/>
  <c r="H60" i="33"/>
  <c r="I60" i="33" s="1"/>
  <c r="H23" i="33"/>
  <c r="I23" i="33" s="1"/>
  <c r="AI40" i="36"/>
  <c r="AA40" i="36"/>
  <c r="AK31" i="36"/>
  <c r="AK40" i="36" s="1"/>
  <c r="H21" i="33" l="1"/>
  <c r="I21" i="33" s="1"/>
  <c r="H22" i="33" l="1"/>
  <c r="I22" i="33" s="1"/>
  <c r="I64" i="33" s="1"/>
  <c r="I65" i="33" l="1"/>
  <c r="S21" i="48"/>
  <c r="I66" i="33"/>
  <c r="J64" i="33"/>
  <c r="K64" i="33" s="1"/>
  <c r="R21" i="48"/>
  <c r="I67" i="33" l="1"/>
  <c r="J65" i="33"/>
  <c r="K65" i="33" s="1"/>
  <c r="J66" i="33"/>
  <c r="K66" i="33" s="1"/>
  <c r="J67" i="33" l="1"/>
  <c r="K67"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PMPL Pratapgarh</author>
  </authors>
  <commentList>
    <comment ref="E79" authorId="0" shapeId="0" xr:uid="{00000000-0006-0000-0300-000001000000}">
      <text>
        <r>
          <rPr>
            <b/>
            <sz val="9"/>
            <color indexed="81"/>
            <rFont val="Tahoma"/>
            <family val="2"/>
          </rPr>
          <t>PMPL Pratapgarh:</t>
        </r>
        <r>
          <rPr>
            <sz val="9"/>
            <color indexed="81"/>
            <rFont val="Tahoma"/>
            <family val="2"/>
          </rPr>
          <t xml:space="preserve">
</t>
        </r>
        <r>
          <rPr>
            <sz val="14"/>
            <color indexed="81"/>
            <rFont val="Tahoma"/>
            <family val="2"/>
          </rPr>
          <t>153</t>
        </r>
      </text>
    </comment>
  </commentList>
</comments>
</file>

<file path=xl/sharedStrings.xml><?xml version="1.0" encoding="utf-8"?>
<sst xmlns="http://schemas.openxmlformats.org/spreadsheetml/2006/main" count="10423" uniqueCount="2285">
  <si>
    <t xml:space="preserve">POWER MECH PROJECTS.LIMITED </t>
  </si>
  <si>
    <t>RURAL WATER SUPPLY PROJECT UNDER JJM, UP - PRAYAGRAJ</t>
  </si>
  <si>
    <t xml:space="preserve">SI.No </t>
  </si>
  <si>
    <t xml:space="preserve">Description Of Work </t>
  </si>
  <si>
    <t>No's</t>
  </si>
  <si>
    <t>TAX INVOICE</t>
  </si>
  <si>
    <t>Bill To : POWER MECH PROJECTS LIMITED</t>
  </si>
  <si>
    <t>GSTIN No : 09AACCP0818L1ZA</t>
  </si>
  <si>
    <t>Unit</t>
  </si>
  <si>
    <t>Rate</t>
  </si>
  <si>
    <t>Quantity</t>
  </si>
  <si>
    <t>Amount</t>
  </si>
  <si>
    <t xml:space="preserve">Total Work Done Value : </t>
  </si>
  <si>
    <t xml:space="preserve">Gross Amount : </t>
  </si>
  <si>
    <t xml:space="preserve">HSN Code </t>
  </si>
  <si>
    <t>63mm dia HDPE Pipe-PN6 Class PE100</t>
  </si>
  <si>
    <t>75mm dia HDPE Pipe-PN6 Class PE100</t>
  </si>
  <si>
    <t>90mm dia HDPE Pipe-PN6 Class PE100</t>
  </si>
  <si>
    <t>110mm dia HDPE Pipe-PN6 Class PE100</t>
  </si>
  <si>
    <t>Block</t>
  </si>
  <si>
    <t>Sadar</t>
  </si>
  <si>
    <t>GP</t>
  </si>
  <si>
    <t>Jaithipurkathar</t>
  </si>
  <si>
    <t>Total Length (M)</t>
  </si>
  <si>
    <t>FHTC (No's)</t>
  </si>
  <si>
    <t>Sl.No</t>
  </si>
  <si>
    <t>Date</t>
  </si>
  <si>
    <t>Start Node</t>
  </si>
  <si>
    <t>End Node</t>
  </si>
  <si>
    <t>Type of Road</t>
  </si>
  <si>
    <t>DI/HDPE</t>
  </si>
  <si>
    <t>Cumulative Length (M)</t>
  </si>
  <si>
    <t>LHS/RHS</t>
  </si>
  <si>
    <t>Distance from Road C/L</t>
  </si>
  <si>
    <t xml:space="preserve">  Site Engineer Sign</t>
  </si>
  <si>
    <t>Remarks</t>
  </si>
  <si>
    <t>63mm</t>
  </si>
  <si>
    <t>75mm</t>
  </si>
  <si>
    <t>90mm</t>
  </si>
  <si>
    <t xml:space="preserve">110mm </t>
  </si>
  <si>
    <t>160mm</t>
  </si>
  <si>
    <t>J-129</t>
  </si>
  <si>
    <t>J-140</t>
  </si>
  <si>
    <t>J-68</t>
  </si>
  <si>
    <t>J-42</t>
  </si>
  <si>
    <t>Total Quantity Considered for bill ( In RMT )=</t>
  </si>
  <si>
    <t>a)</t>
  </si>
  <si>
    <t xml:space="preserve">Work Done Qty In ( Rmt ) : </t>
  </si>
  <si>
    <t>Pipe Length (Rmt)</t>
  </si>
  <si>
    <t>J-7</t>
  </si>
  <si>
    <t>J-12</t>
  </si>
  <si>
    <t>J-67</t>
  </si>
  <si>
    <t>J-38</t>
  </si>
  <si>
    <t>J-130</t>
  </si>
  <si>
    <t>140mm</t>
  </si>
  <si>
    <t>Reconciliation Statement - Issued  Vs Certification Qty.</t>
  </si>
  <si>
    <t>Sl NO</t>
  </si>
  <si>
    <t>Description</t>
  </si>
  <si>
    <t>Units</t>
  </si>
  <si>
    <t xml:space="preserve">Balance Qty </t>
  </si>
  <si>
    <t>Issued Qty</t>
  </si>
  <si>
    <t xml:space="preserve">Consumed Qty </t>
  </si>
  <si>
    <t>HDPE Pipe :-</t>
  </si>
  <si>
    <t>Rmt</t>
  </si>
  <si>
    <t>75 mm dia HDPE Pipe-PN6 Class PE100</t>
  </si>
  <si>
    <t>90 mm dia HDPE Pipe-PN6 Class PE100</t>
  </si>
  <si>
    <t>110 mm dia HDPE Pipe-PN6 Class PE100</t>
  </si>
  <si>
    <t>Total Qty In ( Rmt ) =</t>
  </si>
  <si>
    <t>Specials  :-</t>
  </si>
  <si>
    <t>Equal Tee</t>
  </si>
  <si>
    <t>110mm</t>
  </si>
  <si>
    <t>125mm</t>
  </si>
  <si>
    <t>Total Qty In ( No's ) =</t>
  </si>
  <si>
    <t>Branch TEE</t>
  </si>
  <si>
    <t>75 mm X 63 mm</t>
  </si>
  <si>
    <t>90 mm X 63 mm</t>
  </si>
  <si>
    <t>90 mm X 75 mm</t>
  </si>
  <si>
    <t>110mm X 63 mm</t>
  </si>
  <si>
    <t>Reducers</t>
  </si>
  <si>
    <t>75mm X 63 mm</t>
  </si>
  <si>
    <t>90mm X 63 mm</t>
  </si>
  <si>
    <t>90mm X 75 mm</t>
  </si>
  <si>
    <t>110 mm X 63 mm</t>
  </si>
  <si>
    <t>110 mm X 90 mm</t>
  </si>
  <si>
    <t xml:space="preserve">End Caps </t>
  </si>
  <si>
    <t>J-79,J-35,J-152</t>
  </si>
  <si>
    <t>160mm X 90 mm</t>
  </si>
  <si>
    <t>J-83,J-101</t>
  </si>
  <si>
    <t>125 mm X 90 mm</t>
  </si>
  <si>
    <t>200mm X 110mm</t>
  </si>
  <si>
    <t xml:space="preserve">Bends </t>
  </si>
  <si>
    <t>140mm ( 45 Deg )</t>
  </si>
  <si>
    <r>
      <rPr>
        <b/>
        <sz val="14"/>
        <color rgb="FF000000"/>
        <rFont val="Times New Roman"/>
        <family val="1"/>
      </rPr>
      <t>Work Detail :</t>
    </r>
    <r>
      <rPr>
        <sz val="14"/>
        <color rgb="FF000000"/>
        <rFont val="Times New Roman"/>
        <family val="1"/>
      </rPr>
      <t xml:space="preserve">  Complete Construction Of Distribution System With Pipes ,Valves &amp; Fittings,Road Dismantling And Restoration, Connections To Homes,Raod Restoration For (Hsc) Tube Well Construction As Per Drawing And Directions Of Site In Charge In Our Project Of U.P  </t>
    </r>
  </si>
  <si>
    <t xml:space="preserve">Rmt </t>
  </si>
  <si>
    <t>160 mm dia HDPE Pipe-PN6 Class PE100</t>
  </si>
  <si>
    <t>4 Way Tee</t>
  </si>
  <si>
    <t>125mm dia HDPE Pipe-PN6 Class PE100</t>
  </si>
  <si>
    <t>140mm dia HDPE Pipe-PN6 Class PE100</t>
  </si>
  <si>
    <t>Date:</t>
  </si>
  <si>
    <t>21-01-2023 to 22.02.2023</t>
  </si>
  <si>
    <t>J-100</t>
  </si>
  <si>
    <t>J-135</t>
  </si>
  <si>
    <t>BT</t>
  </si>
  <si>
    <t>HDPE</t>
  </si>
  <si>
    <t>RHS</t>
  </si>
  <si>
    <t>Ankur Mishra</t>
  </si>
  <si>
    <t>J-28</t>
  </si>
  <si>
    <t>BOE</t>
  </si>
  <si>
    <t>J-56</t>
  </si>
  <si>
    <t>J-61</t>
  </si>
  <si>
    <t>LHS</t>
  </si>
  <si>
    <t>J-39</t>
  </si>
  <si>
    <t>J-119</t>
  </si>
  <si>
    <t>J-54</t>
  </si>
  <si>
    <t>J-62</t>
  </si>
  <si>
    <t>J-126</t>
  </si>
  <si>
    <t>J-102</t>
  </si>
  <si>
    <t>J-131</t>
  </si>
  <si>
    <t>J-113</t>
  </si>
  <si>
    <t>J-149</t>
  </si>
  <si>
    <t>J-159</t>
  </si>
  <si>
    <t>J-121</t>
  </si>
  <si>
    <t>J-184</t>
  </si>
  <si>
    <t>J-63</t>
  </si>
  <si>
    <t>J-152</t>
  </si>
  <si>
    <t>J-143</t>
  </si>
  <si>
    <t>J-153</t>
  </si>
  <si>
    <t>J-49</t>
  </si>
  <si>
    <t>J-4</t>
  </si>
  <si>
    <t>J-142</t>
  </si>
  <si>
    <t>J-109</t>
  </si>
  <si>
    <t>J-216</t>
  </si>
  <si>
    <t>J-227</t>
  </si>
  <si>
    <t>J-236</t>
  </si>
  <si>
    <t>J-141</t>
  </si>
  <si>
    <t>J-134</t>
  </si>
  <si>
    <t>J-244</t>
  </si>
  <si>
    <t>J-125</t>
  </si>
  <si>
    <t>Interlock</t>
  </si>
  <si>
    <t>J-124</t>
  </si>
  <si>
    <t>J-115</t>
  </si>
  <si>
    <t>J-127</t>
  </si>
  <si>
    <t>J-243</t>
  </si>
  <si>
    <t>J-147</t>
  </si>
  <si>
    <t>KC</t>
  </si>
  <si>
    <t>J-221</t>
  </si>
  <si>
    <t>J-207</t>
  </si>
  <si>
    <t>J-213</t>
  </si>
  <si>
    <t>J-174</t>
  </si>
  <si>
    <t>J-187</t>
  </si>
  <si>
    <t>J-194</t>
  </si>
  <si>
    <t>J-197</t>
  </si>
  <si>
    <t>J-163</t>
  </si>
  <si>
    <t>J-186</t>
  </si>
  <si>
    <t>J-158</t>
  </si>
  <si>
    <t>J-171</t>
  </si>
  <si>
    <t>J-193</t>
  </si>
  <si>
    <t>Scope</t>
  </si>
  <si>
    <t>Galgali &amp; Tarapur Kandai (Bihar Block) Laying Qty's</t>
  </si>
  <si>
    <t>63 mm</t>
  </si>
  <si>
    <t>75 mm</t>
  </si>
  <si>
    <t>63 mm ( 45 Deg )</t>
  </si>
  <si>
    <t>63 mm ( 90 Deg )</t>
  </si>
  <si>
    <t>75 mm ( 90 Deg )</t>
  </si>
  <si>
    <t>90 mm ( 90 Deg )</t>
  </si>
  <si>
    <t>On Completion of Excavation, Laying, Jointing &amp; Backfilling</t>
  </si>
  <si>
    <t xml:space="preserve">CGST @ 9% : </t>
  </si>
  <si>
    <t xml:space="preserve">SGST @ 9% : </t>
  </si>
  <si>
    <t>WO Qts</t>
  </si>
  <si>
    <t>J-170</t>
  </si>
  <si>
    <t>J-172</t>
  </si>
  <si>
    <t>J-179</t>
  </si>
  <si>
    <t>J-200</t>
  </si>
  <si>
    <t>J-195</t>
  </si>
  <si>
    <t>J-183</t>
  </si>
  <si>
    <t>J-182</t>
  </si>
  <si>
    <t>J-34</t>
  </si>
  <si>
    <t>J-21</t>
  </si>
  <si>
    <t>J-155</t>
  </si>
  <si>
    <t>J-148</t>
  </si>
  <si>
    <t>J-180</t>
  </si>
  <si>
    <t>J-190</t>
  </si>
  <si>
    <t>J-203</t>
  </si>
  <si>
    <t>J-169</t>
  </si>
  <si>
    <t>J-189</t>
  </si>
  <si>
    <t>J-191</t>
  </si>
  <si>
    <t>J-192</t>
  </si>
  <si>
    <t>J-106</t>
  </si>
  <si>
    <t>J-91</t>
  </si>
  <si>
    <t>J-225</t>
  </si>
  <si>
    <t>J-168</t>
  </si>
  <si>
    <t>J-154</t>
  </si>
  <si>
    <t>J-53</t>
  </si>
  <si>
    <t>J-218</t>
  </si>
  <si>
    <t>J-230</t>
  </si>
  <si>
    <t>J-161</t>
  </si>
  <si>
    <t>J-111</t>
  </si>
  <si>
    <t>INTERLOCK</t>
  </si>
  <si>
    <t>J-235</t>
  </si>
  <si>
    <t>J-209</t>
  </si>
  <si>
    <t>J-233</t>
  </si>
  <si>
    <t>J-219</t>
  </si>
  <si>
    <t>J-204</t>
  </si>
  <si>
    <t>J-27</t>
  </si>
  <si>
    <t>J-01</t>
  </si>
  <si>
    <t>J-19</t>
  </si>
  <si>
    <t>J-47</t>
  </si>
  <si>
    <t>J-07</t>
  </si>
  <si>
    <t>J-81</t>
  </si>
  <si>
    <t>J-52</t>
  </si>
  <si>
    <t>J-17</t>
  </si>
  <si>
    <t>J-32</t>
  </si>
  <si>
    <t>J-59</t>
  </si>
  <si>
    <t>J-60</t>
  </si>
  <si>
    <t>J-14</t>
  </si>
  <si>
    <t>J-11</t>
  </si>
  <si>
    <t>J-03</t>
  </si>
  <si>
    <t>J-22</t>
  </si>
  <si>
    <t>J-33</t>
  </si>
  <si>
    <t>J-20</t>
  </si>
  <si>
    <t>J-35</t>
  </si>
  <si>
    <t>J-29</t>
  </si>
  <si>
    <t>J-51</t>
  </si>
  <si>
    <t>J-25</t>
  </si>
  <si>
    <t>J-37</t>
  </si>
  <si>
    <t>J-36</t>
  </si>
  <si>
    <t>J-02</t>
  </si>
  <si>
    <t>J-24</t>
  </si>
  <si>
    <t>J-85</t>
  </si>
  <si>
    <t>J-40</t>
  </si>
  <si>
    <t>J-87</t>
  </si>
  <si>
    <t>J-75</t>
  </si>
  <si>
    <t>J-80</t>
  </si>
  <si>
    <t>J-79</t>
  </si>
  <si>
    <t>J-05</t>
  </si>
  <si>
    <t>J-09</t>
  </si>
  <si>
    <t>J-70</t>
  </si>
  <si>
    <t>J-58</t>
  </si>
  <si>
    <t>J-08</t>
  </si>
  <si>
    <t>J-10</t>
  </si>
  <si>
    <t>J-13</t>
  </si>
  <si>
    <t>J-71</t>
  </si>
  <si>
    <t>J-30</t>
  </si>
  <si>
    <t>J-86</t>
  </si>
  <si>
    <t>J-82</t>
  </si>
  <si>
    <t>J-43</t>
  </si>
  <si>
    <t>J-65</t>
  </si>
  <si>
    <t>J-73</t>
  </si>
  <si>
    <t>J-76</t>
  </si>
  <si>
    <t>J-110</t>
  </si>
  <si>
    <t>J-96</t>
  </si>
  <si>
    <t>J-83</t>
  </si>
  <si>
    <t>J-99</t>
  </si>
  <si>
    <t>J-108</t>
  </si>
  <si>
    <t>J-74</t>
  </si>
  <si>
    <t>J-26</t>
  </si>
  <si>
    <t>J-78</t>
  </si>
  <si>
    <t>J-139</t>
  </si>
  <si>
    <t>With Qtys if any (WO Exceeded Qtys)</t>
  </si>
  <si>
    <t>125 mm dia HDPE Pipe-PN6 Class PE100</t>
  </si>
  <si>
    <t>140 mm dia HDPE Pipe-PN6 Class PE100</t>
  </si>
  <si>
    <t>160mm dia HDPE Pipe-PN6 Class PE100</t>
  </si>
  <si>
    <t>FHTCs Materials</t>
  </si>
  <si>
    <t>MSERW GI PIPES 15 GI M PE</t>
  </si>
  <si>
    <t xml:space="preserve">20mm dia MDPE PIPE </t>
  </si>
  <si>
    <t xml:space="preserve">PP Clamp saddle-63mm X1/2" </t>
  </si>
  <si>
    <t xml:space="preserve">PP Clamp saddle-75mm X1/2" </t>
  </si>
  <si>
    <t xml:space="preserve">PP Clamp saddle-90mm X1/2" </t>
  </si>
  <si>
    <t>PP COMPR .FM. THRED ELB. OFF TAKE- 20MMX1/2"</t>
  </si>
  <si>
    <t>PP COMPR .FM. THRED ADAPTER - 20MMX1/2"</t>
  </si>
  <si>
    <t>THREADED FCV- 1/2"(15NB)</t>
  </si>
  <si>
    <t>GI ELBOW</t>
  </si>
  <si>
    <t>GI SOCKET</t>
  </si>
  <si>
    <t>WALL MOUNT SADDLE GI PIPE -15MM(CLAMP)</t>
  </si>
  <si>
    <t>15MM GI NIPPLE-.3 Mtr LENGTH</t>
  </si>
  <si>
    <t>Teflon Tape</t>
  </si>
  <si>
    <t>15MM GI NIPPLE-.5 Mtr LENGTH</t>
  </si>
  <si>
    <t xml:space="preserve">Prepared By                    Site Engineer                   ( AM-SMX )                   AGM                  ( AM-PMX )                           Project Incharge </t>
  </si>
  <si>
    <t>J-136</t>
  </si>
  <si>
    <t>J-93</t>
  </si>
  <si>
    <t>J-120</t>
  </si>
  <si>
    <t>J-173</t>
  </si>
  <si>
    <t>J-217</t>
  </si>
  <si>
    <t>J-95</t>
  </si>
  <si>
    <t>J-112</t>
  </si>
  <si>
    <t>J-181</t>
  </si>
  <si>
    <t>J-165</t>
  </si>
  <si>
    <t>J-150</t>
  </si>
  <si>
    <t>BOE/PVB</t>
  </si>
  <si>
    <t>J-188</t>
  </si>
  <si>
    <t>J-176</t>
  </si>
  <si>
    <t>PVB</t>
  </si>
  <si>
    <t>J-146</t>
  </si>
  <si>
    <t>J-241</t>
  </si>
  <si>
    <t>J-237</t>
  </si>
  <si>
    <t>J-239</t>
  </si>
  <si>
    <t>J-90</t>
  </si>
  <si>
    <t>J-196</t>
  </si>
  <si>
    <t>J-201</t>
  </si>
  <si>
    <t>J-157</t>
  </si>
  <si>
    <t>J-175</t>
  </si>
  <si>
    <t>J-177</t>
  </si>
  <si>
    <t>J-231</t>
  </si>
  <si>
    <t>J-199</t>
  </si>
  <si>
    <t>J-206</t>
  </si>
  <si>
    <t>J-208</t>
  </si>
  <si>
    <t>J-224</t>
  </si>
  <si>
    <t>J-211</t>
  </si>
  <si>
    <t>J-238</t>
  </si>
  <si>
    <t>J-229</t>
  </si>
  <si>
    <t>J-223</t>
  </si>
  <si>
    <t>J-240</t>
  </si>
  <si>
    <t>J-228</t>
  </si>
  <si>
    <t>P-1(2)</t>
  </si>
  <si>
    <t>P-1(1)</t>
  </si>
  <si>
    <t>Dia Of Pipe</t>
  </si>
  <si>
    <t xml:space="preserve">Restoration Status </t>
  </si>
  <si>
    <t>Length</t>
  </si>
  <si>
    <t>Width</t>
  </si>
  <si>
    <t>Area in Sqm</t>
  </si>
  <si>
    <t>Total Restoration done</t>
  </si>
  <si>
    <t>Abstract Sheet</t>
  </si>
  <si>
    <t>Sl. No</t>
  </si>
  <si>
    <t>Road Type</t>
  </si>
  <si>
    <t xml:space="preserve">Area </t>
  </si>
  <si>
    <t>Total</t>
  </si>
  <si>
    <t xml:space="preserve">Prepared By           Site Engineer               ( AM-SMX )            ( AM-PMX )               Project Incharge </t>
  </si>
  <si>
    <r>
      <t xml:space="preserve">Road Restoration  Measurement Sheet for Galgali &amp; Tarapur </t>
    </r>
    <r>
      <rPr>
        <b/>
        <sz val="15"/>
        <color rgb="FFFF0000"/>
        <rFont val="Cambria"/>
        <family val="1"/>
        <scheme val="major"/>
      </rPr>
      <t>GP of Bihar Block</t>
    </r>
  </si>
  <si>
    <t>POWERMECH PROJECTS LIMITED</t>
  </si>
  <si>
    <t>UP JAL NIGAM RWSS PROJECT</t>
  </si>
  <si>
    <t>PRAYAGRAJ DIV - PRATAPGARH DIST.</t>
  </si>
  <si>
    <t>WO Qty's Vs Execution Qty's</t>
  </si>
  <si>
    <t>S.No</t>
  </si>
  <si>
    <t>Description of Work</t>
  </si>
  <si>
    <t>WO Qty's</t>
  </si>
  <si>
    <t>Laying Up to Date</t>
  </si>
  <si>
    <t>Billed up to Date</t>
  </si>
  <si>
    <t>Up to Previous</t>
  </si>
  <si>
    <t xml:space="preserve">This Bill </t>
  </si>
  <si>
    <t>63 mm HDPE</t>
  </si>
  <si>
    <t>75 mm HDPE</t>
  </si>
  <si>
    <t>90 mm HDPE</t>
  </si>
  <si>
    <t>110mm HDPE</t>
  </si>
  <si>
    <t>125mm HDPE</t>
  </si>
  <si>
    <t>140mm HDPE</t>
  </si>
  <si>
    <t>160mm HDPE</t>
  </si>
  <si>
    <t>200mm HDPE</t>
  </si>
  <si>
    <t>Sub Total Total</t>
  </si>
  <si>
    <t>Dismatling &amp; Restoration  of Roads</t>
  </si>
  <si>
    <t>For B.O.E Surface</t>
  </si>
  <si>
    <t>For Bituminous Surface</t>
  </si>
  <si>
    <t>For Interlocking Surface</t>
  </si>
  <si>
    <t>For CC Road</t>
  </si>
  <si>
    <t>Construction of Valve Chambers</t>
  </si>
  <si>
    <t>Sluice Valve Chamber- 1000(L)X1200(W)X1300(H)</t>
  </si>
  <si>
    <t>b)</t>
  </si>
  <si>
    <t>Scour Valve Chamber- 1000(L)X1200(W)X1300(H)</t>
  </si>
  <si>
    <t>c)</t>
  </si>
  <si>
    <t>Air valve Chamber -  350(L)X350(W)X500(H)</t>
  </si>
  <si>
    <t>d)</t>
  </si>
  <si>
    <t>Fire Hydrant Chamber -  750(L)X450(W)X1000(H)</t>
  </si>
  <si>
    <t>Fixing of FHTCS excluding Supply.</t>
  </si>
  <si>
    <t>Stand post Fixing with required accessories excluding Supply</t>
  </si>
  <si>
    <t>Nala/Culvert Crossing ( width -3.5 m) upto Dia 300</t>
  </si>
  <si>
    <t>J-77</t>
  </si>
  <si>
    <t>J-105</t>
  </si>
  <si>
    <t>J-94</t>
  </si>
  <si>
    <t>J-55</t>
  </si>
  <si>
    <t>J-234</t>
  </si>
  <si>
    <t>J-212</t>
  </si>
  <si>
    <t>J-232</t>
  </si>
  <si>
    <t>J-18</t>
  </si>
  <si>
    <t>J-06</t>
  </si>
  <si>
    <t>200MM</t>
  </si>
  <si>
    <t>Galgali &amp; Tarapur (Bihar)</t>
  </si>
  <si>
    <t>Siya (Bihar Block) Laying Qty's</t>
  </si>
  <si>
    <t>J-118</t>
  </si>
  <si>
    <t>J-98</t>
  </si>
  <si>
    <t>J-89</t>
  </si>
  <si>
    <t>J-15</t>
  </si>
  <si>
    <t>J-23</t>
  </si>
  <si>
    <t>J160</t>
  </si>
  <si>
    <t>200mm dia HDPE Pipe-PN6 Class PE100</t>
  </si>
  <si>
    <t>Dismatling &amp; Restoration For B.O.E Surface</t>
  </si>
  <si>
    <t>On Completion of Dismatling &amp; Restoration For B.O.E Surface</t>
  </si>
  <si>
    <t>200mm DI K7</t>
  </si>
  <si>
    <t>Prepared By           Site Engineer          ( AM-SMX )             ( AM-PMX )                AGM           Project Incharge</t>
  </si>
  <si>
    <t>200 mm dia HDPE Pipe-PN6 Class PE100</t>
  </si>
  <si>
    <t>Galgali</t>
  </si>
  <si>
    <t>Siya</t>
  </si>
  <si>
    <t>90 mm</t>
  </si>
  <si>
    <t>125 mm</t>
  </si>
  <si>
    <t>140 mm</t>
  </si>
  <si>
    <t>160 mm</t>
  </si>
  <si>
    <t>140mm X 110 mm</t>
  </si>
  <si>
    <t>110 mm X 75 mm</t>
  </si>
  <si>
    <t>125 mm X 63 mm</t>
  </si>
  <si>
    <t>125 mm X 110 mm</t>
  </si>
  <si>
    <t>140mm X 110mm</t>
  </si>
  <si>
    <t>140mm X 125mm</t>
  </si>
  <si>
    <t>160mm X 125 mm</t>
  </si>
  <si>
    <t>160mm X 140mm</t>
  </si>
  <si>
    <t>160mm X mm</t>
  </si>
  <si>
    <t xml:space="preserve">PP Clamp saddle-110mm X1/2" </t>
  </si>
  <si>
    <t>BTB TAPS</t>
  </si>
  <si>
    <t>GI Nails</t>
  </si>
  <si>
    <t>Kgs</t>
  </si>
  <si>
    <t>Siya (Bihar)</t>
  </si>
  <si>
    <t xml:space="preserve">  Prepared by                                Checked By Stores                     AM/PMX                       Project Incharge </t>
  </si>
  <si>
    <t>385&amp;386</t>
  </si>
  <si>
    <t>On Completion of Gap Closing works</t>
  </si>
  <si>
    <t>HDPE Pipes -  Excavation , Lowering &amp; laying, Jointing.</t>
  </si>
  <si>
    <t>All Gap Closing works completed</t>
  </si>
  <si>
    <t>On Completion of Fixing of FHTCS excluding Supply.</t>
  </si>
  <si>
    <t>Nos</t>
  </si>
  <si>
    <t xml:space="preserve">repeated </t>
  </si>
  <si>
    <t>Exceeded</t>
  </si>
  <si>
    <t>not available</t>
  </si>
  <si>
    <t>63 mm dia</t>
  </si>
  <si>
    <t>j-151 -j-168</t>
  </si>
  <si>
    <t>160mm dia</t>
  </si>
  <si>
    <t>140mm dia</t>
  </si>
  <si>
    <t>110 mm Dia</t>
  </si>
  <si>
    <t>NA</t>
  </si>
  <si>
    <t>ok</t>
  </si>
  <si>
    <t>On Completion FHTCs Connection alomg the Streach</t>
  </si>
  <si>
    <t>Dia of HDPE Pipe (mm)</t>
  </si>
  <si>
    <t>MDPE Pipe length(Mtr)</t>
  </si>
  <si>
    <t>Consumer Name</t>
  </si>
  <si>
    <t>Father/ Husband Name</t>
  </si>
  <si>
    <t>D,O.B</t>
  </si>
  <si>
    <t>Aadhaar No</t>
  </si>
  <si>
    <t>Mobile No</t>
  </si>
  <si>
    <t xml:space="preserve"> Category</t>
  </si>
  <si>
    <t>VIDHAYA SAGAR MISHRA</t>
  </si>
  <si>
    <t>SHIV BARAN MISHRA</t>
  </si>
  <si>
    <t>GEN</t>
  </si>
  <si>
    <t xml:space="preserve">CHHOTE LAL </t>
  </si>
  <si>
    <t>RAM PRASAD</t>
  </si>
  <si>
    <t>PRIYANKA</t>
  </si>
  <si>
    <t>RAVISHANKAR</t>
  </si>
  <si>
    <t>SUMITRA DEVI</t>
  </si>
  <si>
    <t>HIRALAL</t>
  </si>
  <si>
    <t>TULSI RAM</t>
  </si>
  <si>
    <t>RAM KISHOR</t>
  </si>
  <si>
    <t>ROOP LAL</t>
  </si>
  <si>
    <t>RAM NARESH</t>
  </si>
  <si>
    <t>SURESH CHANDRA</t>
  </si>
  <si>
    <t>MATA FER</t>
  </si>
  <si>
    <t>MEERA DEVI</t>
  </si>
  <si>
    <t>OM PRAKASH</t>
  </si>
  <si>
    <t>PARMAHIN</t>
  </si>
  <si>
    <t>RAMDHAN</t>
  </si>
  <si>
    <t>POONA DEVI</t>
  </si>
  <si>
    <t>DHAUTALI</t>
  </si>
  <si>
    <t>SIYARAM SAROJ</t>
  </si>
  <si>
    <t>SOORSATI DEVI</t>
  </si>
  <si>
    <t>DEVNATH</t>
  </si>
  <si>
    <t>PUSHPA DEVI</t>
  </si>
  <si>
    <t>SHIV MANGAL</t>
  </si>
  <si>
    <t>NAGRAHIN</t>
  </si>
  <si>
    <t>LAL CHANDRA</t>
  </si>
  <si>
    <t>PRAHALADI</t>
  </si>
  <si>
    <t>ASHA</t>
  </si>
  <si>
    <t>RAM PRAKASH</t>
  </si>
  <si>
    <t>KRISHAN KUMAR</t>
  </si>
  <si>
    <t>RAM GAREEB</t>
  </si>
  <si>
    <t>RAM SUKH</t>
  </si>
  <si>
    <t>RAM RAJ KORI</t>
  </si>
  <si>
    <t>SAMAI</t>
  </si>
  <si>
    <t>DEVKALI</t>
  </si>
  <si>
    <t>PHOOLCHAND</t>
  </si>
  <si>
    <t>SALIK RAM</t>
  </si>
  <si>
    <t>RAM SWRUP</t>
  </si>
  <si>
    <t>TARA DEVI</t>
  </si>
  <si>
    <t>SARLA DEVI</t>
  </si>
  <si>
    <t>NAGENDRA PRATAP SINGH</t>
  </si>
  <si>
    <t xml:space="preserve">VANDITA </t>
  </si>
  <si>
    <t>PANKAJ KUMAR</t>
  </si>
  <si>
    <t>MANJU DEVI</t>
  </si>
  <si>
    <t>DILIP KUMAR</t>
  </si>
  <si>
    <t>SANJAY KUMAR SINGH</t>
  </si>
  <si>
    <t>NAREDRA BAHADUR SINGH</t>
  </si>
  <si>
    <t>RAM NARAYAN</t>
  </si>
  <si>
    <t>RAMDAS</t>
  </si>
  <si>
    <t>J-117</t>
  </si>
  <si>
    <t>RENU SINGH</t>
  </si>
  <si>
    <t>MAHENDRA PRATAP SINGH</t>
  </si>
  <si>
    <t>VIRENDRA BAHADUR</t>
  </si>
  <si>
    <t>SURYA PRATAP</t>
  </si>
  <si>
    <t>SHIV PRATAP SINGH</t>
  </si>
  <si>
    <t>SURENDRA PRATAP SINGH</t>
  </si>
  <si>
    <t>INDRA BAHADUR SINGH</t>
  </si>
  <si>
    <t xml:space="preserve"> </t>
  </si>
  <si>
    <t>SURAJ SINGH</t>
  </si>
  <si>
    <t>AMAR BAHADUR SINGH</t>
  </si>
  <si>
    <t>RAM SHANKAR SINGH</t>
  </si>
  <si>
    <t>LAL PRATAP SINGH</t>
  </si>
  <si>
    <t>RAMDEV SINGH</t>
  </si>
  <si>
    <t>TEJ BAHADUR SINGH</t>
  </si>
  <si>
    <t>RNAMASHANKAR</t>
  </si>
  <si>
    <t>RAM DULARE</t>
  </si>
  <si>
    <t>ANJANI KUMAR PANDAY</t>
  </si>
  <si>
    <t>MULCHANDRA PANDAY</t>
  </si>
  <si>
    <t>DINESH KUMAR PANDAY</t>
  </si>
  <si>
    <t xml:space="preserve">KAILASHNATH </t>
  </si>
  <si>
    <t>BHAGAWANDEEN</t>
  </si>
  <si>
    <t>CHANDRA BHAN SINGH</t>
  </si>
  <si>
    <t>MATA PRASAD SINGH</t>
  </si>
  <si>
    <t xml:space="preserve">BRIJ LAL </t>
  </si>
  <si>
    <t>RAJARAM</t>
  </si>
  <si>
    <t>DEVIDEEN SINGH</t>
  </si>
  <si>
    <t>MAHADEV SINGH</t>
  </si>
  <si>
    <t>SHILA SINGH</t>
  </si>
  <si>
    <t>AJAY PRATAP SINGH</t>
  </si>
  <si>
    <t>SUSHILA SINGH</t>
  </si>
  <si>
    <t>NAR SINGH BAHADUR SINGH</t>
  </si>
  <si>
    <t>JAY SINGH</t>
  </si>
  <si>
    <t>LAL MANI SINGH</t>
  </si>
  <si>
    <t>GAURI SHANKAR SINGH</t>
  </si>
  <si>
    <t>KRISHNA DEV SINGH</t>
  </si>
  <si>
    <t>LAL SRI SINGH</t>
  </si>
  <si>
    <t>J-226</t>
  </si>
  <si>
    <t>J-214</t>
  </si>
  <si>
    <t>MAHENDRA PRATAP S</t>
  </si>
  <si>
    <t>KAILASH NATH PANDEY</t>
  </si>
  <si>
    <t>RAM ANUJ PANDEY</t>
  </si>
  <si>
    <t>ARAVIND KUMAR</t>
  </si>
  <si>
    <t>RAMASHANKAR TIWARI</t>
  </si>
  <si>
    <t>SHASHI KUMAR PANDEY</t>
  </si>
  <si>
    <t>TRIBHUAN NATH PANDEY</t>
  </si>
  <si>
    <t>TRIBHUWAN NATHA PANDEY</t>
  </si>
  <si>
    <t>GHANSHYAM MISHRA</t>
  </si>
  <si>
    <t>SURYA NARAYAN MISHRA</t>
  </si>
  <si>
    <t>RAJKUMAR</t>
  </si>
  <si>
    <t>SURYA NARAYAN</t>
  </si>
  <si>
    <t xml:space="preserve">MUNNI DEVI </t>
  </si>
  <si>
    <t>RAJESH KUMAR TIWARI</t>
  </si>
  <si>
    <t xml:space="preserve">PAPPU </t>
  </si>
  <si>
    <t>SURYANARAYAN</t>
  </si>
  <si>
    <t xml:space="preserve">SHIVMATI </t>
  </si>
  <si>
    <t>AMAR BAHADR</t>
  </si>
  <si>
    <t>SUGGI DEVI</t>
  </si>
  <si>
    <t>BABULAL</t>
  </si>
  <si>
    <t xml:space="preserve">MISRAIN </t>
  </si>
  <si>
    <t>KAMLA DEVI</t>
  </si>
  <si>
    <t>SEEMA DEVI</t>
  </si>
  <si>
    <t>ARJUN GAUTAM</t>
  </si>
  <si>
    <t>SUSHEELA DEVI</t>
  </si>
  <si>
    <t>BHULLAR</t>
  </si>
  <si>
    <t>MUNSHIYAIN</t>
  </si>
  <si>
    <t>VANSHILAL</t>
  </si>
  <si>
    <t>RAMESH KUMAR</t>
  </si>
  <si>
    <t>BANSHILAL</t>
  </si>
  <si>
    <t>SUNEETA DEVI KORI</t>
  </si>
  <si>
    <t>PAWAN KUMAR</t>
  </si>
  <si>
    <t>SONA DEVI</t>
  </si>
  <si>
    <t>RENU DEVI</t>
  </si>
  <si>
    <t>MUKESH KUMAR</t>
  </si>
  <si>
    <t>SAROJ PANDAY</t>
  </si>
  <si>
    <t xml:space="preserve">SHEELA </t>
  </si>
  <si>
    <t>SATISH KUMAR</t>
  </si>
  <si>
    <t>ANEETA DEVI</t>
  </si>
  <si>
    <t>MANOJ PANDAY</t>
  </si>
  <si>
    <t>NEERAJ SHIN</t>
  </si>
  <si>
    <t>INDRA BAHADUR SHING</t>
  </si>
  <si>
    <t>RAMHARI DEVI</t>
  </si>
  <si>
    <t>SONELAL</t>
  </si>
  <si>
    <t>SANTOSHA DEVI</t>
  </si>
  <si>
    <t>ASHOK KUMAR</t>
  </si>
  <si>
    <t>SHANTI DEVI</t>
  </si>
  <si>
    <t>RAM ANJOR</t>
  </si>
  <si>
    <t>MAHRAJ DEEN</t>
  </si>
  <si>
    <t>SURYA KALI</t>
  </si>
  <si>
    <t>SAROJ KUMAR MISHRA</t>
  </si>
  <si>
    <t xml:space="preserve">LAKSHMI NARAYAN MISHRA </t>
  </si>
  <si>
    <t>CHANDRABHAN</t>
  </si>
  <si>
    <t>AYODHYA PRASAD</t>
  </si>
  <si>
    <t>ANARKALI</t>
  </si>
  <si>
    <t>RMAFER</t>
  </si>
  <si>
    <t>SHIV KUMAR PATEL</t>
  </si>
  <si>
    <t xml:space="preserve">RAM KHELAWAN </t>
  </si>
  <si>
    <t>CHANCHAL</t>
  </si>
  <si>
    <t>DIPCHAND</t>
  </si>
  <si>
    <t xml:space="preserve">KALEE DEEN </t>
  </si>
  <si>
    <t xml:space="preserve">MOHAN LAL </t>
  </si>
  <si>
    <t>DEVIDAYAL</t>
  </si>
  <si>
    <t>ANITA DEVI SAROJ</t>
  </si>
  <si>
    <t>YASHODHA</t>
  </si>
  <si>
    <t>KISHORI</t>
  </si>
  <si>
    <t>SURENDRA KUMAR SAROJ</t>
  </si>
  <si>
    <t>OM PRAKASH SAROJ</t>
  </si>
  <si>
    <t>SUDHA DEVI</t>
  </si>
  <si>
    <t>PANNA LAL</t>
  </si>
  <si>
    <t>MEENA SAROJ</t>
  </si>
  <si>
    <t>SANDEEP KUMAR</t>
  </si>
  <si>
    <t>SUNEETA VISHWAKARMA</t>
  </si>
  <si>
    <t>PHOOLCHAND VISHAKARMA</t>
  </si>
  <si>
    <t>SUSHILA DEVI VISHWAKRMA</t>
  </si>
  <si>
    <t>PREM CHANDRA VISHWAKARM</t>
  </si>
  <si>
    <t>INDRAJI</t>
  </si>
  <si>
    <t xml:space="preserve">CHHOTELAL </t>
  </si>
  <si>
    <t>SRIPAL SINGH</t>
  </si>
  <si>
    <t>UDAI SINGH</t>
  </si>
  <si>
    <t>RAM MURTI SINGH</t>
  </si>
  <si>
    <t>UDAI PRATAP SINGH</t>
  </si>
  <si>
    <t xml:space="preserve">RENU PANDEY </t>
  </si>
  <si>
    <t>J-242</t>
  </si>
  <si>
    <t>SAVITRI</t>
  </si>
  <si>
    <t>RAJESH</t>
  </si>
  <si>
    <t>SANGEETA DEVI</t>
  </si>
  <si>
    <t>BRIJESH KUMAR</t>
  </si>
  <si>
    <t>KAMLA DEVI YADAV</t>
  </si>
  <si>
    <t>MAHENDRA KUMAR YADAV</t>
  </si>
  <si>
    <t>ANTIMA DEVI</t>
  </si>
  <si>
    <t>SUNIL SAROJ</t>
  </si>
  <si>
    <t xml:space="preserve">MAYA DEVI </t>
  </si>
  <si>
    <t>MAHADEV SAROJ</t>
  </si>
  <si>
    <t>REKHA DEVI</t>
  </si>
  <si>
    <t>RAKESH KUMAR</t>
  </si>
  <si>
    <t xml:space="preserve">AKJILESH KUMAR MISHRA </t>
  </si>
  <si>
    <t>SHIVA PRATAP MISHRA</t>
  </si>
  <si>
    <t>RAMASHANKAR</t>
  </si>
  <si>
    <t>KALPANA</t>
  </si>
  <si>
    <t>SUNIL</t>
  </si>
  <si>
    <t>LALTI</t>
  </si>
  <si>
    <t>VIMLA DEVI</t>
  </si>
  <si>
    <t>NANHE</t>
  </si>
  <si>
    <t>SEETA DEVI</t>
  </si>
  <si>
    <t>HARISHCHANDRA</t>
  </si>
  <si>
    <t>SURESH</t>
  </si>
  <si>
    <t>RAJKALI</t>
  </si>
  <si>
    <t>JAGJIVAN</t>
  </si>
  <si>
    <t>LILHIN</t>
  </si>
  <si>
    <t>RAMNARESH</t>
  </si>
  <si>
    <t>LILAHIN SAROJ</t>
  </si>
  <si>
    <t>RAM LAUTAN</t>
  </si>
  <si>
    <t xml:space="preserve">RAMKALI </t>
  </si>
  <si>
    <t>RAMFER</t>
  </si>
  <si>
    <t>BANSHI LAL VISHWAKRAMA</t>
  </si>
  <si>
    <t>RAM VISHAL VISHWAKARMA</t>
  </si>
  <si>
    <t>ARCHANA DEVI</t>
  </si>
  <si>
    <t>HARI LAL</t>
  </si>
  <si>
    <t>J-103</t>
  </si>
  <si>
    <t xml:space="preserve">UTTAM KUMAR VISHWAKARMA </t>
  </si>
  <si>
    <t>CHAMELA DEVI</t>
  </si>
  <si>
    <t xml:space="preserve">ANJALI VISHWAKARMA </t>
  </si>
  <si>
    <t>GUDDU VISHWAKARMA</t>
  </si>
  <si>
    <t>ISRATUN NISHA</t>
  </si>
  <si>
    <t>NASIR</t>
  </si>
  <si>
    <t>AMINA BANO</t>
  </si>
  <si>
    <t>RAFEEK</t>
  </si>
  <si>
    <t>CHHEDI LAL</t>
  </si>
  <si>
    <t>J-114</t>
  </si>
  <si>
    <t xml:space="preserve">RAJENDRA </t>
  </si>
  <si>
    <t>KUSUM</t>
  </si>
  <si>
    <t>PRIMARY SCHOOL</t>
  </si>
  <si>
    <t>Abstract for Saddles</t>
  </si>
  <si>
    <t>Dia</t>
  </si>
  <si>
    <t>FHTCs Connections  Measurement Sheet for Galgali &amp; Tarapur GP of Bihar Block</t>
  </si>
  <si>
    <t xml:space="preserve">Prepared By                 Site Engineer                 ( AM-SMX )               ( AM-PMX )                   AGM                         Project Incharge </t>
  </si>
  <si>
    <t>J-122</t>
  </si>
  <si>
    <t>J30</t>
  </si>
  <si>
    <t>J-84</t>
  </si>
  <si>
    <t>J-144</t>
  </si>
  <si>
    <t>J-137</t>
  </si>
  <si>
    <t>J-178</t>
  </si>
  <si>
    <t>J-222</t>
  </si>
  <si>
    <t>J-293</t>
  </si>
  <si>
    <t>J-215</t>
  </si>
  <si>
    <t>J-271</t>
  </si>
  <si>
    <t>J-245</t>
  </si>
  <si>
    <t>J-334</t>
  </si>
  <si>
    <t>J-336</t>
  </si>
  <si>
    <t>J-382</t>
  </si>
  <si>
    <t>J-380</t>
  </si>
  <si>
    <t>J-386</t>
  </si>
  <si>
    <t>J-388</t>
  </si>
  <si>
    <t>J-310</t>
  </si>
  <si>
    <t>J-296</t>
  </si>
  <si>
    <t>J-322</t>
  </si>
  <si>
    <t>J-346</t>
  </si>
  <si>
    <t>J-345</t>
  </si>
  <si>
    <t>J-335</t>
  </si>
  <si>
    <t>J-328</t>
  </si>
  <si>
    <t>J-351</t>
  </si>
  <si>
    <t>J-359</t>
  </si>
  <si>
    <t>J-313</t>
  </si>
  <si>
    <t>J-44</t>
  </si>
  <si>
    <t>J-156</t>
  </si>
  <si>
    <t>J-66</t>
  </si>
  <si>
    <t>INT</t>
  </si>
  <si>
    <t>J-97</t>
  </si>
  <si>
    <t>J-116</t>
  </si>
  <si>
    <t>J-101</t>
  </si>
  <si>
    <t>J-198</t>
  </si>
  <si>
    <t>J-281</t>
  </si>
  <si>
    <t>J-145</t>
  </si>
  <si>
    <t>J-162</t>
  </si>
  <si>
    <t>J-361</t>
  </si>
  <si>
    <t>J-357</t>
  </si>
  <si>
    <t>J-350</t>
  </si>
  <si>
    <t>J-314</t>
  </si>
  <si>
    <t>J-319</t>
  </si>
  <si>
    <t>J330</t>
  </si>
  <si>
    <t>J-330</t>
  </si>
  <si>
    <t>J-315</t>
  </si>
  <si>
    <t>J-373</t>
  </si>
  <si>
    <t>J-365</t>
  </si>
  <si>
    <t>J-377</t>
  </si>
  <si>
    <t>J-45</t>
  </si>
  <si>
    <t>J-41</t>
  </si>
  <si>
    <t>J-324</t>
  </si>
  <si>
    <t>J-306</t>
  </si>
  <si>
    <t>Interlocking</t>
  </si>
  <si>
    <r>
      <t xml:space="preserve">Road Restoration  Measurement Sheet for Shiya </t>
    </r>
    <r>
      <rPr>
        <b/>
        <sz val="15"/>
        <color rgb="FFFF0000"/>
        <rFont val="Cambria"/>
        <family val="1"/>
        <scheme val="major"/>
      </rPr>
      <t>GP of Bihar Block</t>
    </r>
  </si>
  <si>
    <r>
      <t xml:space="preserve">Address : </t>
    </r>
    <r>
      <rPr>
        <sz val="14"/>
        <color rgb="FF000000"/>
        <rFont val="Times New Roman"/>
        <family val="1"/>
      </rPr>
      <t>H. No. 143, 2nd Floor, Sri Sita Ram Nivas, Civil Lines Road, Meera Bhawan Chauraha, Pratapgarh - 230001.</t>
    </r>
  </si>
  <si>
    <t>SAP Entery</t>
  </si>
  <si>
    <t>J-138</t>
  </si>
  <si>
    <t>J-167</t>
  </si>
  <si>
    <t>BOE+KC</t>
  </si>
  <si>
    <t>J-64</t>
  </si>
  <si>
    <t>J-3</t>
  </si>
  <si>
    <t>J-107</t>
  </si>
  <si>
    <t>J-128</t>
  </si>
  <si>
    <t>J-72</t>
  </si>
  <si>
    <t>J-50</t>
  </si>
  <si>
    <t>J-46</t>
  </si>
  <si>
    <t>J-57</t>
  </si>
  <si>
    <t>J-151</t>
  </si>
  <si>
    <t>J-132</t>
  </si>
  <si>
    <t>J-133</t>
  </si>
  <si>
    <t>CC</t>
  </si>
  <si>
    <t>J-88</t>
  </si>
  <si>
    <t>Gogaer</t>
  </si>
  <si>
    <t>Gogaer (Bihar Block) Laying Qty's</t>
  </si>
  <si>
    <t>J-166</t>
  </si>
  <si>
    <t>J-104</t>
  </si>
  <si>
    <t>J-9</t>
  </si>
  <si>
    <t>J-2</t>
  </si>
  <si>
    <t>J-8</t>
  </si>
  <si>
    <t>J-16</t>
  </si>
  <si>
    <t>J-264</t>
  </si>
  <si>
    <t>200 mm X 63 mm</t>
  </si>
  <si>
    <t>125 mm X 140 mm</t>
  </si>
  <si>
    <t>J-246</t>
  </si>
  <si>
    <t>J-272</t>
  </si>
  <si>
    <t>J-265</t>
  </si>
  <si>
    <t>J-275</t>
  </si>
  <si>
    <t>J-285</t>
  </si>
  <si>
    <t>J-252</t>
  </si>
  <si>
    <t>J-280</t>
  </si>
  <si>
    <t>J-270</t>
  </si>
  <si>
    <t>J-251</t>
  </si>
  <si>
    <t>J-291</t>
  </si>
  <si>
    <t>J-282</t>
  </si>
  <si>
    <t>J-277</t>
  </si>
  <si>
    <t>J-268</t>
  </si>
  <si>
    <t>J-294</t>
  </si>
  <si>
    <t>J-298</t>
  </si>
  <si>
    <t>J-283</t>
  </si>
  <si>
    <t>J-269</t>
  </si>
  <si>
    <t>J-267</t>
  </si>
  <si>
    <t>J-257</t>
  </si>
  <si>
    <t>J-278</t>
  </si>
  <si>
    <t>J-256</t>
  </si>
  <si>
    <t>J-248</t>
  </si>
  <si>
    <t>J-263</t>
  </si>
  <si>
    <t>J-276</t>
  </si>
  <si>
    <t>J-123</t>
  </si>
  <si>
    <t>J-EX</t>
  </si>
  <si>
    <t>J-202</t>
  </si>
  <si>
    <t>J-260</t>
  </si>
  <si>
    <t>J-258</t>
  </si>
  <si>
    <t>J-164</t>
  </si>
  <si>
    <t>J-279</t>
  </si>
  <si>
    <t>J-284</t>
  </si>
  <si>
    <t>J-286</t>
  </si>
  <si>
    <t>J-69</t>
  </si>
  <si>
    <t>HYDRO TEST BILL</t>
  </si>
  <si>
    <t>G.P.  Name  :-</t>
  </si>
  <si>
    <t>SHIYA</t>
  </si>
  <si>
    <t xml:space="preserve">Block Name  :- </t>
  </si>
  <si>
    <t>BIHAR</t>
  </si>
  <si>
    <t xml:space="preserve">Date </t>
  </si>
  <si>
    <t xml:space="preserve">Date of Testing </t>
  </si>
  <si>
    <t>SL. No.</t>
  </si>
  <si>
    <t>Material of Pipe</t>
  </si>
  <si>
    <t>ID (MM)</t>
  </si>
  <si>
    <t xml:space="preserve">Start Node </t>
  </si>
  <si>
    <t xml:space="preserve">End Node </t>
  </si>
  <si>
    <t>Appliede test pressure (kg/cm'2)</t>
  </si>
  <si>
    <t>Time in Hrs</t>
  </si>
  <si>
    <t>Observation</t>
  </si>
  <si>
    <t>Remark</t>
  </si>
  <si>
    <t>Pressure rising time  (Hrs)</t>
  </si>
  <si>
    <t>Pressure  Released time (Hrs)</t>
  </si>
  <si>
    <t>Total Duration Hrs</t>
  </si>
  <si>
    <t>Total Bill for Dia wise</t>
  </si>
  <si>
    <t>TOTAL=</t>
  </si>
  <si>
    <t>Pipeline</t>
  </si>
  <si>
    <t>Gogaer (Bihar)</t>
  </si>
  <si>
    <t>J-160</t>
  </si>
  <si>
    <t>J-92</t>
  </si>
  <si>
    <t>J-31</t>
  </si>
  <si>
    <t>J-04</t>
  </si>
  <si>
    <t>Jey</t>
  </si>
  <si>
    <r>
      <t xml:space="preserve">Road Restoration  Measurement Sheet for Gogar </t>
    </r>
    <r>
      <rPr>
        <b/>
        <sz val="15"/>
        <color rgb="FFFF0000"/>
        <rFont val="Cambria"/>
        <family val="1"/>
        <scheme val="major"/>
      </rPr>
      <t>GP of Bihar Block</t>
    </r>
  </si>
  <si>
    <t xml:space="preserve">GALGALI </t>
  </si>
  <si>
    <t>Total=</t>
  </si>
  <si>
    <t xml:space="preserve">Block </t>
  </si>
  <si>
    <t>GOGAUR</t>
  </si>
  <si>
    <t xml:space="preserve">    SL.No</t>
  </si>
  <si>
    <t xml:space="preserve"> MDPE Pipe length (Mtr)</t>
  </si>
  <si>
    <t xml:space="preserve">                Consumer Name </t>
  </si>
  <si>
    <t xml:space="preserve">        Father/ Husband Name </t>
  </si>
  <si>
    <t xml:space="preserve">          D.O.B.</t>
  </si>
  <si>
    <r>
      <t xml:space="preserve">       </t>
    </r>
    <r>
      <rPr>
        <b/>
        <sz val="11"/>
        <color theme="1"/>
        <rFont val="Calibri"/>
        <family val="2"/>
        <scheme val="minor"/>
      </rPr>
      <t xml:space="preserve">   Aadhaar No</t>
    </r>
    <r>
      <rPr>
        <sz val="11"/>
        <color theme="1"/>
        <rFont val="Calibri"/>
        <family val="2"/>
        <scheme val="minor"/>
      </rPr>
      <t>.</t>
    </r>
  </si>
  <si>
    <r>
      <t xml:space="preserve">     </t>
    </r>
    <r>
      <rPr>
        <b/>
        <sz val="11"/>
        <color theme="1"/>
        <rFont val="Calibri"/>
        <family val="2"/>
        <scheme val="minor"/>
      </rPr>
      <t xml:space="preserve">     Mobile No.</t>
    </r>
  </si>
  <si>
    <r>
      <t xml:space="preserve">     </t>
    </r>
    <r>
      <rPr>
        <b/>
        <sz val="11"/>
        <color theme="1"/>
        <rFont val="Calibri"/>
        <family val="2"/>
        <scheme val="minor"/>
      </rPr>
      <t xml:space="preserve"> Remarks</t>
    </r>
  </si>
  <si>
    <t>CHHEDI</t>
  </si>
  <si>
    <t>BACHAI</t>
  </si>
  <si>
    <t>684859554061</t>
  </si>
  <si>
    <t>RAMESH CHANDRA</t>
  </si>
  <si>
    <t xml:space="preserve">CHHEDI LAL </t>
  </si>
  <si>
    <t>566039928764</t>
  </si>
  <si>
    <t>ALOK KUMAR SAROJ</t>
  </si>
  <si>
    <t>RAMSHANKAR SAROJ</t>
  </si>
  <si>
    <t>13/11/2001</t>
  </si>
  <si>
    <t>248123008806</t>
  </si>
  <si>
    <t>AJAY KUMAR</t>
  </si>
  <si>
    <t>RAMA SHANKAR</t>
  </si>
  <si>
    <t>20-10-1997</t>
  </si>
  <si>
    <t>298688654689</t>
  </si>
  <si>
    <t>KASAHIN</t>
  </si>
  <si>
    <t>588095595171</t>
  </si>
  <si>
    <t>RAM KISHUN</t>
  </si>
  <si>
    <t>RAM BAHADUR</t>
  </si>
  <si>
    <t>892870432303</t>
  </si>
  <si>
    <t>PHOOL CHANDRA</t>
  </si>
  <si>
    <t>305191907966</t>
  </si>
  <si>
    <t>GULAG</t>
  </si>
  <si>
    <t>RAM SHANKAR</t>
  </si>
  <si>
    <t>338766753235</t>
  </si>
  <si>
    <t>VIJAY KUMAR</t>
  </si>
  <si>
    <t>RAM ASHRAY</t>
  </si>
  <si>
    <t>287138345844</t>
  </si>
  <si>
    <t>RAJ KUMAR SAROJ</t>
  </si>
  <si>
    <t>RAM SAHAY SAROJ</t>
  </si>
  <si>
    <t>939169897278</t>
  </si>
  <si>
    <t>RAJESH KUMAR SAROJ</t>
  </si>
  <si>
    <t>503304936545</t>
  </si>
  <si>
    <t>GAYA PRASAD</t>
  </si>
  <si>
    <t>972798199832</t>
  </si>
  <si>
    <t>ANIL SAROJ</t>
  </si>
  <si>
    <t>BANSHI LAL</t>
  </si>
  <si>
    <t>MAN BOTH</t>
  </si>
  <si>
    <t>GANGA DEEN</t>
  </si>
  <si>
    <t>429679398535</t>
  </si>
  <si>
    <t>SANGEETA</t>
  </si>
  <si>
    <t>MADAN LAL</t>
  </si>
  <si>
    <t>425211708338</t>
  </si>
  <si>
    <t>AMAR NATH PRAJAPATI</t>
  </si>
  <si>
    <t>MAN BODH</t>
  </si>
  <si>
    <t>14/08/1992</t>
  </si>
  <si>
    <t>605237095592</t>
  </si>
  <si>
    <t>HARI RAM</t>
  </si>
  <si>
    <t>MAHADEV</t>
  </si>
  <si>
    <t>860955463366</t>
  </si>
  <si>
    <t xml:space="preserve">BANSHI LAL </t>
  </si>
  <si>
    <t>PITAI</t>
  </si>
  <si>
    <t>894674953876</t>
  </si>
  <si>
    <t xml:space="preserve">RAVI SAROJ </t>
  </si>
  <si>
    <t>419561931872</t>
  </si>
  <si>
    <t>BABU LAL</t>
  </si>
  <si>
    <t>RAM DAYAL</t>
  </si>
  <si>
    <t>PUJA TIWARI</t>
  </si>
  <si>
    <t>VINOD KUMMR</t>
  </si>
  <si>
    <t>20/06/1994</t>
  </si>
  <si>
    <t>RAJ KUMAR YADAV</t>
  </si>
  <si>
    <t>SHIV BODH</t>
  </si>
  <si>
    <t>RAM PRASAD TIWARI</t>
  </si>
  <si>
    <t>NEELAM TIWARI</t>
  </si>
  <si>
    <t>BAL BODH</t>
  </si>
  <si>
    <t>TULSAHIN</t>
  </si>
  <si>
    <t>KANDHAI</t>
  </si>
  <si>
    <t>DINESH</t>
  </si>
  <si>
    <t>BRIJESH</t>
  </si>
  <si>
    <t>SABITA</t>
  </si>
  <si>
    <t>ASHOK</t>
  </si>
  <si>
    <t>SUNNDAR LAL MISHRA</t>
  </si>
  <si>
    <t>BADRI PRASAD</t>
  </si>
  <si>
    <t>RAHUL MISHRA</t>
  </si>
  <si>
    <t>SUNDAR LAL</t>
  </si>
  <si>
    <t>PANKAJ MISHRA</t>
  </si>
  <si>
    <t>SANGAM LAL</t>
  </si>
  <si>
    <t>NEERAJ MISHRA</t>
  </si>
  <si>
    <t>17/07/1974</t>
  </si>
  <si>
    <t>PREMA DEVI</t>
  </si>
  <si>
    <t>KUSUMI DEVI</t>
  </si>
  <si>
    <t>RAM LAL SAROJ</t>
  </si>
  <si>
    <t>SHIV KUMAR</t>
  </si>
  <si>
    <t xml:space="preserve">GANESH </t>
  </si>
  <si>
    <t>MALTI DEVI</t>
  </si>
  <si>
    <t>SURESH KUMAR</t>
  </si>
  <si>
    <t>ANIL KUMAR</t>
  </si>
  <si>
    <t>NAIKA</t>
  </si>
  <si>
    <t>RAMPHAL</t>
  </si>
  <si>
    <t>GULAB KALI</t>
  </si>
  <si>
    <t>RAMNATH</t>
  </si>
  <si>
    <t>KAUSHIIYA DEVI</t>
  </si>
  <si>
    <t>JAGDESH</t>
  </si>
  <si>
    <t>JANGBAHADUR</t>
  </si>
  <si>
    <t>KIRAN HARIJAN</t>
  </si>
  <si>
    <t>DHARMRAJ</t>
  </si>
  <si>
    <t>RANJU DEVI</t>
  </si>
  <si>
    <t>RAJU SINGH</t>
  </si>
  <si>
    <t>RAMLALIYA</t>
  </si>
  <si>
    <t>RAM ASHARE</t>
  </si>
  <si>
    <t>KRIPA SHANKAR</t>
  </si>
  <si>
    <t>ASHA DEVI</t>
  </si>
  <si>
    <t>SANTOSH KUMAR</t>
  </si>
  <si>
    <t>USHA DEVI</t>
  </si>
  <si>
    <t>BHAILAL</t>
  </si>
  <si>
    <t>MANJU</t>
  </si>
  <si>
    <t>DINESH KUMAR</t>
  </si>
  <si>
    <t>LALLU HARIJAN</t>
  </si>
  <si>
    <t>RAM LAL</t>
  </si>
  <si>
    <t>30/7/1985</t>
  </si>
  <si>
    <t>KARMA DEVI</t>
  </si>
  <si>
    <t>VIJAY BAHADUR</t>
  </si>
  <si>
    <t>RAM KUMAR YADAV</t>
  </si>
  <si>
    <t>HARILAL YADAV</t>
  </si>
  <si>
    <t>17/5/1991</t>
  </si>
  <si>
    <t>DURGA PRASAD</t>
  </si>
  <si>
    <t>KRISHNA KUMAR MISHRA</t>
  </si>
  <si>
    <t>20/1/1957</t>
  </si>
  <si>
    <t>RAMESH PRASAD</t>
  </si>
  <si>
    <t>SALIKRAM</t>
  </si>
  <si>
    <t xml:space="preserve">SHYAM LAL </t>
  </si>
  <si>
    <t>RAM GULAM</t>
  </si>
  <si>
    <t>SUMAN DEVI</t>
  </si>
  <si>
    <t>DHARMENDRA KUMAR</t>
  </si>
  <si>
    <t xml:space="preserve">RAJ KUMARI </t>
  </si>
  <si>
    <t>RAM SUMER</t>
  </si>
  <si>
    <t>RAMANAND YADAV</t>
  </si>
  <si>
    <t>21/04/1980</t>
  </si>
  <si>
    <t>PINKI</t>
  </si>
  <si>
    <t>NAGENDRA</t>
  </si>
  <si>
    <t>UMA DEVI</t>
  </si>
  <si>
    <t>HARISH CHANDRA</t>
  </si>
  <si>
    <t>URMILA DEVI</t>
  </si>
  <si>
    <t>JITENDRA KUMAR</t>
  </si>
  <si>
    <t>ARVIND KUMAR</t>
  </si>
  <si>
    <t>IRSAD</t>
  </si>
  <si>
    <t>RIYAZUDDIN</t>
  </si>
  <si>
    <t>MO. SHAMIN</t>
  </si>
  <si>
    <t>MO. ALI</t>
  </si>
  <si>
    <t>DHIRENDRA KUMAR</t>
  </si>
  <si>
    <t>NANHELAL</t>
  </si>
  <si>
    <t>SUMAN DEVI PRAJAPATI</t>
  </si>
  <si>
    <t>KAMATA PRASAD</t>
  </si>
  <si>
    <t>DUBAHIN</t>
  </si>
  <si>
    <t>CHHOTE LAL MISHRA</t>
  </si>
  <si>
    <t xml:space="preserve">SUNDARI </t>
  </si>
  <si>
    <t>RAM KHELAVAN</t>
  </si>
  <si>
    <t>8172889810</t>
  </si>
  <si>
    <t xml:space="preserve">RAJKUMARI </t>
  </si>
  <si>
    <t>MUNNI LAL</t>
  </si>
  <si>
    <t>JYOTI</t>
  </si>
  <si>
    <t>PIKKI DEVI</t>
  </si>
  <si>
    <t>SHIV BAHADUR</t>
  </si>
  <si>
    <t>MEENA YADAV</t>
  </si>
  <si>
    <t>LAL BAHADUR</t>
  </si>
  <si>
    <t>SIMA DEVI</t>
  </si>
  <si>
    <t>RAJESH KUMAR</t>
  </si>
  <si>
    <t>FHTC ABSTRACT</t>
  </si>
  <si>
    <t>Gap Closing works - 5%</t>
  </si>
  <si>
    <t>FHTCs Connection Completion - 10%</t>
  </si>
  <si>
    <t xml:space="preserve">Prepared By           Site Engineer           ( AM-SMX )            ( AM-PMX )      AGM       Project Incharge </t>
  </si>
  <si>
    <t>RA-06</t>
  </si>
  <si>
    <t>siya</t>
  </si>
  <si>
    <t>gogaer</t>
  </si>
  <si>
    <t>Hosiyarpur (BBND)</t>
  </si>
  <si>
    <t>J-17A</t>
  </si>
  <si>
    <t>Hosiyarpur (Bababelkarnathdham Block) Laying Qty's</t>
  </si>
  <si>
    <t>WO Qty</t>
  </si>
  <si>
    <t>J-316</t>
  </si>
  <si>
    <t>J-205</t>
  </si>
  <si>
    <t>J-273</t>
  </si>
  <si>
    <t>HYDROTESTING - 15%</t>
  </si>
  <si>
    <t>August HT Quantities</t>
  </si>
  <si>
    <t>Name of Block</t>
  </si>
  <si>
    <t>Name of GP</t>
  </si>
  <si>
    <t>SIYA</t>
  </si>
  <si>
    <t>Agency Name/ Work Order No</t>
  </si>
  <si>
    <t>ROHIT ENTERPRISES</t>
  </si>
  <si>
    <t xml:space="preserve">S.No      </t>
  </si>
  <si>
    <t>START NODE</t>
  </si>
  <si>
    <t>END NODE</t>
  </si>
  <si>
    <t>Dia of Pipe (mm)</t>
  </si>
  <si>
    <t>MDPE Pipe Length (m)</t>
  </si>
  <si>
    <t>Householder Name (As per Aadhar)</t>
  </si>
  <si>
    <t>Father/Husband Name (As per Aadhar)</t>
  </si>
  <si>
    <t>DOB</t>
  </si>
  <si>
    <t xml:space="preserve">Category </t>
  </si>
  <si>
    <t>Mukhiya (M/F)</t>
  </si>
  <si>
    <t>Aadhar No/Pan No</t>
  </si>
  <si>
    <t>Householder Contact No</t>
  </si>
  <si>
    <t>Householder Signature</t>
  </si>
  <si>
    <t xml:space="preserve">Remarks </t>
  </si>
  <si>
    <t>M</t>
  </si>
  <si>
    <t>SURSATI DEVI</t>
  </si>
  <si>
    <t>BHOLA NATH</t>
  </si>
  <si>
    <t>F</t>
  </si>
  <si>
    <t>RAHUL</t>
  </si>
  <si>
    <t>RAMSEWAK</t>
  </si>
  <si>
    <t>RAM ASRE</t>
  </si>
  <si>
    <t>ANGAD</t>
  </si>
  <si>
    <t>SURENDRA KUMAR</t>
  </si>
  <si>
    <t>RAMESHAWAR</t>
  </si>
  <si>
    <t>DHEERAJ SAROJ</t>
  </si>
  <si>
    <t>GANGA DEEN SAROJ</t>
  </si>
  <si>
    <t>RAMKALI</t>
  </si>
  <si>
    <t xml:space="preserve">RAM SEWAK </t>
  </si>
  <si>
    <t>GUDIYA</t>
  </si>
  <si>
    <t>ANITA</t>
  </si>
  <si>
    <t>SANJU DEVI</t>
  </si>
  <si>
    <t>RAJ KUMAR</t>
  </si>
  <si>
    <t>GANGA PRASAD</t>
  </si>
  <si>
    <t>LAV KUSH KUMAR YADAV</t>
  </si>
  <si>
    <t>HARIRAM YADAV</t>
  </si>
  <si>
    <t xml:space="preserve">SUNITA </t>
  </si>
  <si>
    <t>RAMESH</t>
  </si>
  <si>
    <t>SABEENA BEGAM</t>
  </si>
  <si>
    <t>YUNUS</t>
  </si>
  <si>
    <t>GHANSHYAM YADAV</t>
  </si>
  <si>
    <t>SHIVMURTI YADAV</t>
  </si>
  <si>
    <t>J-288</t>
  </si>
  <si>
    <t>RAM VISHAL</t>
  </si>
  <si>
    <t xml:space="preserve">SHIVMURTI </t>
  </si>
  <si>
    <t>JAGAN YADAV</t>
  </si>
  <si>
    <t>RAM BHAROS</t>
  </si>
  <si>
    <t>REETA DEVI</t>
  </si>
  <si>
    <t>HANSHRAJ</t>
  </si>
  <si>
    <t>KALLU YADAV</t>
  </si>
  <si>
    <t>JAGESAR</t>
  </si>
  <si>
    <t>SARDAR PEUTADEEN YADAV</t>
  </si>
  <si>
    <t>RAM AUTTAR</t>
  </si>
  <si>
    <t>SARYA PRASAD YADAV</t>
  </si>
  <si>
    <t>RAM NATH YADAV</t>
  </si>
  <si>
    <t>SAVITA DEVI</t>
  </si>
  <si>
    <t>VIRENDRA KUMAR</t>
  </si>
  <si>
    <t>SANT LAL</t>
  </si>
  <si>
    <t>DEVTO DEEN</t>
  </si>
  <si>
    <t xml:space="preserve">RAJENDRA  YADAV </t>
  </si>
  <si>
    <t>RAM AUTAR</t>
  </si>
  <si>
    <t>VIJAY PRATAP SINGH</t>
  </si>
  <si>
    <t>AVDHES BAHADUR</t>
  </si>
  <si>
    <t>MADARHIN</t>
  </si>
  <si>
    <t>HANSRAJ NIRMAL</t>
  </si>
  <si>
    <t>GUDIYA DEVI</t>
  </si>
  <si>
    <t>HARI RAM NIRMAL</t>
  </si>
  <si>
    <t>BANSILAL SAROJ</t>
  </si>
  <si>
    <t>VINDESWARI PRASAD</t>
  </si>
  <si>
    <t>YADAV MANISH</t>
  </si>
  <si>
    <t>PARUL YADAV</t>
  </si>
  <si>
    <t>SHIV MURAT</t>
  </si>
  <si>
    <t>RAJHIN</t>
  </si>
  <si>
    <t xml:space="preserve">MUNESWAR </t>
  </si>
  <si>
    <t>HARISHCHARA SAROJ</t>
  </si>
  <si>
    <t>MEVALAL</t>
  </si>
  <si>
    <t>NANBELA SAROJ</t>
  </si>
  <si>
    <t>JWAHAR</t>
  </si>
  <si>
    <t>RAM KRIPAL</t>
  </si>
  <si>
    <t>RADHESHYAM NIRMAL</t>
  </si>
  <si>
    <t>BACHULAL NIRMAL</t>
  </si>
  <si>
    <t>VIPIN KUMAR</t>
  </si>
  <si>
    <t>JAGDEV PAL</t>
  </si>
  <si>
    <t>ASHISH KUMAR PAL</t>
  </si>
  <si>
    <t>CHHEDILAL PAL</t>
  </si>
  <si>
    <t xml:space="preserve">SUMITRA </t>
  </si>
  <si>
    <t>MAKKAN LAL</t>
  </si>
  <si>
    <t>KILLAHIN</t>
  </si>
  <si>
    <t>RAM CHANDRA</t>
  </si>
  <si>
    <t>J-261</t>
  </si>
  <si>
    <t>LAKHPATI DEVI</t>
  </si>
  <si>
    <t>BALRAM KUMAR</t>
  </si>
  <si>
    <t>RADHESHYAM</t>
  </si>
  <si>
    <t>MADAN</t>
  </si>
  <si>
    <t>JOKHU</t>
  </si>
  <si>
    <t>BALHIN</t>
  </si>
  <si>
    <t>RAM AUTAR SAROJ</t>
  </si>
  <si>
    <t xml:space="preserve">HARIRAM </t>
  </si>
  <si>
    <t>RAMKLI</t>
  </si>
  <si>
    <t>CHHABELAL</t>
  </si>
  <si>
    <t>SULEMA DEVI</t>
  </si>
  <si>
    <t>PYARELAL YADAV</t>
  </si>
  <si>
    <t>RAM SUNDAR</t>
  </si>
  <si>
    <t>POOJA DEVI</t>
  </si>
  <si>
    <t xml:space="preserve">KAMLESH KUMAR </t>
  </si>
  <si>
    <t>URMILA PAL</t>
  </si>
  <si>
    <t>OM PRAKASH PAL</t>
  </si>
  <si>
    <t xml:space="preserve">RAM BHARAT </t>
  </si>
  <si>
    <t>SHIV MURATI</t>
  </si>
  <si>
    <t>PURAVA</t>
  </si>
  <si>
    <t>LAKSHMIKANT</t>
  </si>
  <si>
    <t>SHIV MURTI</t>
  </si>
  <si>
    <t>DEVNAHIN</t>
  </si>
  <si>
    <t>HEERALAL</t>
  </si>
  <si>
    <t>ROOPHIN</t>
  </si>
  <si>
    <t>AMARNATH</t>
  </si>
  <si>
    <t>SONA PATI SAROJ</t>
  </si>
  <si>
    <t>SHYAM LAL</t>
  </si>
  <si>
    <t>KAMLA SAROJ</t>
  </si>
  <si>
    <t>RAM KISHUN SAROJ</t>
  </si>
  <si>
    <t>SUSHILA DEVI</t>
  </si>
  <si>
    <t>LALJI SAROJ</t>
  </si>
  <si>
    <t>LALTI DEVI</t>
  </si>
  <si>
    <t xml:space="preserve">DINESH </t>
  </si>
  <si>
    <t xml:space="preserve">RADHESHYAM </t>
  </si>
  <si>
    <t>KISHORI LAL</t>
  </si>
  <si>
    <t>NAND KUMAR</t>
  </si>
  <si>
    <t xml:space="preserve">UDANKA </t>
  </si>
  <si>
    <t>TAJAI</t>
  </si>
  <si>
    <t>RESHMA</t>
  </si>
  <si>
    <t>RAJU</t>
  </si>
  <si>
    <t xml:space="preserve">RANJANA </t>
  </si>
  <si>
    <t>NEERAJ KUMAR</t>
  </si>
  <si>
    <t xml:space="preserve">SARITA </t>
  </si>
  <si>
    <t>PANKAJ</t>
  </si>
  <si>
    <t>RAM KUMAR</t>
  </si>
  <si>
    <t xml:space="preserve">BRIJESH SAROJ </t>
  </si>
  <si>
    <t xml:space="preserve">SONA </t>
  </si>
  <si>
    <t>MANBODH</t>
  </si>
  <si>
    <t xml:space="preserve">SEEMA </t>
  </si>
  <si>
    <t>RAJENDRA PRASAD</t>
  </si>
  <si>
    <t>BABLU</t>
  </si>
  <si>
    <t>CHATRA PAL</t>
  </si>
  <si>
    <t>UMARHIN</t>
  </si>
  <si>
    <t>J-287</t>
  </si>
  <si>
    <t>J-210</t>
  </si>
  <si>
    <t>NIRMALA DEVI</t>
  </si>
  <si>
    <t>MAHARINIDEEN PAL</t>
  </si>
  <si>
    <t xml:space="preserve">AKHILESH CHANDRA </t>
  </si>
  <si>
    <t>RAM KHELWAN</t>
  </si>
  <si>
    <t>GEETA DEVI</t>
  </si>
  <si>
    <t xml:space="preserve">RAM LAUTAN </t>
  </si>
  <si>
    <t>ANJU DEVI</t>
  </si>
  <si>
    <t>MUNDA</t>
  </si>
  <si>
    <t xml:space="preserve"> KALLU</t>
  </si>
  <si>
    <t>DEEPAK</t>
  </si>
  <si>
    <t xml:space="preserve"> RAM LOUTAN</t>
  </si>
  <si>
    <t xml:space="preserve">CHHIDI LAL </t>
  </si>
  <si>
    <t>MANIRAM</t>
  </si>
  <si>
    <t>ANITA DEVI</t>
  </si>
  <si>
    <t xml:space="preserve">LALLU </t>
  </si>
  <si>
    <t>DISHORAM</t>
  </si>
  <si>
    <t>MAHANGU</t>
  </si>
  <si>
    <t>RAJ NIRMAL</t>
  </si>
  <si>
    <t>RAJESH KUMAR NIRMAL</t>
  </si>
  <si>
    <t>RAJNISH NIRMAL</t>
  </si>
  <si>
    <t>RAM CHANDRA NIRMAL</t>
  </si>
  <si>
    <t>GOVIND LAL</t>
  </si>
  <si>
    <t>BHAGIRATHI</t>
  </si>
  <si>
    <t>INDRA KUMAR NIRMAL</t>
  </si>
  <si>
    <t>ANJU</t>
  </si>
  <si>
    <t>RAMLAL</t>
  </si>
  <si>
    <t>SANTI DEVI</t>
  </si>
  <si>
    <t>CHHATRA PAL SAROJ</t>
  </si>
  <si>
    <t>VIKASH KUMAR</t>
  </si>
  <si>
    <t>VINOD</t>
  </si>
  <si>
    <t>VINOD KUMAR</t>
  </si>
  <si>
    <t>RAM PRASAD`</t>
  </si>
  <si>
    <t>SOBHNATH</t>
  </si>
  <si>
    <t>DINESH CHANDRA</t>
  </si>
  <si>
    <t xml:space="preserve">JALLAHIN </t>
  </si>
  <si>
    <t>N</t>
  </si>
  <si>
    <t>SHYAMA DEVI</t>
  </si>
  <si>
    <t>KADEDEEN</t>
  </si>
  <si>
    <t>BINDESWARI</t>
  </si>
  <si>
    <t>PHOOLA DEVI</t>
  </si>
  <si>
    <t>DHANI RAM</t>
  </si>
  <si>
    <t xml:space="preserve">DHANIRAM </t>
  </si>
  <si>
    <t>SAVITRI SAROJ</t>
  </si>
  <si>
    <t>RAJDUTT SAROJ</t>
  </si>
  <si>
    <t>SAROJ SUDHEER</t>
  </si>
  <si>
    <t>DUBARI BHAI</t>
  </si>
  <si>
    <t>SHIVPATI</t>
  </si>
  <si>
    <t>DUBARI</t>
  </si>
  <si>
    <t>SUKHLAL PATAL</t>
  </si>
  <si>
    <t>MAHANLAL PATEL</t>
  </si>
  <si>
    <t>RAHUL PRAJAPATI</t>
  </si>
  <si>
    <t>MANSA DEVI</t>
  </si>
  <si>
    <t xml:space="preserve">SURESH </t>
  </si>
  <si>
    <t>ANIL KUMAR YADAV</t>
  </si>
  <si>
    <t>HIRALAL YADAV</t>
  </si>
  <si>
    <t>ATUL KUMAR SAROJ</t>
  </si>
  <si>
    <t xml:space="preserve">HIRALAL </t>
  </si>
  <si>
    <t>ARJUN SAROJ</t>
  </si>
  <si>
    <t xml:space="preserve">PHOOL CHANDRA </t>
  </si>
  <si>
    <t>BAIJNATH</t>
  </si>
  <si>
    <t>SUNITA DEVI</t>
  </si>
  <si>
    <t>RAM FAL</t>
  </si>
  <si>
    <t>RAJA BABU PATEL</t>
  </si>
  <si>
    <t>SUKHLAL</t>
  </si>
  <si>
    <t>MANJUSA DEVI</t>
  </si>
  <si>
    <t>JIGDISH PATEL</t>
  </si>
  <si>
    <t>MANGRU</t>
  </si>
  <si>
    <t>SAVITRIDEVI</t>
  </si>
  <si>
    <t>SANTOSH</t>
  </si>
  <si>
    <t>SAMPATI DEVI</t>
  </si>
  <si>
    <t>HARILAL PATEL</t>
  </si>
  <si>
    <t>LAXMI</t>
  </si>
  <si>
    <t>LALJI  PATEL</t>
  </si>
  <si>
    <t>REETA YADAV</t>
  </si>
  <si>
    <t>SIYA RAM</t>
  </si>
  <si>
    <t xml:space="preserve">ASHUTOSH </t>
  </si>
  <si>
    <t>PRAMILA  YADAV</t>
  </si>
  <si>
    <t>KAMLESH YADAV</t>
  </si>
  <si>
    <t xml:space="preserve">AJAY PATEL </t>
  </si>
  <si>
    <t>RAMPHER PATEL</t>
  </si>
  <si>
    <t xml:space="preserve">LALITA </t>
  </si>
  <si>
    <t>SHIV POOJAN</t>
  </si>
  <si>
    <t xml:space="preserve">SANJAY </t>
  </si>
  <si>
    <t>SUNDAR</t>
  </si>
  <si>
    <t>CHHEDI LAL PRAJAPATI</t>
  </si>
  <si>
    <t>SANJU SINGH</t>
  </si>
  <si>
    <t>KETKI RAMAN SINGH</t>
  </si>
  <si>
    <t>RAMESH KUMAR NIRMAL</t>
  </si>
  <si>
    <t>MAGNLAL</t>
  </si>
  <si>
    <t>SAPNA SINGH</t>
  </si>
  <si>
    <t>SUREBDRA SINGH</t>
  </si>
  <si>
    <t>NANHE LAL</t>
  </si>
  <si>
    <t>MAGANLAL</t>
  </si>
  <si>
    <t>RAUENDRA KUMAR</t>
  </si>
  <si>
    <t>RAM KALI</t>
  </si>
  <si>
    <t>JIYA LAL SAROJ</t>
  </si>
  <si>
    <t>CHANDRA PRAKASH</t>
  </si>
  <si>
    <t>RAM NEWAJ</t>
  </si>
  <si>
    <t>CHHOTELAL</t>
  </si>
  <si>
    <t>RAMESHAR</t>
  </si>
  <si>
    <t>BADKI DEVI</t>
  </si>
  <si>
    <t>SATYA DEV MAURYA</t>
  </si>
  <si>
    <t>SHERAHIN</t>
  </si>
  <si>
    <t>RUCHI DEVI</t>
  </si>
  <si>
    <t>UMA SHANKAR</t>
  </si>
  <si>
    <t>RODHAI PATEL</t>
  </si>
  <si>
    <t xml:space="preserve">SIVKALI </t>
  </si>
  <si>
    <t>SAMUNDRA DEVI</t>
  </si>
  <si>
    <t>CHANDRA MOHAN</t>
  </si>
  <si>
    <t>SUKHAI</t>
  </si>
  <si>
    <t>VIDYA DEVI</t>
  </si>
  <si>
    <t>SHIV KARAM</t>
  </si>
  <si>
    <t>KUMARA DEVI</t>
  </si>
  <si>
    <t>RAM SAJEEWAN</t>
  </si>
  <si>
    <t>PRITI DEVI TIWARI</t>
  </si>
  <si>
    <t>GUDDU TIWARI</t>
  </si>
  <si>
    <t>PRIYANKA NIRMAL</t>
  </si>
  <si>
    <t>ANJANI NIRMAL</t>
  </si>
  <si>
    <t>KISHUN</t>
  </si>
  <si>
    <t>VISHAMBHAR</t>
  </si>
  <si>
    <t>SURAJ DEEN</t>
  </si>
  <si>
    <t>VIRENDRA CHAURSIYA</t>
  </si>
  <si>
    <t>CHHOTE LAL</t>
  </si>
  <si>
    <t>RAMNU DEVI</t>
  </si>
  <si>
    <t xml:space="preserve">RAKESH </t>
  </si>
  <si>
    <t>KANTI DEVI</t>
  </si>
  <si>
    <t xml:space="preserve">SATISH CHANDRA </t>
  </si>
  <si>
    <t>PRAMOD</t>
  </si>
  <si>
    <t>VEENA DEVI</t>
  </si>
  <si>
    <t>KAMLESH KUMAR KESARWANI</t>
  </si>
  <si>
    <t>JAPLA DEVI</t>
  </si>
  <si>
    <t xml:space="preserve">MAHARINIDEEN </t>
  </si>
  <si>
    <t xml:space="preserve">AMARAVATI </t>
  </si>
  <si>
    <t xml:space="preserve">RAM PRAKASH </t>
  </si>
  <si>
    <t xml:space="preserve">PRABHAVATI </t>
  </si>
  <si>
    <t>SHIV PRASAD</t>
  </si>
  <si>
    <t>MADHURENDRA PRATAP SINGH</t>
  </si>
  <si>
    <t>GUDDI DEVI</t>
  </si>
  <si>
    <t>SUNEETA</t>
  </si>
  <si>
    <t>KAMLESH</t>
  </si>
  <si>
    <t xml:space="preserve">RAJ KUMAR SRIVASTAV </t>
  </si>
  <si>
    <t>LALA PRASAD SRIVASTAV</t>
  </si>
  <si>
    <t>MAHESH MISHRA</t>
  </si>
  <si>
    <t>DEV SARAN</t>
  </si>
  <si>
    <t>SHIV CHARAN</t>
  </si>
  <si>
    <t>MANGARE</t>
  </si>
  <si>
    <t xml:space="preserve">NEELU MISHRA </t>
  </si>
  <si>
    <t xml:space="preserve">SONU MISHRA </t>
  </si>
  <si>
    <t>MITHLESH KUMAR</t>
  </si>
  <si>
    <t>RAJ BAHADUR</t>
  </si>
  <si>
    <t>J-266</t>
  </si>
  <si>
    <t>KALAVATI DEVI</t>
  </si>
  <si>
    <t>SOHAN LAL</t>
  </si>
  <si>
    <t>SANJANA DEVI</t>
  </si>
  <si>
    <t>SHAREEL</t>
  </si>
  <si>
    <t>MAKHDOON</t>
  </si>
  <si>
    <t>MOHD. TOBREJ</t>
  </si>
  <si>
    <t>MOHD. SHARIF</t>
  </si>
  <si>
    <t xml:space="preserve">PRYARA </t>
  </si>
  <si>
    <t>RAM SAJIVAN</t>
  </si>
  <si>
    <t>MOTI LAL</t>
  </si>
  <si>
    <t>GOYTRI DEVI</t>
  </si>
  <si>
    <t>BABA DEEN</t>
  </si>
  <si>
    <t>SANTOSH PAL</t>
  </si>
  <si>
    <t>UMASHANKAR</t>
  </si>
  <si>
    <t>DROPATI</t>
  </si>
  <si>
    <t>FHTC Abstract</t>
  </si>
  <si>
    <t>Project:-</t>
  </si>
  <si>
    <t xml:space="preserve">Rural water supply project Under JJM , Pratapgarh , Utter Pradesh </t>
  </si>
  <si>
    <t xml:space="preserve">                                                                                                                                                                       per the request for Proposal for Division – Prayagraj</t>
  </si>
  <si>
    <t>Client : -</t>
  </si>
  <si>
    <t xml:space="preserve">State Water &amp; Sanitation Mission Govt of Uttar Pradesh </t>
  </si>
  <si>
    <t>TPI :-</t>
  </si>
  <si>
    <t>Medhaj Techno Concept Pvt . Ltd.</t>
  </si>
  <si>
    <t>Contractor :-</t>
  </si>
  <si>
    <t xml:space="preserve">  Power Mech Project Ltd.</t>
  </si>
  <si>
    <t>Dail Log Ref. ………………….</t>
  </si>
  <si>
    <t xml:space="preserve"> Pressure Gauge Calibration checked :</t>
  </si>
  <si>
    <t xml:space="preserve">Yes/No </t>
  </si>
  <si>
    <t>Applied Test Pressure (kg/cm'2) : -</t>
  </si>
  <si>
    <t>Date :-</t>
  </si>
  <si>
    <t>Date of Testing :-</t>
  </si>
  <si>
    <t>Hydro Test Abstract</t>
  </si>
  <si>
    <t>Prepared By           Site Engineer          ( AM-SMX )             ( DM-PMX )                AGM           Project Incharge</t>
  </si>
  <si>
    <t>J-348</t>
  </si>
  <si>
    <t>J-327</t>
  </si>
  <si>
    <t>J-274</t>
  </si>
  <si>
    <t xml:space="preserve">Prepared By                                  Site Engineer                                        ( AM-SMX )                                 ( DM-PMX )                      AGM                       Project Incharge </t>
  </si>
  <si>
    <t>Invoice No.: PMPL/09</t>
  </si>
  <si>
    <t>SAP VALUE</t>
  </si>
  <si>
    <t>ABS VALUE</t>
  </si>
  <si>
    <t>INV VALUE</t>
  </si>
  <si>
    <t>KANPAMADHUPUR (BBND)</t>
  </si>
  <si>
    <t xml:space="preserve">GP:-_KANPAMADHUPUR____________Block:- BABA BELKHARNATH DHAM___________________ Pipeline Laying Measurement Sheet </t>
  </si>
  <si>
    <t>Name of the Contractor  : ROHIT ENTERPRISES</t>
  </si>
  <si>
    <t>180mm</t>
  </si>
  <si>
    <t>200mm</t>
  </si>
  <si>
    <t>J-72A</t>
  </si>
  <si>
    <t>J-131A</t>
  </si>
  <si>
    <t>J-131B</t>
  </si>
  <si>
    <t>J-79B</t>
  </si>
  <si>
    <t>J-83B</t>
  </si>
  <si>
    <t>J-89D</t>
  </si>
  <si>
    <t>J-97B</t>
  </si>
  <si>
    <t>J-102B</t>
  </si>
  <si>
    <t>J-142A</t>
  </si>
  <si>
    <t>Abstract (Bill Breakup) G.P.- KANPAMADHUPUR</t>
  </si>
  <si>
    <t>Dia of Pipe</t>
  </si>
  <si>
    <t>WO/DPR Qty's</t>
  </si>
  <si>
    <t>Laying, Jointing, Backfilling - 60%</t>
  </si>
  <si>
    <t>Gap Closing- 5%</t>
  </si>
  <si>
    <t>Hydro Test - 15%</t>
  </si>
  <si>
    <t>FHTC Stretch - 10%</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</si>
  <si>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</si>
  <si>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</si>
  <si>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</si>
  <si>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</si>
  <si>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</si>
  <si>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</si>
  <si>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</si>
  <si>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</si>
  <si>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</si>
  <si>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</si>
  <si>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</si>
  <si>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</si>
  <si>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180mm HDPE</t>
  </si>
  <si>
    <t>Sub Total =</t>
  </si>
  <si>
    <t xml:space="preserve">Sub-Contractor                Site Engineer                (Sr.Eng/ AM-SMX )                 (Dy.M-PMX )                   AGM                Project Incharge </t>
  </si>
  <si>
    <t>Road Restoration  Measurement Sheet for _HOSIYARPUR_______________________ GP of __BABA BELKHARNATH DHAM_________________ Block</t>
  </si>
  <si>
    <t>Abstract Sheet (Restoration)</t>
  </si>
  <si>
    <t>Qty Executed Up to Date</t>
  </si>
  <si>
    <t>Qty Executed Billed up to Date</t>
  </si>
  <si>
    <t xml:space="preserve">This Bill(Executed) </t>
  </si>
  <si>
    <t xml:space="preserve">Sub-Contractor           Site Engineer        (Sr.Eng/ AM-SMX )         (DM-PMX )               AGM                Project Incharge </t>
  </si>
  <si>
    <t>GP__KANPAMADHUPUR___________Block_BABA BELKHARNATH DHAM__________________  FHTC Measurement Sheet</t>
  </si>
  <si>
    <t>DIA OF PIPE (MM)</t>
  </si>
  <si>
    <t>Start node</t>
  </si>
  <si>
    <t>End node</t>
  </si>
  <si>
    <t>House holder name ( as per adhar)</t>
  </si>
  <si>
    <t>Father/Husband name(as per adhar)</t>
  </si>
  <si>
    <t>Aadhar No</t>
  </si>
  <si>
    <t>House holder CONTACT NO</t>
  </si>
  <si>
    <t>24.08.23</t>
  </si>
  <si>
    <t>121</t>
  </si>
  <si>
    <t>122</t>
  </si>
  <si>
    <t>Chote lalmaurya</t>
  </si>
  <si>
    <t>Latekashi maurya</t>
  </si>
  <si>
    <t>01.01.1951</t>
  </si>
  <si>
    <t>430630926085</t>
  </si>
  <si>
    <t>6</t>
  </si>
  <si>
    <t>Kalavati</t>
  </si>
  <si>
    <t>Bablu</t>
  </si>
  <si>
    <t>10.12.1980</t>
  </si>
  <si>
    <t>477011999023</t>
  </si>
  <si>
    <t>7080015292</t>
  </si>
  <si>
    <t>144</t>
  </si>
  <si>
    <t>149</t>
  </si>
  <si>
    <t>Roopharayah Twari</t>
  </si>
  <si>
    <t>Muneshwar Tiwail</t>
  </si>
  <si>
    <t>01.01.1963</t>
  </si>
  <si>
    <t>545396564871</t>
  </si>
  <si>
    <t>9721739599</t>
  </si>
  <si>
    <t>24.02.23</t>
  </si>
  <si>
    <t>139</t>
  </si>
  <si>
    <t>7</t>
  </si>
  <si>
    <t>Sadhana Tiwari</t>
  </si>
  <si>
    <t/>
  </si>
  <si>
    <t>02.11.1990</t>
  </si>
  <si>
    <t>4012 48817056</t>
  </si>
  <si>
    <t>9918546442</t>
  </si>
  <si>
    <t>24-08-23</t>
  </si>
  <si>
    <t>47</t>
  </si>
  <si>
    <t>08</t>
  </si>
  <si>
    <t>Shyam lal</t>
  </si>
  <si>
    <t>Budhai</t>
  </si>
  <si>
    <t>01.01.1964</t>
  </si>
  <si>
    <t>870292308857</t>
  </si>
  <si>
    <t>9910840973</t>
  </si>
  <si>
    <t>25.08.23</t>
  </si>
  <si>
    <t>Rom lal</t>
  </si>
  <si>
    <t>Buthai</t>
  </si>
  <si>
    <t>01.01.1979</t>
  </si>
  <si>
    <t>030849732885</t>
  </si>
  <si>
    <t>7379151732</t>
  </si>
  <si>
    <t>25.00.23</t>
  </si>
  <si>
    <t>Saroja Devi</t>
  </si>
  <si>
    <t>Ram nihor</t>
  </si>
  <si>
    <t>30.04.1975</t>
  </si>
  <si>
    <t>632596113471</t>
  </si>
  <si>
    <t>7000001360</t>
  </si>
  <si>
    <t>Baijnath Manaya</t>
  </si>
  <si>
    <t>Ram Adhar Maurya</t>
  </si>
  <si>
    <t>05.06.1962</t>
  </si>
  <si>
    <t>615573073173</t>
  </si>
  <si>
    <t>0948745572</t>
  </si>
  <si>
    <t>46</t>
  </si>
  <si>
    <t>49</t>
  </si>
  <si>
    <t>Rupa</t>
  </si>
  <si>
    <t>Nand lal</t>
  </si>
  <si>
    <t>01.01.1972</t>
  </si>
  <si>
    <t>924346514327</t>
  </si>
  <si>
    <t>9839920307</t>
  </si>
  <si>
    <t>03</t>
  </si>
  <si>
    <t>02</t>
  </si>
  <si>
    <t>Ram sahay</t>
  </si>
  <si>
    <t>01.01.1969</t>
  </si>
  <si>
    <t>928870800850</t>
  </si>
  <si>
    <t>Dayaram</t>
  </si>
  <si>
    <t>Ramuli</t>
  </si>
  <si>
    <t>01.01.1967</t>
  </si>
  <si>
    <t>717936661946</t>
  </si>
  <si>
    <t>9151651994</t>
  </si>
  <si>
    <t>09</t>
  </si>
  <si>
    <t>07</t>
  </si>
  <si>
    <t>Ghanshyam mourya</t>
  </si>
  <si>
    <t>Ram saran maurya</t>
  </si>
  <si>
    <t>02.03.1970</t>
  </si>
  <si>
    <t>238769180975</t>
  </si>
  <si>
    <t>9621621677</t>
  </si>
  <si>
    <t>25.0023</t>
  </si>
  <si>
    <t>Ranjeet kumar</t>
  </si>
  <si>
    <t>Lal Bihari</t>
  </si>
  <si>
    <t>01.01.1993</t>
  </si>
  <si>
    <t>913381269432</t>
  </si>
  <si>
    <t>7234081709</t>
  </si>
  <si>
    <t>123</t>
  </si>
  <si>
    <t>127</t>
  </si>
  <si>
    <t>Alok yadav</t>
  </si>
  <si>
    <t>Lalji yadav</t>
  </si>
  <si>
    <t>1203.1998</t>
  </si>
  <si>
    <t>830968340294</t>
  </si>
  <si>
    <t>9793027872</t>
  </si>
  <si>
    <t>134</t>
  </si>
  <si>
    <t>Vijay Kumar</t>
  </si>
  <si>
    <t>Ramlal</t>
  </si>
  <si>
    <t>01.08.1970</t>
  </si>
  <si>
    <t>943051006519</t>
  </si>
  <si>
    <t>7703080033</t>
  </si>
  <si>
    <t>26.08.23</t>
  </si>
  <si>
    <t>Rahul kumar</t>
  </si>
  <si>
    <t>Romesh</t>
  </si>
  <si>
    <t>27.07.1994</t>
  </si>
  <si>
    <t>297010673047</t>
  </si>
  <si>
    <t>9559405691</t>
  </si>
  <si>
    <t>148</t>
  </si>
  <si>
    <t>Ram Dev maurya</t>
  </si>
  <si>
    <t>Shivnath</t>
  </si>
  <si>
    <t>12.08.1955</t>
  </si>
  <si>
    <t>439079031794</t>
  </si>
  <si>
    <t>9628051770</t>
  </si>
  <si>
    <t>78</t>
  </si>
  <si>
    <t>79</t>
  </si>
  <si>
    <t>8</t>
  </si>
  <si>
    <t>Romkeli</t>
  </si>
  <si>
    <t>Nante lal</t>
  </si>
  <si>
    <t>759069365376</t>
  </si>
  <si>
    <t>9606201417</t>
  </si>
  <si>
    <t>Rathe dev Mourya</t>
  </si>
  <si>
    <t>Ram Asre 'maurya</t>
  </si>
  <si>
    <t>01.01.1982</t>
  </si>
  <si>
    <t>430795427319</t>
  </si>
  <si>
    <t>9794953904</t>
  </si>
  <si>
    <t>5</t>
  </si>
  <si>
    <t>Ganpati</t>
  </si>
  <si>
    <t>Mahadev</t>
  </si>
  <si>
    <t>01.01.1950</t>
  </si>
  <si>
    <t>894730631173</t>
  </si>
  <si>
    <t>9553392134</t>
  </si>
  <si>
    <t>52</t>
  </si>
  <si>
    <t>Shila Devi</t>
  </si>
  <si>
    <t>Ramsevak</t>
  </si>
  <si>
    <t>01.01.1965</t>
  </si>
  <si>
    <t>520455913720</t>
  </si>
  <si>
    <t>Ram Asare</t>
  </si>
  <si>
    <t>Sheetaldeen</t>
  </si>
  <si>
    <t>063804585952</t>
  </si>
  <si>
    <t>9929364695</t>
  </si>
  <si>
    <t>27.08.23</t>
  </si>
  <si>
    <t>Seeta Devi</t>
  </si>
  <si>
    <t>Nand kisor</t>
  </si>
  <si>
    <t>01.01.1960</t>
  </si>
  <si>
    <t>560438585642</t>
  </si>
  <si>
    <t>27.00.23</t>
  </si>
  <si>
    <t>Kamlesh</t>
  </si>
  <si>
    <t>Genpat</t>
  </si>
  <si>
    <t>02.03.1975</t>
  </si>
  <si>
    <t>286416742045</t>
  </si>
  <si>
    <t>6388127001</t>
  </si>
  <si>
    <t>137</t>
  </si>
  <si>
    <t>Meera Devi</t>
  </si>
  <si>
    <t>Rakesh Kumar</t>
  </si>
  <si>
    <t>10/01/205</t>
  </si>
  <si>
    <t>969364273740</t>
  </si>
  <si>
    <t>Ajab harayan</t>
  </si>
  <si>
    <t>15.08.1975</t>
  </si>
  <si>
    <t>245150096241</t>
  </si>
  <si>
    <t>27.02.23</t>
  </si>
  <si>
    <t>96</t>
  </si>
  <si>
    <t>Aman</t>
  </si>
  <si>
    <t>Sanjay kumar</t>
  </si>
  <si>
    <t>15.03.2003</t>
  </si>
  <si>
    <t>465660644307</t>
  </si>
  <si>
    <t>9580288903</t>
  </si>
  <si>
    <t>Katawali</t>
  </si>
  <si>
    <t>Radhunath</t>
  </si>
  <si>
    <t>05.04.1985</t>
  </si>
  <si>
    <t>235294218357</t>
  </si>
  <si>
    <t>6386099726</t>
  </si>
  <si>
    <t>Devdas</t>
  </si>
  <si>
    <t>Rambherosh</t>
  </si>
  <si>
    <t>09.07.1971</t>
  </si>
  <si>
    <t>973369270549</t>
  </si>
  <si>
    <t>8601318104</t>
  </si>
  <si>
    <t>Anara Devi</t>
  </si>
  <si>
    <t>Ram Samuj</t>
  </si>
  <si>
    <t>01.11.1905</t>
  </si>
  <si>
    <t>499584705749</t>
  </si>
  <si>
    <t>Baijendroprised</t>
  </si>
  <si>
    <t>Shivmurti Pandey</t>
  </si>
  <si>
    <t>04.07.1960</t>
  </si>
  <si>
    <t>261724929317</t>
  </si>
  <si>
    <t>9792721772</t>
  </si>
  <si>
    <t>Tarun</t>
  </si>
  <si>
    <t>Amrit lal maurya</t>
  </si>
  <si>
    <t>10.09.2005</t>
  </si>
  <si>
    <t>687664466579</t>
  </si>
  <si>
    <t>9565413248</t>
  </si>
  <si>
    <t>Sant Ram Maurya</t>
  </si>
  <si>
    <t>Shankar</t>
  </si>
  <si>
    <t>01.01.1975</t>
  </si>
  <si>
    <t>703892840529</t>
  </si>
  <si>
    <t>27.0023</t>
  </si>
  <si>
    <t>Reeta Devi</t>
  </si>
  <si>
    <t>Mahaveer Pandey</t>
  </si>
  <si>
    <t>10-04-1965</t>
  </si>
  <si>
    <t>947160637365</t>
  </si>
  <si>
    <t>8601070308</t>
  </si>
  <si>
    <t>Usha Devi</t>
  </si>
  <si>
    <t>Uma shankar</t>
  </si>
  <si>
    <t>15.01.1979</t>
  </si>
  <si>
    <t>769264615995</t>
  </si>
  <si>
    <t>9936903671</t>
  </si>
  <si>
    <t>28.08.23</t>
  </si>
  <si>
    <t>89</t>
  </si>
  <si>
    <t>97</t>
  </si>
  <si>
    <t>Asha Devi</t>
  </si>
  <si>
    <t>10.12.1970</t>
  </si>
  <si>
    <t>429460309127</t>
  </si>
  <si>
    <t>9904280643</t>
  </si>
  <si>
    <t>Aditya Yadav</t>
  </si>
  <si>
    <t>Muralidha</t>
  </si>
  <si>
    <t>01.01.2002</t>
  </si>
  <si>
    <t>578227638455</t>
  </si>
  <si>
    <t>6391302492</t>
  </si>
  <si>
    <t>Sharda Devi</t>
  </si>
  <si>
    <t>Sanjay kun</t>
  </si>
  <si>
    <t>21.05.1995</t>
  </si>
  <si>
    <t>457638042269</t>
  </si>
  <si>
    <t>7800959810</t>
  </si>
  <si>
    <t>102</t>
  </si>
  <si>
    <t>Pradeep kamar</t>
  </si>
  <si>
    <t>Jokhuran</t>
  </si>
  <si>
    <t>01.01.1971</t>
  </si>
  <si>
    <t>65792094-4226</t>
  </si>
  <si>
    <t>9161073012</t>
  </si>
  <si>
    <t>Mohit Yadav</t>
  </si>
  <si>
    <t>Vijay kumar</t>
  </si>
  <si>
    <t>09.09.2002</t>
  </si>
  <si>
    <t>954515464750</t>
  </si>
  <si>
    <t>0795154994</t>
  </si>
  <si>
    <t>29.08.23</t>
  </si>
  <si>
    <t>Ajay Kumar</t>
  </si>
  <si>
    <t>Mevalal</t>
  </si>
  <si>
    <t>01.01.1992</t>
  </si>
  <si>
    <t>519831890616</t>
  </si>
  <si>
    <t>9554312648</t>
  </si>
  <si>
    <t>Kamlesh kumar</t>
  </si>
  <si>
    <t>Jokhu Ram</t>
  </si>
  <si>
    <t>01.00.1975</t>
  </si>
  <si>
    <t>7764-48088981</t>
  </si>
  <si>
    <t>9792947047</t>
  </si>
  <si>
    <t>Daya Ram</t>
  </si>
  <si>
    <t>761456761206</t>
  </si>
  <si>
    <t>7705923662</t>
  </si>
  <si>
    <t>94</t>
  </si>
  <si>
    <t>93</t>
  </si>
  <si>
    <t>Shanti Devi</t>
  </si>
  <si>
    <t>Magra dam</t>
  </si>
  <si>
    <t>01.01.1959</t>
  </si>
  <si>
    <t>723897406140</t>
  </si>
  <si>
    <t>7232931655</t>
  </si>
  <si>
    <t>Nayka Devi</t>
  </si>
  <si>
    <t>Brij Mohan</t>
  </si>
  <si>
    <t>01.01.1978</t>
  </si>
  <si>
    <t>691007446952</t>
  </si>
  <si>
    <t>7348782415</t>
  </si>
  <si>
    <t>Ramesh Kumar</t>
  </si>
  <si>
    <t>Ram charge</t>
  </si>
  <si>
    <t>20.09.1903</t>
  </si>
  <si>
    <t>786763245161</t>
  </si>
  <si>
    <t>9554781758</t>
  </si>
  <si>
    <t>Leelavati</t>
  </si>
  <si>
    <t>Ramraj</t>
  </si>
  <si>
    <t>01.01.1985</t>
  </si>
  <si>
    <t>2137 84126522</t>
  </si>
  <si>
    <t>6388275157</t>
  </si>
  <si>
    <t>Shimala Devi</t>
  </si>
  <si>
    <t>Mathura Prasad</t>
  </si>
  <si>
    <t>10.07.1905</t>
  </si>
  <si>
    <t>539581460429</t>
  </si>
  <si>
    <t>9369000652</t>
  </si>
  <si>
    <t>Ramkisor Verma</t>
  </si>
  <si>
    <t>Shiv Baren</t>
  </si>
  <si>
    <t>23.12.1960</t>
  </si>
  <si>
    <t>465130193329</t>
  </si>
  <si>
    <t>9038456433</t>
  </si>
  <si>
    <t>30.08.23</t>
  </si>
  <si>
    <t>Suresh Kumar</t>
  </si>
  <si>
    <t>Jokhuram</t>
  </si>
  <si>
    <t>20.02.1989</t>
  </si>
  <si>
    <t>5861 98412240</t>
  </si>
  <si>
    <t>9354016310</t>
  </si>
  <si>
    <t>Geeta Devi</t>
  </si>
  <si>
    <t>Rampivere</t>
  </si>
  <si>
    <t>643102900864</t>
  </si>
  <si>
    <t>8310118306</t>
  </si>
  <si>
    <t>Subash</t>
  </si>
  <si>
    <t>01.01.1994</t>
  </si>
  <si>
    <t>262017320021</t>
  </si>
  <si>
    <t>6391591991</t>
  </si>
  <si>
    <t>106</t>
  </si>
  <si>
    <t>Kusum</t>
  </si>
  <si>
    <t>Sirjan</t>
  </si>
  <si>
    <t>11.01.1900</t>
  </si>
  <si>
    <t>762433722993</t>
  </si>
  <si>
    <t>70097334-50</t>
  </si>
  <si>
    <t>Suman</t>
  </si>
  <si>
    <t>Babulal</t>
  </si>
  <si>
    <t>09.01.1980</t>
  </si>
  <si>
    <t>798012950709</t>
  </si>
  <si>
    <t>9335023045</t>
  </si>
  <si>
    <t>31.08.23</t>
  </si>
  <si>
    <t>Rajesh Kumar</t>
  </si>
  <si>
    <t>Ramkalu</t>
  </si>
  <si>
    <t>01.01.1907</t>
  </si>
  <si>
    <t>7624 67036588</t>
  </si>
  <si>
    <t>9918222955</t>
  </si>
  <si>
    <t>Aman kamar</t>
  </si>
  <si>
    <t>16.05.2005</t>
  </si>
  <si>
    <t>730022741010</t>
  </si>
  <si>
    <t>0795333200</t>
  </si>
  <si>
    <t>01.09.23</t>
  </si>
  <si>
    <t>Ramkisun Maurya</t>
  </si>
  <si>
    <t>Rammarek</t>
  </si>
  <si>
    <t>943129760573</t>
  </si>
  <si>
    <t>9792861529</t>
  </si>
  <si>
    <t>Seema Devi</t>
  </si>
  <si>
    <t>Amital</t>
  </si>
  <si>
    <t>08.07.1985</t>
  </si>
  <si>
    <t>794159038943</t>
  </si>
  <si>
    <t>6308913302</t>
  </si>
  <si>
    <t>126</t>
  </si>
  <si>
    <t>Brijesh</t>
  </si>
  <si>
    <t>Lallan Prasad</t>
  </si>
  <si>
    <t>15.04.1990</t>
  </si>
  <si>
    <t>747918171000</t>
  </si>
  <si>
    <t>7460888035</t>
  </si>
  <si>
    <t>Ramesh Bahadur</t>
  </si>
  <si>
    <t>08/04/1988</t>
  </si>
  <si>
    <t>48528664-7523</t>
  </si>
  <si>
    <t>9830233083</t>
  </si>
  <si>
    <t>02.09.23</t>
  </si>
  <si>
    <t>Rajesh Bahadur</t>
  </si>
  <si>
    <t>15.09.1980</t>
  </si>
  <si>
    <t>358476843852</t>
  </si>
  <si>
    <t>6306463010</t>
  </si>
  <si>
    <t>Shivpatti</t>
  </si>
  <si>
    <t>KisunBihari</t>
  </si>
  <si>
    <t>11.10.1975</t>
  </si>
  <si>
    <t>078539920574</t>
  </si>
  <si>
    <t>8957613447</t>
  </si>
  <si>
    <t>Ram jatanVerma</t>
  </si>
  <si>
    <t>Rajaram verma</t>
  </si>
  <si>
    <t>01.05.1904</t>
  </si>
  <si>
    <t>721536588556</t>
  </si>
  <si>
    <t>914.868901</t>
  </si>
  <si>
    <t>Rom ratan</t>
  </si>
  <si>
    <t>Jagat pal</t>
  </si>
  <si>
    <t>11.10.1984</t>
  </si>
  <si>
    <t>365805486628</t>
  </si>
  <si>
    <t>9918315304</t>
  </si>
  <si>
    <t>03.09.23</t>
  </si>
  <si>
    <t>Ram Lal</t>
  </si>
  <si>
    <t>Kali Din</t>
  </si>
  <si>
    <t>611033747897</t>
  </si>
  <si>
    <t>9129538547</t>
  </si>
  <si>
    <t>Chhote Lal</t>
  </si>
  <si>
    <t>Jethuram</t>
  </si>
  <si>
    <t>19.03.1975</t>
  </si>
  <si>
    <t>258890517861</t>
  </si>
  <si>
    <t>6392785587</t>
  </si>
  <si>
    <t>Shyam kali</t>
  </si>
  <si>
    <t>RamAjor</t>
  </si>
  <si>
    <t>387353175467</t>
  </si>
  <si>
    <t>8948219759</t>
  </si>
  <si>
    <t>04.09.23</t>
  </si>
  <si>
    <t>Neelam</t>
  </si>
  <si>
    <t>29.05.1976</t>
  </si>
  <si>
    <t>945362355750</t>
  </si>
  <si>
    <t>9721009456</t>
  </si>
  <si>
    <t>Ram Anand</t>
  </si>
  <si>
    <t>Satai</t>
  </si>
  <si>
    <t>01.01.1952</t>
  </si>
  <si>
    <t>808513444069</t>
  </si>
  <si>
    <t>7219461554</t>
  </si>
  <si>
    <t>Samar Bahader Yadav</t>
  </si>
  <si>
    <t>Ram Pal yadav</t>
  </si>
  <si>
    <t>04.04.1974</t>
  </si>
  <si>
    <t>9004-94-2710</t>
  </si>
  <si>
    <t>Rajkamar Yadav</t>
  </si>
  <si>
    <t>Rampal Yadav</t>
  </si>
  <si>
    <t>01.01.1988</t>
  </si>
  <si>
    <t>549011432472</t>
  </si>
  <si>
    <t>7400124796</t>
  </si>
  <si>
    <t>05.09.23</t>
  </si>
  <si>
    <t>Shivamustilal</t>
  </si>
  <si>
    <t>Mathura</t>
  </si>
  <si>
    <t>359499314709</t>
  </si>
  <si>
    <t>9628457574</t>
  </si>
  <si>
    <t>Ram Nayan Manya</t>
  </si>
  <si>
    <t>Ram Marakh</t>
  </si>
  <si>
    <t>526208906452</t>
  </si>
  <si>
    <t>9702158639</t>
  </si>
  <si>
    <t>06.09.23</t>
  </si>
  <si>
    <t>135</t>
  </si>
  <si>
    <t>Vijay Yadav</t>
  </si>
  <si>
    <t>Jai Ram Yadav</t>
  </si>
  <si>
    <t>06.08.1999</t>
  </si>
  <si>
    <t>527265414281</t>
  </si>
  <si>
    <t>Kanchan Devi</t>
  </si>
  <si>
    <t>Murlidhar Yadav</t>
  </si>
  <si>
    <t>23.10.1975</t>
  </si>
  <si>
    <t>2081 87335243</t>
  </si>
  <si>
    <t>6391304045</t>
  </si>
  <si>
    <t>07.09.23</t>
  </si>
  <si>
    <t>On Brakash</t>
  </si>
  <si>
    <t>Jagmnath Maurya</t>
  </si>
  <si>
    <t>25.10.1983</t>
  </si>
  <si>
    <t>506091852904</t>
  </si>
  <si>
    <t>9620634123</t>
  </si>
  <si>
    <t>Ram Anand Manya</t>
  </si>
  <si>
    <t>Shairom Maurya</t>
  </si>
  <si>
    <t>10.01.1983</t>
  </si>
  <si>
    <t>411978045527</t>
  </si>
  <si>
    <t>9621571222</t>
  </si>
  <si>
    <t>Sarita Devi</t>
  </si>
  <si>
    <t>Rammilan maurya</t>
  </si>
  <si>
    <t>253563994775</t>
  </si>
  <si>
    <t>9452702137</t>
  </si>
  <si>
    <t>Romjog Maurya</t>
  </si>
  <si>
    <t>Basant Lal maurya</t>
  </si>
  <si>
    <t>10.03.1989</t>
  </si>
  <si>
    <t>403297339848</t>
  </si>
  <si>
    <t>9532765020</t>
  </si>
  <si>
    <t>08.09.23</t>
  </si>
  <si>
    <t>Anil Kumar maurya</t>
  </si>
  <si>
    <t>Shobharath</t>
  </si>
  <si>
    <t>12.09.1997</t>
  </si>
  <si>
    <t>778090791001</t>
  </si>
  <si>
    <t>7081881220</t>
  </si>
  <si>
    <t>09.09.23</t>
  </si>
  <si>
    <t>Hardev maurya</t>
  </si>
  <si>
    <t>15.001960</t>
  </si>
  <si>
    <t>686037387307</t>
  </si>
  <si>
    <t>7800802273</t>
  </si>
  <si>
    <t>Usha</t>
  </si>
  <si>
    <t>Ram Aadhar</t>
  </si>
  <si>
    <t>01.02.1970</t>
  </si>
  <si>
    <t>690546449237</t>
  </si>
  <si>
    <t>7390036459</t>
  </si>
  <si>
    <t>10.09.23</t>
  </si>
  <si>
    <t>Sumitra Devi</t>
  </si>
  <si>
    <t>01.01.1970</t>
  </si>
  <si>
    <t>373637896014</t>
  </si>
  <si>
    <t>7081247194</t>
  </si>
  <si>
    <t>Amar nath maourya</t>
  </si>
  <si>
    <t>Ram sumer</t>
  </si>
  <si>
    <t>346106255330</t>
  </si>
  <si>
    <t>11.09.23</t>
  </si>
  <si>
    <t>130</t>
  </si>
  <si>
    <t>114</t>
  </si>
  <si>
    <t>Pramila</t>
  </si>
  <si>
    <t>Sarju</t>
  </si>
  <si>
    <t>15.10.1976</t>
  </si>
  <si>
    <t>7661 82063709</t>
  </si>
  <si>
    <t>Santlal</t>
  </si>
  <si>
    <t>15.08.1982</t>
  </si>
  <si>
    <t>090469736651</t>
  </si>
  <si>
    <t>9721721787</t>
  </si>
  <si>
    <t>12.09.23</t>
  </si>
  <si>
    <t>sukhdev</t>
  </si>
  <si>
    <t>6220 86960664</t>
  </si>
  <si>
    <t>Dinesh Kumar</t>
  </si>
  <si>
    <t>10.09.1905</t>
  </si>
  <si>
    <t>204378553019</t>
  </si>
  <si>
    <t>7905275336</t>
  </si>
  <si>
    <t>13.09.23</t>
  </si>
  <si>
    <t>Brijesh Kumar</t>
  </si>
  <si>
    <t>21.05.1903</t>
  </si>
  <si>
    <t>709369534602</t>
  </si>
  <si>
    <t>105</t>
  </si>
  <si>
    <t>Ramesh</t>
  </si>
  <si>
    <t>Ramfer</t>
  </si>
  <si>
    <t>01.05.1907</t>
  </si>
  <si>
    <t>2100 65853010</t>
  </si>
  <si>
    <t>9956172630</t>
  </si>
  <si>
    <t>14.09.23</t>
  </si>
  <si>
    <t>Shobha</t>
  </si>
  <si>
    <t>Parmeshwar</t>
  </si>
  <si>
    <t>19.06.1960</t>
  </si>
  <si>
    <t>2907 85556155</t>
  </si>
  <si>
    <t>Gena Devi</t>
  </si>
  <si>
    <t>Ramkumar</t>
  </si>
  <si>
    <t>581760120814</t>
  </si>
  <si>
    <t>7271935417</t>
  </si>
  <si>
    <t>Symila</t>
  </si>
  <si>
    <t>Radhe shyam</t>
  </si>
  <si>
    <t>3638 41412370</t>
  </si>
  <si>
    <t>9219514821</t>
  </si>
  <si>
    <t>Rajesh kumar</t>
  </si>
  <si>
    <t>Mata Prasad</t>
  </si>
  <si>
    <t>25.03.1974</t>
  </si>
  <si>
    <t>536245559497</t>
  </si>
  <si>
    <t>9795126069</t>
  </si>
  <si>
    <t>15.09.23</t>
  </si>
  <si>
    <t>Jay Singh</t>
  </si>
  <si>
    <t>Rajendra</t>
  </si>
  <si>
    <t>15.06.2003</t>
  </si>
  <si>
    <t>770176676006</t>
  </si>
  <si>
    <t>9670650345</t>
  </si>
  <si>
    <t>99</t>
  </si>
  <si>
    <t>109</t>
  </si>
  <si>
    <t>Jay karan</t>
  </si>
  <si>
    <t>Bhagirathi</t>
  </si>
  <si>
    <t>07.00.1958</t>
  </si>
  <si>
    <t>599713633761</t>
  </si>
  <si>
    <t>Jagesar</t>
  </si>
  <si>
    <t>606854332938</t>
  </si>
  <si>
    <t>9076660039</t>
  </si>
  <si>
    <t>16.09.23</t>
  </si>
  <si>
    <t>Ghanashyam</t>
  </si>
  <si>
    <t>Bhaguti Deen</t>
  </si>
  <si>
    <t>01.01.1903</t>
  </si>
  <si>
    <t>2464-53489904</t>
  </si>
  <si>
    <t>Malti</t>
  </si>
  <si>
    <t>Vachai</t>
  </si>
  <si>
    <t>28.07.1970</t>
  </si>
  <si>
    <t>503076385401</t>
  </si>
  <si>
    <t>9305414504</t>
  </si>
  <si>
    <t>Suraj Deen</t>
  </si>
  <si>
    <t>Bhagawan Deen</t>
  </si>
  <si>
    <t>751034235888</t>
  </si>
  <si>
    <t>9026552357</t>
  </si>
  <si>
    <t>Sita Devi</t>
  </si>
  <si>
    <t>Chote lal</t>
  </si>
  <si>
    <t>25.10.1975</t>
  </si>
  <si>
    <t>764339783503</t>
  </si>
  <si>
    <t>9910983727</t>
  </si>
  <si>
    <t>17.09.23</t>
  </si>
  <si>
    <t>FulaDevi</t>
  </si>
  <si>
    <t>Doodh nath saroj</t>
  </si>
  <si>
    <t>16.10.1974</t>
  </si>
  <si>
    <t>679448145378</t>
  </si>
  <si>
    <t>9554148586</t>
  </si>
  <si>
    <t>Santosh Kumar</t>
  </si>
  <si>
    <t>Ramdas</t>
  </si>
  <si>
    <t>10.11.1985</t>
  </si>
  <si>
    <t>240530622645</t>
  </si>
  <si>
    <t>6307970239</t>
  </si>
  <si>
    <t>18.09.23</t>
  </si>
  <si>
    <t>Sandeep kumar</t>
  </si>
  <si>
    <t>Lallu</t>
  </si>
  <si>
    <t>01.01.2003</t>
  </si>
  <si>
    <t>529942844443</t>
  </si>
  <si>
    <t>9569404506</t>
  </si>
  <si>
    <t>Vijay Laxmi</t>
  </si>
  <si>
    <t>Rakesh kumar</t>
  </si>
  <si>
    <t>01.01.1990</t>
  </si>
  <si>
    <t>770353754735</t>
  </si>
  <si>
    <t>9648556459</t>
  </si>
  <si>
    <t>104</t>
  </si>
  <si>
    <t>Jameendar</t>
  </si>
  <si>
    <t>05.06.1983</t>
  </si>
  <si>
    <t>378359930994</t>
  </si>
  <si>
    <t>9112001905</t>
  </si>
  <si>
    <t>19.09.23</t>
  </si>
  <si>
    <t>Inder Kumar</t>
  </si>
  <si>
    <t>Ramkaran</t>
  </si>
  <si>
    <t>01.01.1976</t>
  </si>
  <si>
    <t>565503946290</t>
  </si>
  <si>
    <t>7814141770</t>
  </si>
  <si>
    <t>Rajesh Kumar Pal</t>
  </si>
  <si>
    <t>Jagdish</t>
  </si>
  <si>
    <t>23.01.1984</t>
  </si>
  <si>
    <t>869294025016</t>
  </si>
  <si>
    <t>9620051004</t>
  </si>
  <si>
    <t>19.0923</t>
  </si>
  <si>
    <t>Shubham pal</t>
  </si>
  <si>
    <t>Vinod pal</t>
  </si>
  <si>
    <t>04.06.2004</t>
  </si>
  <si>
    <t>421025040227</t>
  </si>
  <si>
    <t>9324199071</t>
  </si>
  <si>
    <t>20.09.23</t>
  </si>
  <si>
    <t>Alok kumar Pal</t>
  </si>
  <si>
    <t>Ramdev pal</t>
  </si>
  <si>
    <t>01.01.1968</t>
  </si>
  <si>
    <t>44697134-4424</t>
  </si>
  <si>
    <t>731769 6250</t>
  </si>
  <si>
    <t>Lallan Prased</t>
  </si>
  <si>
    <t>Ram hit</t>
  </si>
  <si>
    <t>01-01-1993</t>
  </si>
  <si>
    <t>856341982647</t>
  </si>
  <si>
    <t>10</t>
  </si>
  <si>
    <t>15</t>
  </si>
  <si>
    <t>Lalti Devi</t>
  </si>
  <si>
    <t>Ram Laut</t>
  </si>
  <si>
    <t>250901361159</t>
  </si>
  <si>
    <t>7973078560</t>
  </si>
  <si>
    <t>Rati Pal</t>
  </si>
  <si>
    <t>Ram Sundar</t>
  </si>
  <si>
    <t>-.-1970</t>
  </si>
  <si>
    <t>932968057705</t>
  </si>
  <si>
    <t>7340975767</t>
  </si>
  <si>
    <t>21.09.23</t>
  </si>
  <si>
    <t>25</t>
  </si>
  <si>
    <t>Sangeeta Devi</t>
  </si>
  <si>
    <t>07.06.1975</t>
  </si>
  <si>
    <t>397697765309</t>
  </si>
  <si>
    <t>7459042813</t>
  </si>
  <si>
    <t>12</t>
  </si>
  <si>
    <t>53</t>
  </si>
  <si>
    <t>Dharma Devi</t>
  </si>
  <si>
    <t>Ram jatan</t>
  </si>
  <si>
    <t>01.01.1962</t>
  </si>
  <si>
    <t>614171374631</t>
  </si>
  <si>
    <t>9910755320</t>
  </si>
  <si>
    <t>Dharmendra Kumar</t>
  </si>
  <si>
    <t>Ishraj pal</t>
  </si>
  <si>
    <t>15.07.1994</t>
  </si>
  <si>
    <t>518861396056</t>
  </si>
  <si>
    <t>7905944004</t>
  </si>
  <si>
    <t>22.09.23</t>
  </si>
  <si>
    <t>Guntalipal</t>
  </si>
  <si>
    <t>25.08.1967</t>
  </si>
  <si>
    <t>304039165232</t>
  </si>
  <si>
    <t>Ramsamujh pal</t>
  </si>
  <si>
    <t>Ram pal</t>
  </si>
  <si>
    <t>25.08.1962</t>
  </si>
  <si>
    <t>434957509405</t>
  </si>
  <si>
    <t>9956532615</t>
  </si>
  <si>
    <t>23.09.23</t>
  </si>
  <si>
    <t>Ram kumar</t>
  </si>
  <si>
    <t>Bhagwandeen</t>
  </si>
  <si>
    <t>12.03.1940</t>
  </si>
  <si>
    <t>292088377375</t>
  </si>
  <si>
    <t>0953923261</t>
  </si>
  <si>
    <t>Omprakash</t>
  </si>
  <si>
    <t>12.09.1979</t>
  </si>
  <si>
    <t>662997958676</t>
  </si>
  <si>
    <t>7309426240</t>
  </si>
  <si>
    <t>Prabhavati</t>
  </si>
  <si>
    <t>16.06.1975</t>
  </si>
  <si>
    <t>679652516438</t>
  </si>
  <si>
    <t>9696136005</t>
  </si>
  <si>
    <t>Prahlad</t>
  </si>
  <si>
    <t>Babu lal</t>
  </si>
  <si>
    <t>988690465013</t>
  </si>
  <si>
    <t>6308530742</t>
  </si>
  <si>
    <t>24.09.23</t>
  </si>
  <si>
    <t>Janki Devi</t>
  </si>
  <si>
    <t>Lallan Pal</t>
  </si>
  <si>
    <t>376398832873</t>
  </si>
  <si>
    <t>7262967094</t>
  </si>
  <si>
    <t>Babu Lal</t>
  </si>
  <si>
    <t>28.07.1965</t>
  </si>
  <si>
    <t>9910745520</t>
  </si>
  <si>
    <t>Ram Bodh</t>
  </si>
  <si>
    <t>06.02.1975</t>
  </si>
  <si>
    <t>978333330396</t>
  </si>
  <si>
    <t>9651154757</t>
  </si>
  <si>
    <t>25.09.23</t>
  </si>
  <si>
    <t>PritiDevi</t>
  </si>
  <si>
    <t>Gulab chandra</t>
  </si>
  <si>
    <t>01.01.1998</t>
  </si>
  <si>
    <t>7052015864</t>
  </si>
  <si>
    <t>Vimala</t>
  </si>
  <si>
    <t>Shobhnath</t>
  </si>
  <si>
    <t>01.01.1966</t>
  </si>
  <si>
    <t>714611590045</t>
  </si>
  <si>
    <t>7400306245</t>
  </si>
  <si>
    <t>Chandra Devi</t>
  </si>
  <si>
    <t>Ram SaranPal</t>
  </si>
  <si>
    <t>707405639684</t>
  </si>
  <si>
    <t>25 09.23</t>
  </si>
  <si>
    <t>Aganwadi</t>
  </si>
  <si>
    <t>24</t>
  </si>
  <si>
    <t>20</t>
  </si>
  <si>
    <t>(Girls) school</t>
  </si>
  <si>
    <t>91</t>
  </si>
  <si>
    <t>School</t>
  </si>
  <si>
    <t>Amit Kumar</t>
  </si>
  <si>
    <t>Lakkhichand</t>
  </si>
  <si>
    <t>01.01.1977</t>
  </si>
  <si>
    <t>447404719490</t>
  </si>
  <si>
    <t>9452501412</t>
  </si>
  <si>
    <t>26.09.23</t>
  </si>
  <si>
    <t>30</t>
  </si>
  <si>
    <t>Vijay kumar Yadav</t>
  </si>
  <si>
    <t>Shiv sahay yadav</t>
  </si>
  <si>
    <t>01.07.1970</t>
  </si>
  <si>
    <t>259910413633</t>
  </si>
  <si>
    <t>shiv Kumar</t>
  </si>
  <si>
    <t>Jagdev yadav</t>
  </si>
  <si>
    <t>15.06.1967</t>
  </si>
  <si>
    <t>335667661062</t>
  </si>
  <si>
    <t>8470925325</t>
  </si>
  <si>
    <t>suneeta Devi</t>
  </si>
  <si>
    <t>Badri prasad</t>
  </si>
  <si>
    <t>03.02.1985</t>
  </si>
  <si>
    <t>987989273664</t>
  </si>
  <si>
    <t>8172695433</t>
  </si>
  <si>
    <t>27.09.23</t>
  </si>
  <si>
    <t>Md. Isha</t>
  </si>
  <si>
    <t>Lal Md.</t>
  </si>
  <si>
    <t>1/1/1941</t>
  </si>
  <si>
    <t>7408578582</t>
  </si>
  <si>
    <t>37</t>
  </si>
  <si>
    <t>Vafiya Begam</t>
  </si>
  <si>
    <t>Abdul Lateef</t>
  </si>
  <si>
    <t>9517203796</t>
  </si>
  <si>
    <t>Public Stand Post Abstract</t>
  </si>
  <si>
    <t>Cumulative TOTAL=</t>
  </si>
  <si>
    <t xml:space="preserve">Previous = </t>
  </si>
  <si>
    <t xml:space="preserve">This Bill = </t>
  </si>
  <si>
    <t>This Bill =</t>
  </si>
  <si>
    <t>110 mm</t>
  </si>
  <si>
    <t>200 mm</t>
  </si>
  <si>
    <t xml:space="preserve"> JOINT    MEASUREMENT REPORT   </t>
  </si>
  <si>
    <t xml:space="preserve">                                                                   JAL JEEWAN MISSION</t>
  </si>
  <si>
    <t>G.P.:- HOSIYARPUR</t>
  </si>
  <si>
    <t>BLOCK:- BABA BELKHARNATH DHAM</t>
  </si>
  <si>
    <t>Sr.No.</t>
  </si>
  <si>
    <t>ST NODE</t>
  </si>
  <si>
    <t>PIPE NO.</t>
  </si>
  <si>
    <t xml:space="preserve">         LENGTH OF PIPE IN( M)  </t>
  </si>
  <si>
    <t xml:space="preserve"> CUMULATIVE LENGTH</t>
  </si>
  <si>
    <t xml:space="preserve">ROAD </t>
  </si>
  <si>
    <t>DISMANT. WIDTH</t>
  </si>
  <si>
    <t>REINST. OF KC,BOE,PVB &amp; BT ROAD</t>
  </si>
  <si>
    <t>DEPTH(INCLUDING PIPE OD)</t>
  </si>
  <si>
    <t>REMARKS</t>
  </si>
  <si>
    <t>DIA OF PIPE-</t>
  </si>
  <si>
    <t>P-54</t>
  </si>
  <si>
    <t>COMPLETED</t>
  </si>
  <si>
    <t>P-59</t>
  </si>
  <si>
    <t>P-60</t>
  </si>
  <si>
    <t>P-61</t>
  </si>
  <si>
    <t>PENDING</t>
  </si>
  <si>
    <t>P-73</t>
  </si>
  <si>
    <t>T PENDING</t>
  </si>
  <si>
    <t>P-88</t>
  </si>
  <si>
    <t>P-100</t>
  </si>
  <si>
    <t>P-101</t>
  </si>
  <si>
    <t>P-99</t>
  </si>
  <si>
    <t>P-98</t>
  </si>
  <si>
    <t>P-96</t>
  </si>
  <si>
    <t>P-97</t>
  </si>
  <si>
    <t>P-95</t>
  </si>
  <si>
    <t>P-104</t>
  </si>
  <si>
    <t>P-107</t>
  </si>
  <si>
    <t>P-110</t>
  </si>
  <si>
    <t>P-115</t>
  </si>
  <si>
    <t>P-105</t>
  </si>
  <si>
    <t>P-106</t>
  </si>
  <si>
    <t>P-109</t>
  </si>
  <si>
    <t>P-85</t>
  </si>
  <si>
    <t>P-86</t>
  </si>
  <si>
    <t>END CAP PENDING</t>
  </si>
  <si>
    <t>P-58</t>
  </si>
  <si>
    <t>P-55</t>
  </si>
  <si>
    <t>P-41</t>
  </si>
  <si>
    <t>P-24</t>
  </si>
  <si>
    <t>P-19</t>
  </si>
  <si>
    <t>J-18B</t>
  </si>
  <si>
    <t>P-19B</t>
  </si>
  <si>
    <t>J-18A</t>
  </si>
  <si>
    <t>P-19A</t>
  </si>
  <si>
    <t>P-20</t>
  </si>
  <si>
    <t>P-23</t>
  </si>
  <si>
    <t>P-22</t>
  </si>
  <si>
    <t>P-34</t>
  </si>
  <si>
    <t>P-30</t>
  </si>
  <si>
    <t>J-36A</t>
  </si>
  <si>
    <t>P-34A</t>
  </si>
  <si>
    <t>J-36B</t>
  </si>
  <si>
    <t>P-34B</t>
  </si>
  <si>
    <t>P-42</t>
  </si>
  <si>
    <t>P-21</t>
  </si>
  <si>
    <t>P-14</t>
  </si>
  <si>
    <t>05 MTR CULVERT CROSSING CC PENDING</t>
  </si>
  <si>
    <t>P-06</t>
  </si>
  <si>
    <t>P-03</t>
  </si>
  <si>
    <t>Variation in Galgali 8Mtr</t>
  </si>
  <si>
    <t>Variation in Galgali 195Mtr</t>
  </si>
  <si>
    <t>Variation in Galgali 52Mtr</t>
  </si>
  <si>
    <t>Variation in Galgali 49Mtr</t>
  </si>
  <si>
    <t>Variation in Galgali 40.66Sqm</t>
  </si>
  <si>
    <t>TOTAL</t>
  </si>
  <si>
    <t>RATE</t>
  </si>
  <si>
    <t>chaundadi &amp; darauoli</t>
  </si>
  <si>
    <t>Mangraura</t>
  </si>
  <si>
    <t>chandauadi &amp; darauoli</t>
  </si>
  <si>
    <t>ROHIT Enterprises</t>
  </si>
  <si>
    <t>S.NO</t>
  </si>
  <si>
    <t>DATE</t>
  </si>
  <si>
    <t>Pipe Length (M)</t>
  </si>
  <si>
    <t>125MM</t>
  </si>
  <si>
    <t>j160</t>
  </si>
  <si>
    <t>j136</t>
  </si>
  <si>
    <t>b.t</t>
  </si>
  <si>
    <t>hdpe</t>
  </si>
  <si>
    <t>j139</t>
  </si>
  <si>
    <t>j153</t>
  </si>
  <si>
    <t>j150</t>
  </si>
  <si>
    <t>j184</t>
  </si>
  <si>
    <t>j228</t>
  </si>
  <si>
    <t>b.o.e</t>
  </si>
  <si>
    <t>j225</t>
  </si>
  <si>
    <t>kr</t>
  </si>
  <si>
    <t>j246</t>
  </si>
  <si>
    <t>j242</t>
  </si>
  <si>
    <t>j179</t>
  </si>
  <si>
    <t>j212</t>
  </si>
  <si>
    <t>j157</t>
  </si>
  <si>
    <t>j138</t>
  </si>
  <si>
    <t>j226</t>
  </si>
  <si>
    <t>j183</t>
  </si>
  <si>
    <t>interlocking</t>
  </si>
  <si>
    <t>J138</t>
  </si>
  <si>
    <t>J187</t>
  </si>
  <si>
    <t>J182</t>
  </si>
  <si>
    <t>J190</t>
  </si>
  <si>
    <t>J198</t>
  </si>
  <si>
    <t>J202</t>
  </si>
  <si>
    <t>J210</t>
  </si>
  <si>
    <t>J233</t>
  </si>
  <si>
    <t>J183</t>
  </si>
  <si>
    <t>J195</t>
  </si>
  <si>
    <t>K.R</t>
  </si>
  <si>
    <t>J196</t>
  </si>
  <si>
    <t>J170</t>
  </si>
  <si>
    <t>J199</t>
  </si>
  <si>
    <t>J178</t>
  </si>
  <si>
    <t>J186</t>
  </si>
  <si>
    <t>J224</t>
  </si>
  <si>
    <t>J235</t>
  </si>
  <si>
    <t>J243</t>
  </si>
  <si>
    <t>J241</t>
  </si>
  <si>
    <t>J204</t>
  </si>
  <si>
    <t>J203</t>
  </si>
  <si>
    <t>J226</t>
  </si>
  <si>
    <t>J213</t>
  </si>
  <si>
    <t>J232</t>
  </si>
  <si>
    <t>J218</t>
  </si>
  <si>
    <t>J238</t>
  </si>
  <si>
    <t>J230</t>
  </si>
  <si>
    <t>J231</t>
  </si>
  <si>
    <t>J245</t>
  </si>
  <si>
    <t>J248</t>
  </si>
  <si>
    <t>J214</t>
  </si>
  <si>
    <t>J236</t>
  </si>
  <si>
    <t>J234</t>
  </si>
  <si>
    <t>J239</t>
  </si>
  <si>
    <t>J205</t>
  </si>
  <si>
    <t>J222</t>
  </si>
  <si>
    <t>J185</t>
  </si>
  <si>
    <t>J208</t>
  </si>
  <si>
    <t>J118</t>
  </si>
  <si>
    <t>KR</t>
  </si>
  <si>
    <t>J144</t>
  </si>
  <si>
    <t>J149</t>
  </si>
  <si>
    <t>J188</t>
  </si>
  <si>
    <t>J171</t>
  </si>
  <si>
    <t>J154</t>
  </si>
  <si>
    <t>J158</t>
  </si>
  <si>
    <t>J181</t>
  </si>
  <si>
    <t>J244</t>
  </si>
  <si>
    <t>J162</t>
  </si>
  <si>
    <t>J172</t>
  </si>
  <si>
    <t>J169</t>
  </si>
  <si>
    <t>k</t>
  </si>
  <si>
    <t>J134</t>
  </si>
  <si>
    <t>J166</t>
  </si>
  <si>
    <t>J173</t>
  </si>
  <si>
    <t>J197</t>
  </si>
  <si>
    <t>J227</t>
  </si>
  <si>
    <t>J221</t>
  </si>
  <si>
    <t>j123</t>
  </si>
  <si>
    <t>j116</t>
  </si>
  <si>
    <t>j130</t>
  </si>
  <si>
    <t>j143</t>
  </si>
  <si>
    <t>j149</t>
  </si>
  <si>
    <t>j131</t>
  </si>
  <si>
    <t>j140</t>
  </si>
  <si>
    <t>j148</t>
  </si>
  <si>
    <t>j134</t>
  </si>
  <si>
    <t>j151</t>
  </si>
  <si>
    <t>j194</t>
  </si>
  <si>
    <t>j186</t>
  </si>
  <si>
    <t>j180</t>
  </si>
  <si>
    <t>j165</t>
  </si>
  <si>
    <t>j213</t>
  </si>
  <si>
    <t>j209</t>
  </si>
  <si>
    <t>j172</t>
  </si>
  <si>
    <t>j142</t>
  </si>
  <si>
    <t>j121</t>
  </si>
  <si>
    <t>RUDRA</t>
  </si>
  <si>
    <t>ROHIT</t>
  </si>
  <si>
    <t>-</t>
  </si>
  <si>
    <t>daraouli</t>
  </si>
  <si>
    <t>Agency Name/    Work Order No</t>
  </si>
  <si>
    <t>rohit enterprises</t>
  </si>
  <si>
    <t>63MM</t>
  </si>
  <si>
    <t>Issue (M)</t>
  </si>
  <si>
    <t>Laid (M)</t>
  </si>
  <si>
    <t>Balance Against Issue (M)</t>
  </si>
  <si>
    <t>DIA</t>
  </si>
  <si>
    <t>TOTALSCOPE</t>
  </si>
  <si>
    <t>75MM</t>
  </si>
  <si>
    <t>90MM</t>
  </si>
  <si>
    <t>110MM</t>
  </si>
  <si>
    <t>140MM</t>
  </si>
  <si>
    <t>160MM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</si>
</sst>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43" formatCode="_ * #,##0.00_ ;_ * \-#,##0.00_ ;_ * &quot;-&quot;??_ ;_ @_ "/>
    <numFmt numFmtId="164" formatCode="_(* #,##0.00_);_(* \(#,##0.00\);_(* &quot;-&quot;??_);_(@_)"/>
    <numFmt numFmtId="165" formatCode="0.0"/>
    <numFmt numFmtId="166" formatCode="_(* #,##0_);_(* \(#,##0\);_(* &quot;-&quot;??_);_(@_)"/>
    <numFmt numFmtId="167" formatCode="0.000"/>
    <numFmt numFmtId="168" formatCode="[$-409]d/mmm/yyyy;@"/>
    <numFmt numFmtId="169" formatCode="&quot;Rs.&quot;#,##0.00_);\(&quot;Rs.&quot;#,##0.00\)"/>
    <numFmt numFmtId="170" formatCode="0.0000"/>
    <numFmt numFmtId="171" formatCode="_ * #,##0.000_ ;_ * \-#,##0.000_ ;_ * &quot;-&quot;??_ ;_ @_ "/>
    <numFmt numFmtId="172" formatCode="[$-F800]dddd\,\ mmmm\ dd\,\ yyyy"/>
    <numFmt numFmtId="173" formatCode="&quot;WO No : &quot;0"/>
    <numFmt numFmtId="174" formatCode="_ * #,##0.00_ ;_ * \-#,##0.00_ ;_ * &quot;-&quot;_ ;_ @_ "/>
    <numFmt numFmtId="175" formatCode="_(* #,##0.000_);_(* \(#,##0.000\);_(* &quot;-&quot;_);_(@_)"/>
    <numFmt numFmtId="176" formatCode="_ * #,##0_ ;_ * \-#,##0_ ;_ * &quot;-&quot;??_ ;_ @_ "/>
    <numFmt numFmtId="177" formatCode="[$-24009]m/d/yyyy;@"/>
    <numFmt numFmtId="178" formatCode="0;[Red]0"/>
    <numFmt numFmtId="179" formatCode="mm\-dd\-yyyy"/>
  </numFmts>
  <fonts count="115">
    <font>
      <sz val="11"/>
      <color theme="1"/>
      <name val="Calibri"/>
      <family val="2"/>
      <scheme val="minor"/>
    </font>
    <font>
      <sz val="11"/>
      <color theme="1"/>
      <name val="Calibri"/>
      <family val="2"/>
      <scheme val="minor"/>
    </font>
    <font>
      <sz val="10"/>
      <name val="Arial"/>
      <family val="2"/>
    </font>
    <font>
      <sz val="12"/>
      <name val="Century Schoolbook"/>
      <family val="1"/>
    </font>
    <font>
      <b/>
      <sz val="12"/>
      <color rgb="FF000000"/>
      <name val="Verdana"/>
      <family val="2"/>
    </font>
    <font>
      <b/>
      <sz val="16"/>
      <color rgb="FF000000"/>
      <name val="Verdana"/>
      <family val="2"/>
    </font>
    <font>
      <b/>
      <sz val="11"/>
      <color theme="1"/>
      <name val="Verdana"/>
      <family val="2"/>
    </font>
    <font>
      <b/>
      <sz val="14"/>
      <color rgb="FF000000"/>
      <name val="Verdana"/>
      <family val="2"/>
    </font>
    <font>
      <sz val="11"/>
      <name val="Calibri"/>
      <family val="2"/>
    </font>
    <font>
      <b/>
      <sz val="14"/>
      <name val="Calibri"/>
      <family val="2"/>
      <scheme val="minor"/>
    </font>
    <font>
      <sz val="12"/>
      <color theme="1"/>
      <name val="Times New Roman"/>
      <family val="1"/>
    </font>
    <font>
      <b/>
      <sz val="18"/>
      <color theme="1"/>
      <name val="Times New Roman"/>
      <family val="1"/>
    </font>
    <font>
      <b/>
      <sz val="16"/>
      <color rgb="FF000000"/>
      <name val="Times New Roman"/>
      <family val="1"/>
    </font>
    <font>
      <b/>
      <sz val="14"/>
      <color rgb="FF000000"/>
      <name val="Times New Roman"/>
      <family val="1"/>
    </font>
    <font>
      <b/>
      <sz val="12"/>
      <color theme="1"/>
      <name val="Times New Roman"/>
      <family val="1"/>
    </font>
    <font>
      <b/>
      <sz val="16"/>
      <color theme="1"/>
      <name val="Times New Roman"/>
      <family val="1"/>
    </font>
    <font>
      <sz val="14"/>
      <color theme="1"/>
      <name val="Times New Roman"/>
      <family val="1"/>
    </font>
    <font>
      <b/>
      <sz val="14"/>
      <color theme="1"/>
      <name val="Times New Roman"/>
      <family val="1"/>
    </font>
    <font>
      <b/>
      <sz val="12"/>
      <color rgb="FF000000"/>
      <name val="Times New Roman"/>
      <family val="1"/>
    </font>
    <font>
      <b/>
      <u/>
      <sz val="12"/>
      <color rgb="FF000000"/>
      <name val="Times New Roman"/>
      <family val="1"/>
    </font>
    <font>
      <b/>
      <sz val="15"/>
      <color theme="1"/>
      <name val="Cambria"/>
      <family val="1"/>
      <scheme val="major"/>
    </font>
    <font>
      <b/>
      <sz val="12"/>
      <color theme="1"/>
      <name val="Cambria"/>
      <family val="1"/>
      <scheme val="major"/>
    </font>
    <font>
      <sz val="10"/>
      <color theme="1"/>
      <name val="Cambria"/>
      <family val="1"/>
      <scheme val="major"/>
    </font>
    <font>
      <b/>
      <sz val="14"/>
      <color theme="1"/>
      <name val="Cambria"/>
      <family val="1"/>
      <scheme val="major"/>
    </font>
    <font>
      <sz val="14"/>
      <color theme="1"/>
      <name val="Cambria"/>
      <family val="1"/>
      <scheme val="major"/>
    </font>
    <font>
      <sz val="14"/>
      <name val="Cambria"/>
      <family val="1"/>
      <scheme val="major"/>
    </font>
    <font>
      <b/>
      <sz val="16"/>
      <color theme="1"/>
      <name val="Cambria"/>
      <family val="1"/>
      <scheme val="major"/>
    </font>
    <font>
      <sz val="10"/>
      <color rgb="FF000000"/>
      <name val="Times New Roman"/>
      <family val="1"/>
    </font>
    <font>
      <b/>
      <sz val="16.2"/>
      <color rgb="FF000000"/>
      <name val="Verdana"/>
      <family val="2"/>
    </font>
    <font>
      <b/>
      <sz val="11"/>
      <color theme="1"/>
      <name val="Calibri"/>
      <family val="2"/>
      <scheme val="minor"/>
    </font>
    <font>
      <b/>
      <sz val="14"/>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1"/>
      <color theme="1"/>
      <name val="Cambria"/>
      <family val="1"/>
      <scheme val="major"/>
    </font>
    <font>
      <b/>
      <sz val="9"/>
      <name val="Verdana"/>
      <family val="2"/>
    </font>
    <font>
      <b/>
      <sz val="10"/>
      <name val="Verdana"/>
      <family val="2"/>
    </font>
    <font>
      <b/>
      <sz val="9"/>
      <name val="Calibri"/>
      <family val="2"/>
      <scheme val="minor"/>
    </font>
    <font>
      <sz val="10"/>
      <name val="Verdana"/>
      <family val="2"/>
    </font>
    <font>
      <b/>
      <sz val="10.5"/>
      <color theme="1"/>
      <name val="Verdana"/>
      <family val="2"/>
    </font>
    <font>
      <sz val="10.5"/>
      <color theme="1"/>
      <name val="Calibri"/>
      <family val="2"/>
      <scheme val="minor"/>
    </font>
    <font>
      <sz val="10.25"/>
      <name val="Verdana"/>
      <family val="2"/>
    </font>
    <font>
      <b/>
      <sz val="10"/>
      <color theme="1"/>
      <name val="Calibri"/>
      <family val="2"/>
      <scheme val="minor"/>
    </font>
    <font>
      <sz val="14"/>
      <color rgb="FF000000"/>
      <name val="Times New Roman"/>
      <family val="1"/>
    </font>
    <font>
      <sz val="10"/>
      <name val="Cambria"/>
      <family val="1"/>
      <scheme val="major"/>
    </font>
    <font>
      <sz val="14"/>
      <color theme="1"/>
      <name val="Cambria"/>
      <family val="2"/>
      <scheme val="major"/>
    </font>
    <font>
      <sz val="12"/>
      <color theme="1"/>
      <name val="Cambria"/>
      <family val="1"/>
      <scheme val="major"/>
    </font>
    <font>
      <sz val="10"/>
      <color rgb="FFFF0000"/>
      <name val="Cambria"/>
      <family val="1"/>
      <scheme val="major"/>
    </font>
    <font>
      <b/>
      <sz val="14"/>
      <color rgb="FFFF0000"/>
      <name val="Cambria"/>
      <family val="1"/>
      <scheme val="major"/>
    </font>
    <font>
      <sz val="14"/>
      <color rgb="FFFF0000"/>
      <name val="Cambria"/>
      <family val="1"/>
      <scheme val="major"/>
    </font>
    <font>
      <sz val="9"/>
      <name val="Verdana"/>
      <family val="2"/>
    </font>
    <font>
      <b/>
      <sz val="15"/>
      <color rgb="FFFF0000"/>
      <name val="Cambria"/>
      <family val="1"/>
      <scheme val="major"/>
    </font>
    <font>
      <b/>
      <sz val="13"/>
      <color theme="1"/>
      <name val="Cambria"/>
      <family val="1"/>
      <scheme val="major"/>
    </font>
    <font>
      <sz val="13"/>
      <color theme="1"/>
      <name val="Cambria"/>
      <family val="1"/>
      <scheme val="major"/>
    </font>
    <font>
      <b/>
      <sz val="14"/>
      <name val="Cambria"/>
      <family val="1"/>
      <scheme val="major"/>
    </font>
    <font>
      <sz val="12"/>
      <color theme="1"/>
      <name val="Calibri"/>
      <family val="2"/>
      <scheme val="minor"/>
    </font>
    <font>
      <b/>
      <sz val="14"/>
      <name val="Calibri"/>
      <family val="2"/>
    </font>
    <font>
      <sz val="11"/>
      <color rgb="FF000000"/>
      <name val="Calibri"/>
      <family val="2"/>
    </font>
    <font>
      <b/>
      <sz val="12"/>
      <name val="Calibri"/>
      <family val="2"/>
    </font>
    <font>
      <b/>
      <sz val="11"/>
      <color rgb="FF000000"/>
      <name val="Calibri"/>
      <family val="2"/>
    </font>
    <font>
      <sz val="10"/>
      <color rgb="FF000000"/>
      <name val="Calibri"/>
      <family val="2"/>
    </font>
    <font>
      <b/>
      <sz val="10"/>
      <color rgb="FF000000"/>
      <name val="Calibri"/>
      <family val="2"/>
    </font>
    <font>
      <b/>
      <sz val="12"/>
      <color rgb="FF000000"/>
      <name val="Calibri"/>
      <family val="2"/>
    </font>
    <font>
      <sz val="9"/>
      <color indexed="81"/>
      <name val="Tahoma"/>
      <family val="2"/>
    </font>
    <font>
      <b/>
      <sz val="9"/>
      <color indexed="81"/>
      <name val="Tahoma"/>
      <family val="2"/>
    </font>
    <font>
      <sz val="14"/>
      <color indexed="81"/>
      <name val="Tahoma"/>
      <family val="2"/>
    </font>
    <font>
      <b/>
      <sz val="12"/>
      <color theme="1"/>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b/>
      <sz val="9"/>
      <color rgb="FFFF0000"/>
      <name val="Calibri"/>
      <family val="2"/>
      <scheme val="minor"/>
    </font>
    <font>
      <sz val="10.5"/>
      <color rgb="FFFF0000"/>
      <name val="Calibri"/>
      <family val="2"/>
      <scheme val="minor"/>
    </font>
    <font>
      <b/>
      <sz val="10"/>
      <color rgb="FFFF0000"/>
      <name val="Calibri"/>
      <family val="2"/>
      <scheme val="minor"/>
    </font>
    <font>
      <sz val="14"/>
      <color theme="0"/>
      <name val="Cambria"/>
      <family val="1"/>
      <scheme val="major"/>
    </font>
    <font>
      <sz val="10"/>
      <color theme="0"/>
      <name val="Cambria"/>
      <family val="1"/>
      <scheme val="major"/>
    </font>
    <font>
      <sz val="12"/>
      <color theme="0"/>
      <name val="Cambria"/>
      <family val="1"/>
      <scheme val="major"/>
    </font>
    <font>
      <sz val="20"/>
      <color theme="0"/>
      <name val="Cambria"/>
      <family val="1"/>
      <scheme val="major"/>
    </font>
    <font>
      <sz val="16"/>
      <color theme="0"/>
      <name val="Cambria"/>
      <family val="1"/>
      <scheme val="major"/>
    </font>
    <font>
      <sz val="18"/>
      <color theme="0"/>
      <name val="Cambria"/>
      <family val="1"/>
      <scheme val="major"/>
    </font>
    <font>
      <b/>
      <sz val="14"/>
      <name val="Times New Roman"/>
      <family val="1"/>
    </font>
    <font>
      <b/>
      <sz val="14"/>
      <color rgb="FFFF0000"/>
      <name val="Times New Roman"/>
      <family val="1"/>
    </font>
    <font>
      <b/>
      <sz val="11"/>
      <color rgb="FFFF0000"/>
      <name val="Cambria"/>
      <family val="1"/>
      <scheme val="major"/>
    </font>
    <font>
      <b/>
      <sz val="9"/>
      <color rgb="FFFF0000"/>
      <name val="Verdana"/>
      <family val="2"/>
    </font>
    <font>
      <sz val="10"/>
      <color rgb="FFFF0000"/>
      <name val="Verdana"/>
      <family val="2"/>
    </font>
    <font>
      <b/>
      <sz val="10.5"/>
      <color rgb="FFFF0000"/>
      <name val="Verdana"/>
      <family val="2"/>
    </font>
    <font>
      <b/>
      <sz val="11"/>
      <color rgb="FFFF0000"/>
      <name val="Verdana"/>
      <family val="2"/>
    </font>
    <font>
      <b/>
      <sz val="10"/>
      <name val="Cambria"/>
      <family val="1"/>
      <scheme val="major"/>
    </font>
    <font>
      <b/>
      <sz val="10"/>
      <color theme="1"/>
      <name val="Cambria"/>
      <family val="1"/>
      <scheme val="major"/>
    </font>
    <font>
      <sz val="10"/>
      <color theme="1"/>
      <name val="Calibri"/>
      <family val="2"/>
      <scheme val="minor"/>
    </font>
    <font>
      <b/>
      <sz val="20"/>
      <color theme="1"/>
      <name val="Calibri"/>
      <family val="2"/>
      <scheme val="minor"/>
    </font>
    <font>
      <sz val="12"/>
      <name val="Calibri"/>
      <family val="2"/>
      <scheme val="minor"/>
    </font>
    <font>
      <sz val="11"/>
      <color theme="1"/>
      <name val="Cambria"/>
      <family val="1"/>
      <scheme val="major"/>
    </font>
    <font>
      <b/>
      <sz val="9"/>
      <color theme="1"/>
      <name val="Calibri"/>
      <family val="2"/>
      <scheme val="minor"/>
    </font>
    <font>
      <sz val="9"/>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b/>
      <sz val="11"/>
      <name val="Adani Regular"/>
    </font>
    <font>
      <b/>
      <sz val="12"/>
      <name val="Book Antiqua"/>
      <family val="1"/>
    </font>
    <font>
      <b/>
      <sz val="14"/>
      <color rgb="FF000000"/>
      <name val="Calibri"/>
      <family val="2"/>
    </font>
    <font>
      <b/>
      <sz val="18"/>
      <color theme="1"/>
      <name val="Cambria"/>
      <family val="1"/>
      <scheme val="major"/>
    </font>
    <font>
      <b/>
      <sz val="11"/>
      <color rgb="FF000000"/>
      <name val="Verdana"/>
      <family val="2"/>
    </font>
    <font>
      <b/>
      <sz val="26"/>
      <color theme="1"/>
      <name val="Cambria"/>
      <family val="1"/>
      <scheme val="major"/>
    </font>
    <font>
      <sz val="10"/>
      <color rgb="FF000000"/>
      <name val="Calibri"/>
      <family val="2"/>
      <scheme val="minor"/>
    </font>
    <font>
      <sz val="26"/>
      <color rgb="FF000000"/>
      <name val="Lexend"/>
    </font>
    <font>
      <b/>
      <u/>
      <sz val="26"/>
      <color rgb="FF000000"/>
      <name val="Lexend"/>
    </font>
    <font>
      <b/>
      <sz val="26"/>
      <color rgb="FF000000"/>
      <name val="Lexend"/>
    </font>
    <font>
      <sz val="26"/>
      <color theme="1"/>
      <name val="Lexend"/>
    </font>
    <font>
      <sz val="26"/>
      <color theme="1"/>
      <name val="Calibri"/>
      <family val="2"/>
      <scheme val="minor"/>
    </font>
    <font>
      <b/>
      <sz val="26"/>
      <color theme="1"/>
      <name val="Arial"/>
      <family val="2"/>
    </font>
    <font>
      <sz val="26"/>
      <color theme="1"/>
      <name val="Arial"/>
      <family val="2"/>
    </font>
    <font>
      <sz val="20"/>
      <color theme="1"/>
      <name val="Calibri"/>
      <family val="2"/>
      <scheme val="minor"/>
    </font>
    <font>
      <b/>
      <sz val="11"/>
      <color rgb="FFFF0000"/>
      <name val="Calibri"/>
      <family val="2"/>
      <scheme val="minor"/>
    </font>
    <font>
      <sz val="1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BF00"/>
      </patternFill>
    </fill>
    <fill>
      <patternFill patternType="solid">
        <fgColor rgb="FFFFFF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rgb="FFC5D9F1"/>
        <bgColor rgb="FFC5D9F1"/>
      </patternFill>
    </fill>
    <fill>
      <patternFill patternType="solid">
        <fgColor rgb="FFFFFFFF"/>
        <bgColor rgb="FFFFFFFF"/>
      </patternFill>
    </fill>
    <fill>
      <patternFill patternType="solid">
        <fgColor rgb="FFFFC000"/>
        <bgColor indexed="64"/>
      </patternFill>
    </fill>
    <fill>
      <patternFill patternType="solid">
        <fgColor theme="5" tint="0.79992065187536243"/>
        <bgColor indexed="64"/>
      </patternFill>
    </fill>
    <fill>
      <patternFill patternType="solid">
        <fgColor theme="9" tint="-0.249977111117893"/>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42">
    <xf numFmtId="0" fontId="0" fillId="0" borderId="0"/>
    <xf numFmtId="164"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166"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2" fillId="0" borderId="0"/>
    <xf numFmtId="169" fontId="3" fillId="0" borderId="0"/>
    <xf numFmtId="0" fontId="2" fillId="0" borderId="0"/>
    <xf numFmtId="167" fontId="3" fillId="0" borderId="0"/>
    <xf numFmtId="165"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168" fontId="1" fillId="0" borderId="0"/>
    <xf numFmtId="168" fontId="2" fillId="0" borderId="0"/>
    <xf numFmtId="168" fontId="1" fillId="0" borderId="0"/>
    <xf numFmtId="0" fontId="2" fillId="0" borderId="0"/>
    <xf numFmtId="0" fontId="2" fillId="0" borderId="0"/>
    <xf numFmtId="0" fontId="2" fillId="0" borderId="0"/>
    <xf numFmtId="0" fontId="2" fillId="0" borderId="0"/>
    <xf numFmtId="0" fontId="1" fillId="0" borderId="0"/>
    <xf numFmtId="0" fontId="8" fillId="0" borderId="0">
      <alignment vertical="center"/>
    </xf>
    <xf numFmtId="0" fontId="27" fillId="0" borderId="0"/>
    <xf numFmtId="9" fontId="27"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04" fillId="0" borderId="0"/>
  </cellStyleXfs>
  <cellXfs count="780">
    <xf numFmtId="0" fontId="0" fillId="0" borderId="0" xfId="0"/>
    <xf numFmtId="0" fontId="10" fillId="0" borderId="0" xfId="3" applyFont="1" applyAlignment="1">
      <alignment vertical="center"/>
    </xf>
    <xf numFmtId="0" fontId="10" fillId="0" borderId="0" xfId="3" applyFont="1" applyAlignment="1">
      <alignment horizontal="left" vertical="center"/>
    </xf>
    <xf numFmtId="0" fontId="13" fillId="0" borderId="0" xfId="3" applyFont="1" applyAlignment="1">
      <alignment horizontal="left" vertical="center" wrapText="1"/>
    </xf>
    <xf numFmtId="0" fontId="14" fillId="0" borderId="0" xfId="3" applyFont="1" applyAlignment="1">
      <alignment horizontal="center" vertical="center"/>
    </xf>
    <xf numFmtId="0" fontId="12" fillId="0" borderId="2" xfId="3" applyFont="1" applyBorder="1" applyAlignment="1">
      <alignment horizontal="center" vertical="center" wrapText="1"/>
    </xf>
    <xf numFmtId="1" fontId="12" fillId="0" borderId="2" xfId="3" applyNumberFormat="1" applyFont="1" applyBorder="1" applyAlignment="1">
      <alignment horizontal="center" vertical="center" wrapText="1"/>
    </xf>
    <xf numFmtId="167" fontId="14" fillId="0" borderId="0" xfId="3" applyNumberFormat="1" applyFont="1" applyAlignment="1">
      <alignment horizontal="center" vertical="center"/>
    </xf>
    <xf numFmtId="0" fontId="10" fillId="0" borderId="0" xfId="3" applyFont="1" applyAlignment="1">
      <alignment vertical="center" wrapText="1"/>
    </xf>
    <xf numFmtId="166" fontId="10" fillId="0" borderId="0" xfId="3" applyNumberFormat="1" applyFont="1" applyAlignment="1">
      <alignment vertical="center" wrapText="1"/>
    </xf>
    <xf numFmtId="0" fontId="14" fillId="0" borderId="0" xfId="14" applyFont="1" applyAlignment="1">
      <alignment horizontal="center" vertical="center"/>
    </xf>
    <xf numFmtId="0" fontId="14" fillId="0" borderId="0" xfId="14" applyFont="1" applyAlignment="1">
      <alignment horizontal="center" vertical="center" wrapText="1"/>
    </xf>
    <xf numFmtId="167" fontId="15" fillId="0" borderId="2" xfId="14" applyNumberFormat="1" applyFont="1" applyBorder="1" applyAlignment="1">
      <alignment vertical="center" wrapText="1"/>
    </xf>
    <xf numFmtId="0" fontId="10" fillId="0" borderId="0" xfId="14" applyFont="1" applyAlignment="1">
      <alignment horizontal="center" vertical="center"/>
    </xf>
    <xf numFmtId="0" fontId="10" fillId="0" borderId="0" xfId="14" applyFont="1" applyAlignment="1">
      <alignment horizontal="center" vertical="center" wrapText="1"/>
    </xf>
    <xf numFmtId="167" fontId="16" fillId="0" borderId="2" xfId="14" applyNumberFormat="1" applyFont="1" applyBorder="1" applyAlignment="1">
      <alignment vertical="center" wrapText="1"/>
    </xf>
    <xf numFmtId="164" fontId="16" fillId="0" borderId="2" xfId="1" applyFont="1" applyFill="1" applyBorder="1" applyAlignment="1">
      <alignment vertical="center" wrapText="1"/>
    </xf>
    <xf numFmtId="167" fontId="17" fillId="0" borderId="2" xfId="14" applyNumberFormat="1" applyFont="1" applyBorder="1" applyAlignment="1">
      <alignment vertical="center" wrapText="1"/>
    </xf>
    <xf numFmtId="0" fontId="10" fillId="0" borderId="0" xfId="3" applyFont="1" applyAlignment="1">
      <alignment horizontal="center" vertical="center"/>
    </xf>
    <xf numFmtId="1" fontId="18" fillId="0" borderId="0" xfId="3" applyNumberFormat="1" applyFont="1" applyAlignment="1">
      <alignment horizontal="center" vertical="center" wrapText="1"/>
    </xf>
    <xf numFmtId="1" fontId="18" fillId="0" borderId="0" xfId="3" applyNumberFormat="1" applyFont="1" applyAlignment="1">
      <alignment horizontal="left" vertical="center" wrapText="1"/>
    </xf>
    <xf numFmtId="1" fontId="18" fillId="0" borderId="0" xfId="3" applyNumberFormat="1" applyFont="1" applyAlignment="1">
      <alignment horizontal="right" vertical="center" wrapText="1"/>
    </xf>
    <xf numFmtId="1" fontId="19" fillId="0" borderId="0" xfId="3" applyNumberFormat="1" applyFont="1" applyAlignment="1">
      <alignment vertical="center" wrapText="1"/>
    </xf>
    <xf numFmtId="0" fontId="18" fillId="0" borderId="0" xfId="3" applyFont="1" applyAlignment="1">
      <alignment horizontal="center" vertical="center" wrapText="1"/>
    </xf>
    <xf numFmtId="170" fontId="18" fillId="0" borderId="0" xfId="3" applyNumberFormat="1" applyFont="1" applyAlignment="1">
      <alignment horizontal="center" vertical="center" wrapText="1"/>
    </xf>
    <xf numFmtId="0" fontId="14" fillId="0" borderId="0" xfId="3" applyFont="1" applyAlignment="1">
      <alignment vertical="center"/>
    </xf>
    <xf numFmtId="0" fontId="14" fillId="0" borderId="0" xfId="3" applyFont="1" applyAlignment="1">
      <alignment horizontal="justify" vertical="center" wrapText="1"/>
    </xf>
    <xf numFmtId="166" fontId="10" fillId="0" borderId="0" xfId="4" applyNumberFormat="1" applyFont="1" applyAlignment="1">
      <alignment vertical="center"/>
    </xf>
    <xf numFmtId="1" fontId="10" fillId="0" borderId="0" xfId="3" applyNumberFormat="1" applyFont="1" applyAlignment="1">
      <alignment vertical="center"/>
    </xf>
    <xf numFmtId="0" fontId="12" fillId="0" borderId="3" xfId="3" applyFont="1" applyBorder="1" applyAlignment="1">
      <alignment horizontal="center" vertical="center" wrapText="1"/>
    </xf>
    <xf numFmtId="0" fontId="11" fillId="0" borderId="0" xfId="3" applyFont="1" applyAlignment="1">
      <alignment horizontal="center" vertical="center"/>
    </xf>
    <xf numFmtId="0" fontId="22" fillId="0" borderId="0" xfId="0" applyFont="1"/>
    <xf numFmtId="0" fontId="26" fillId="3" borderId="0" xfId="0" applyFont="1" applyFill="1"/>
    <xf numFmtId="0" fontId="22" fillId="5" borderId="0" xfId="0" applyFont="1" applyFill="1"/>
    <xf numFmtId="0" fontId="24" fillId="0" borderId="2"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xf numFmtId="0" fontId="23" fillId="3" borderId="0" xfId="0" applyFont="1" applyFill="1"/>
    <xf numFmtId="0" fontId="26" fillId="6" borderId="0" xfId="0" applyFont="1" applyFill="1"/>
    <xf numFmtId="0" fontId="23" fillId="6" borderId="0" xfId="0" applyFont="1" applyFill="1"/>
    <xf numFmtId="0" fontId="23" fillId="0" borderId="0" xfId="0" applyFont="1" applyAlignment="1">
      <alignment vertical="center"/>
    </xf>
    <xf numFmtId="0" fontId="0" fillId="0" borderId="0" xfId="0" applyAlignment="1">
      <alignment wrapText="1"/>
    </xf>
    <xf numFmtId="0" fontId="31" fillId="0" borderId="0" xfId="2" applyFont="1" applyAlignment="1">
      <alignment vertical="center" wrapText="1"/>
    </xf>
    <xf numFmtId="0" fontId="0" fillId="0" borderId="0" xfId="0" applyAlignment="1">
      <alignment vertical="center"/>
    </xf>
    <xf numFmtId="0" fontId="33" fillId="0" borderId="0" xfId="2" applyFont="1" applyAlignment="1">
      <alignment vertical="center"/>
    </xf>
    <xf numFmtId="0" fontId="34" fillId="0" borderId="0" xfId="2" applyFont="1" applyAlignment="1">
      <alignment vertical="center" wrapText="1"/>
    </xf>
    <xf numFmtId="0" fontId="35" fillId="0" borderId="0" xfId="0" applyFont="1" applyAlignment="1">
      <alignment horizontal="center" vertical="center"/>
    </xf>
    <xf numFmtId="0" fontId="36" fillId="7" borderId="2" xfId="0" applyFont="1" applyFill="1" applyBorder="1" applyAlignment="1">
      <alignment horizontal="center" vertical="center" wrapText="1"/>
    </xf>
    <xf numFmtId="0" fontId="38" fillId="7" borderId="0" xfId="0" applyFont="1" applyFill="1"/>
    <xf numFmtId="0" fontId="36" fillId="2" borderId="2" xfId="0" applyFont="1" applyFill="1" applyBorder="1" applyAlignment="1">
      <alignment horizontal="center" vertical="center" wrapText="1"/>
    </xf>
    <xf numFmtId="0" fontId="37" fillId="2" borderId="2" xfId="0" applyFont="1" applyFill="1" applyBorder="1" applyAlignment="1">
      <alignment horizontal="left" vertical="center"/>
    </xf>
    <xf numFmtId="0" fontId="39" fillId="2" borderId="2" xfId="0" applyFont="1" applyFill="1" applyBorder="1" applyAlignment="1">
      <alignment horizontal="center" vertical="center" wrapText="1"/>
    </xf>
    <xf numFmtId="167" fontId="39" fillId="2" borderId="2" xfId="0" applyNumberFormat="1" applyFont="1" applyFill="1" applyBorder="1" applyAlignment="1">
      <alignment horizontal="center" vertical="center"/>
    </xf>
    <xf numFmtId="0" fontId="38" fillId="2" borderId="0" xfId="0" applyFont="1" applyFill="1"/>
    <xf numFmtId="0" fontId="36" fillId="4" borderId="2" xfId="0" applyFont="1" applyFill="1" applyBorder="1" applyAlignment="1">
      <alignment horizontal="center" vertical="center" wrapText="1"/>
    </xf>
    <xf numFmtId="0" fontId="39" fillId="0" borderId="2" xfId="0" applyFont="1" applyBorder="1" applyAlignment="1">
      <alignment horizontal="left" vertical="center" wrapText="1"/>
    </xf>
    <xf numFmtId="0" fontId="39" fillId="0" borderId="2" xfId="0" applyFont="1" applyBorder="1" applyAlignment="1">
      <alignment horizontal="center" vertical="center" wrapText="1"/>
    </xf>
    <xf numFmtId="43" fontId="39" fillId="0" borderId="2" xfId="36" applyFont="1" applyFill="1" applyBorder="1" applyAlignment="1">
      <alignment horizontal="center" vertical="center" wrapText="1"/>
    </xf>
    <xf numFmtId="171" fontId="39" fillId="0" borderId="2" xfId="36" applyNumberFormat="1" applyFont="1" applyFill="1" applyBorder="1" applyAlignment="1">
      <alignment horizontal="center" vertical="center" wrapText="1"/>
    </xf>
    <xf numFmtId="167" fontId="39" fillId="0" borderId="2" xfId="0" applyNumberFormat="1" applyFont="1" applyBorder="1" applyAlignment="1">
      <alignment horizontal="center" vertical="center"/>
    </xf>
    <xf numFmtId="0" fontId="38" fillId="0" borderId="0" xfId="0" applyFont="1"/>
    <xf numFmtId="0" fontId="40" fillId="7" borderId="2" xfId="0" applyFont="1" applyFill="1" applyBorder="1" applyAlignment="1">
      <alignment horizontal="right" vertical="center" wrapText="1"/>
    </xf>
    <xf numFmtId="0" fontId="40" fillId="7" borderId="2" xfId="0" applyFont="1" applyFill="1" applyBorder="1" applyAlignment="1">
      <alignment horizontal="right" vertical="center"/>
    </xf>
    <xf numFmtId="2" fontId="40" fillId="7" borderId="2" xfId="1" applyNumberFormat="1" applyFont="1" applyFill="1" applyBorder="1" applyAlignment="1">
      <alignment horizontal="center" vertical="center" wrapText="1"/>
    </xf>
    <xf numFmtId="0" fontId="41" fillId="7" borderId="0" xfId="0" applyFont="1" applyFill="1" applyAlignment="1">
      <alignment horizontal="right"/>
    </xf>
    <xf numFmtId="0" fontId="0" fillId="2" borderId="0" xfId="0" applyFill="1"/>
    <xf numFmtId="0" fontId="36" fillId="0" borderId="2" xfId="0" applyFont="1" applyBorder="1" applyAlignment="1">
      <alignment horizontal="center" vertical="center" wrapText="1"/>
    </xf>
    <xf numFmtId="0" fontId="37" fillId="0" borderId="2" xfId="0" applyFont="1" applyBorder="1" applyAlignment="1">
      <alignment horizontal="left" vertical="center"/>
    </xf>
    <xf numFmtId="0" fontId="42" fillId="0" borderId="2" xfId="0" applyFont="1" applyBorder="1" applyAlignment="1">
      <alignment horizontal="left" vertical="center" wrapText="1"/>
    </xf>
    <xf numFmtId="0" fontId="38"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3" fillId="0" borderId="0" xfId="0" applyFont="1" applyAlignment="1">
      <alignment vertical="center"/>
    </xf>
    <xf numFmtId="0" fontId="39" fillId="0" borderId="2" xfId="0" applyFont="1" applyBorder="1" applyAlignment="1">
      <alignment horizontal="left" vertical="center"/>
    </xf>
    <xf numFmtId="0" fontId="7" fillId="0" borderId="2" xfId="3" applyFont="1" applyBorder="1" applyAlignment="1">
      <alignment horizontal="left" vertical="center" wrapText="1"/>
    </xf>
    <xf numFmtId="164" fontId="10" fillId="0" borderId="0" xfId="3" applyNumberFormat="1" applyFont="1" applyAlignment="1">
      <alignment horizontal="center" vertical="center"/>
    </xf>
    <xf numFmtId="0" fontId="20" fillId="0" borderId="2" xfId="0" applyFont="1" applyBorder="1" applyAlignment="1">
      <alignment horizontal="left" vertical="center"/>
    </xf>
    <xf numFmtId="0" fontId="23" fillId="6" borderId="2"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0" borderId="2" xfId="0" applyFont="1" applyBorder="1" applyAlignment="1">
      <alignment horizontal="right" vertical="center"/>
    </xf>
    <xf numFmtId="0" fontId="23" fillId="0" borderId="3" xfId="0" applyFont="1" applyBorder="1" applyAlignment="1">
      <alignment horizontal="right" vertical="center"/>
    </xf>
    <xf numFmtId="0" fontId="23" fillId="6" borderId="4" xfId="0" applyFont="1" applyFill="1" applyBorder="1" applyAlignment="1">
      <alignment horizontal="right" vertical="center"/>
    </xf>
    <xf numFmtId="2" fontId="24" fillId="0" borderId="2" xfId="0" applyNumberFormat="1" applyFont="1" applyBorder="1" applyAlignment="1">
      <alignment horizontal="center" vertical="center"/>
    </xf>
    <xf numFmtId="0" fontId="45" fillId="4" borderId="0" xfId="0" applyFont="1" applyFill="1"/>
    <xf numFmtId="0" fontId="25" fillId="4" borderId="2" xfId="0" applyFont="1" applyFill="1" applyBorder="1" applyAlignment="1">
      <alignment horizontal="center" vertical="center"/>
    </xf>
    <xf numFmtId="0" fontId="24" fillId="0" borderId="2" xfId="0" applyFont="1" applyBorder="1"/>
    <xf numFmtId="0" fontId="24" fillId="0" borderId="2" xfId="0" applyFont="1" applyBorder="1" applyAlignment="1">
      <alignment vertical="center"/>
    </xf>
    <xf numFmtId="0" fontId="24" fillId="4" borderId="2" xfId="0" applyFont="1" applyFill="1" applyBorder="1" applyAlignment="1">
      <alignment horizontal="center" vertical="center"/>
    </xf>
    <xf numFmtId="0" fontId="47" fillId="0" borderId="2" xfId="0" applyFont="1" applyBorder="1" applyAlignment="1">
      <alignment horizontal="center"/>
    </xf>
    <xf numFmtId="43" fontId="23" fillId="0" borderId="2" xfId="0" applyNumberFormat="1" applyFont="1" applyBorder="1" applyAlignment="1">
      <alignment horizontal="center" vertical="center"/>
    </xf>
    <xf numFmtId="43" fontId="24" fillId="0" borderId="3" xfId="0" applyNumberFormat="1" applyFont="1" applyBorder="1" applyAlignment="1">
      <alignment horizontal="center" vertical="center"/>
    </xf>
    <xf numFmtId="43" fontId="23" fillId="6" borderId="4" xfId="0" applyNumberFormat="1" applyFont="1" applyFill="1" applyBorder="1" applyAlignment="1">
      <alignment horizontal="center" vertical="center"/>
    </xf>
    <xf numFmtId="0" fontId="24" fillId="0" borderId="3" xfId="0" applyFont="1" applyBorder="1" applyAlignment="1">
      <alignment horizontal="center" vertical="center"/>
    </xf>
    <xf numFmtId="0" fontId="25" fillId="0" borderId="2" xfId="0" applyFont="1" applyBorder="1" applyAlignment="1">
      <alignment horizontal="center" vertical="center"/>
    </xf>
    <xf numFmtId="0" fontId="46" fillId="0" borderId="2" xfId="0" applyFont="1" applyBorder="1" applyAlignment="1">
      <alignment horizontal="center" vertical="center"/>
    </xf>
    <xf numFmtId="0" fontId="24" fillId="0" borderId="2" xfId="0" applyFont="1" applyBorder="1" applyAlignment="1">
      <alignment horizontal="center" vertical="center" wrapText="1"/>
    </xf>
    <xf numFmtId="0" fontId="23" fillId="0" borderId="2" xfId="0" applyFont="1" applyBorder="1" applyAlignment="1">
      <alignment vertical="center"/>
    </xf>
    <xf numFmtId="43" fontId="23" fillId="0" borderId="2" xfId="0" applyNumberFormat="1" applyFont="1" applyBorder="1" applyAlignment="1">
      <alignment vertical="center"/>
    </xf>
    <xf numFmtId="164" fontId="15" fillId="0" borderId="2" xfId="1" applyFont="1" applyFill="1" applyBorder="1" applyAlignment="1">
      <alignment horizontal="right" vertical="center" wrapText="1"/>
    </xf>
    <xf numFmtId="164" fontId="14" fillId="0" borderId="0" xfId="1" applyFont="1" applyAlignment="1">
      <alignment horizontal="center" vertical="center"/>
    </xf>
    <xf numFmtId="0" fontId="48" fillId="0" borderId="0" xfId="0" applyFont="1"/>
    <xf numFmtId="0" fontId="50" fillId="0" borderId="0" xfId="0" applyFont="1"/>
    <xf numFmtId="14" fontId="24" fillId="0" borderId="2" xfId="0" applyNumberFormat="1" applyFont="1" applyBorder="1" applyAlignment="1">
      <alignment horizontal="center" vertical="center" wrapText="1"/>
    </xf>
    <xf numFmtId="0" fontId="51" fillId="4" borderId="2" xfId="0" applyFont="1" applyFill="1" applyBorder="1" applyAlignment="1">
      <alignment horizontal="center" vertical="center" wrapText="1"/>
    </xf>
    <xf numFmtId="0" fontId="54" fillId="0" borderId="0" xfId="0" applyFont="1"/>
    <xf numFmtId="0" fontId="53" fillId="0" borderId="0" xfId="0" applyFont="1"/>
    <xf numFmtId="0" fontId="53" fillId="9" borderId="2" xfId="0" applyFont="1" applyFill="1" applyBorder="1" applyAlignment="1">
      <alignment horizontal="center" vertical="center"/>
    </xf>
    <xf numFmtId="0" fontId="47" fillId="0" borderId="2" xfId="0" applyFont="1" applyBorder="1" applyAlignment="1">
      <alignment horizontal="center" vertical="center"/>
    </xf>
    <xf numFmtId="165" fontId="47" fillId="0" borderId="2" xfId="0" applyNumberFormat="1" applyFont="1" applyBorder="1" applyAlignment="1">
      <alignment horizontal="center" vertical="center"/>
    </xf>
    <xf numFmtId="0" fontId="23" fillId="0" borderId="0" xfId="0" applyFont="1"/>
    <xf numFmtId="0" fontId="9" fillId="0" borderId="2" xfId="0" applyFont="1" applyBorder="1" applyAlignment="1">
      <alignment vertical="center"/>
    </xf>
    <xf numFmtId="0" fontId="55" fillId="0" borderId="2" xfId="0" applyFont="1" applyBorder="1" applyAlignment="1">
      <alignment horizontal="center" vertical="center"/>
    </xf>
    <xf numFmtId="0" fontId="56" fillId="0" borderId="2" xfId="0" applyFont="1" applyBorder="1" applyAlignment="1">
      <alignment horizontal="center" vertical="center"/>
    </xf>
    <xf numFmtId="0" fontId="29" fillId="9" borderId="2" xfId="0" applyFont="1" applyFill="1" applyBorder="1" applyAlignment="1">
      <alignment horizontal="center" vertical="center"/>
    </xf>
    <xf numFmtId="0" fontId="0" fillId="0" borderId="2" xfId="0" applyBorder="1" applyAlignment="1">
      <alignment horizontal="center" vertical="center"/>
    </xf>
    <xf numFmtId="0" fontId="29" fillId="5" borderId="2" xfId="0" applyFont="1" applyFill="1" applyBorder="1" applyAlignment="1">
      <alignment horizontal="center" vertical="center"/>
    </xf>
    <xf numFmtId="1" fontId="7" fillId="0" borderId="0" xfId="3" applyNumberFormat="1" applyFont="1" applyAlignment="1">
      <alignment vertical="center" wrapText="1"/>
    </xf>
    <xf numFmtId="0" fontId="58" fillId="0" borderId="0" xfId="34" applyFont="1" applyAlignment="1">
      <alignment horizontal="center" vertical="center"/>
    </xf>
    <xf numFmtId="0" fontId="59" fillId="0" borderId="3" xfId="34" applyFont="1" applyBorder="1" applyAlignment="1">
      <alignment horizontal="center" vertical="center" wrapText="1"/>
    </xf>
    <xf numFmtId="0" fontId="61" fillId="0" borderId="0" xfId="34" applyFont="1" applyAlignment="1">
      <alignment horizontal="left" vertical="center"/>
    </xf>
    <xf numFmtId="0" fontId="62" fillId="8" borderId="2" xfId="34" applyFont="1" applyFill="1" applyBorder="1" applyAlignment="1">
      <alignment horizontal="center" vertical="center"/>
    </xf>
    <xf numFmtId="0" fontId="62" fillId="8" borderId="2" xfId="34" applyFont="1" applyFill="1" applyBorder="1" applyAlignment="1">
      <alignment horizontal="left" vertical="center" wrapText="1"/>
    </xf>
    <xf numFmtId="0" fontId="62" fillId="8" borderId="2" xfId="34" applyFont="1" applyFill="1" applyBorder="1" applyAlignment="1">
      <alignment horizontal="center" vertical="center" wrapText="1"/>
    </xf>
    <xf numFmtId="0" fontId="61" fillId="8" borderId="2" xfId="34" applyFont="1" applyFill="1" applyBorder="1" applyAlignment="1">
      <alignment horizontal="left" vertical="center"/>
    </xf>
    <xf numFmtId="0" fontId="62" fillId="0" borderId="2" xfId="34" applyFont="1" applyBorder="1" applyAlignment="1">
      <alignment horizontal="center" vertical="center"/>
    </xf>
    <xf numFmtId="0" fontId="62" fillId="0" borderId="2" xfId="34" applyFont="1" applyBorder="1" applyAlignment="1">
      <alignment horizontal="left" vertical="center"/>
    </xf>
    <xf numFmtId="41" fontId="62" fillId="0" borderId="2" xfId="34" applyNumberFormat="1" applyFont="1" applyBorder="1" applyAlignment="1">
      <alignment horizontal="center" vertical="center"/>
    </xf>
    <xf numFmtId="174" fontId="62" fillId="0" borderId="2" xfId="34" applyNumberFormat="1" applyFont="1" applyBorder="1" applyAlignment="1">
      <alignment horizontal="center" vertical="center"/>
    </xf>
    <xf numFmtId="174" fontId="62" fillId="11" borderId="2" xfId="34" applyNumberFormat="1" applyFont="1" applyFill="1" applyBorder="1" applyAlignment="1">
      <alignment horizontal="center" vertical="center"/>
    </xf>
    <xf numFmtId="174" fontId="62" fillId="5" borderId="2" xfId="34" applyNumberFormat="1" applyFont="1" applyFill="1" applyBorder="1" applyAlignment="1">
      <alignment horizontal="center" vertical="center"/>
    </xf>
    <xf numFmtId="2" fontId="61" fillId="5" borderId="2" xfId="34" applyNumberFormat="1" applyFont="1" applyFill="1" applyBorder="1" applyAlignment="1">
      <alignment horizontal="right" vertical="center"/>
    </xf>
    <xf numFmtId="174" fontId="61" fillId="8" borderId="2" xfId="34" applyNumberFormat="1" applyFont="1" applyFill="1" applyBorder="1" applyAlignment="1">
      <alignment horizontal="left" vertical="center"/>
    </xf>
    <xf numFmtId="2" fontId="62" fillId="0" borderId="2" xfId="34" applyNumberFormat="1" applyFont="1" applyBorder="1" applyAlignment="1">
      <alignment horizontal="center" vertical="center"/>
    </xf>
    <xf numFmtId="167" fontId="62" fillId="0" borderId="2" xfId="34" applyNumberFormat="1" applyFont="1" applyBorder="1" applyAlignment="1">
      <alignment horizontal="center" vertical="center"/>
    </xf>
    <xf numFmtId="2" fontId="61" fillId="0" borderId="0" xfId="34" applyNumberFormat="1" applyFont="1" applyAlignment="1">
      <alignment horizontal="left" vertical="center"/>
    </xf>
    <xf numFmtId="0" fontId="61" fillId="0" borderId="2" xfId="34" applyFont="1" applyBorder="1" applyAlignment="1">
      <alignment horizontal="right" vertical="center"/>
    </xf>
    <xf numFmtId="0" fontId="61" fillId="0" borderId="2" xfId="34" applyFont="1" applyBorder="1" applyAlignment="1">
      <alignment horizontal="left" vertical="center"/>
    </xf>
    <xf numFmtId="0" fontId="61" fillId="0" borderId="2" xfId="34" applyFont="1" applyBorder="1" applyAlignment="1">
      <alignment horizontal="center" vertical="center"/>
    </xf>
    <xf numFmtId="2" fontId="61" fillId="0" borderId="2" xfId="34" applyNumberFormat="1" applyFont="1" applyBorder="1" applyAlignment="1">
      <alignment horizontal="right" vertical="center"/>
    </xf>
    <xf numFmtId="0" fontId="61" fillId="0" borderId="0" xfId="34" applyFont="1" applyAlignment="1">
      <alignment horizontal="center" vertical="top"/>
    </xf>
    <xf numFmtId="0" fontId="61" fillId="0" borderId="0" xfId="34" applyFont="1" applyAlignment="1">
      <alignment horizontal="left" vertical="top"/>
    </xf>
    <xf numFmtId="0" fontId="61" fillId="0" borderId="0" xfId="34" applyFont="1" applyAlignment="1">
      <alignment horizontal="center" vertical="center"/>
    </xf>
    <xf numFmtId="2" fontId="61" fillId="0" borderId="0" xfId="34" applyNumberFormat="1" applyFont="1" applyAlignment="1">
      <alignment horizontal="center" vertical="center"/>
    </xf>
    <xf numFmtId="0" fontId="47" fillId="3" borderId="2" xfId="0" applyFont="1" applyFill="1" applyBorder="1" applyAlignment="1">
      <alignment horizontal="center" vertical="center"/>
    </xf>
    <xf numFmtId="0" fontId="22" fillId="3" borderId="0" xfId="0" applyFont="1" applyFill="1"/>
    <xf numFmtId="43" fontId="61" fillId="0" borderId="0" xfId="34" applyNumberFormat="1" applyFont="1" applyAlignment="1">
      <alignment horizontal="left" vertical="center"/>
    </xf>
    <xf numFmtId="0" fontId="38" fillId="2" borderId="0" xfId="0" applyFont="1" applyFill="1" applyAlignment="1">
      <alignment horizontal="center" vertical="center"/>
    </xf>
    <xf numFmtId="165" fontId="9" fillId="0" borderId="2" xfId="0" applyNumberFormat="1" applyFont="1" applyBorder="1" applyAlignment="1">
      <alignment vertical="center"/>
    </xf>
    <xf numFmtId="0" fontId="16" fillId="0" borderId="2" xfId="0" applyFont="1" applyBorder="1" applyAlignment="1">
      <alignment horizontal="right" vertical="center" wrapText="1"/>
    </xf>
    <xf numFmtId="0" fontId="13" fillId="0" borderId="2" xfId="3" applyFont="1" applyBorder="1" applyAlignment="1">
      <alignment horizontal="center" vertical="center" wrapText="1"/>
    </xf>
    <xf numFmtId="1" fontId="13" fillId="0" borderId="2" xfId="3" applyNumberFormat="1" applyFont="1" applyBorder="1" applyAlignment="1">
      <alignment horizontal="center" vertical="center" wrapText="1"/>
    </xf>
    <xf numFmtId="0" fontId="16" fillId="0" borderId="2" xfId="3" applyFont="1" applyBorder="1" applyAlignment="1">
      <alignment horizontal="center" vertical="center" wrapText="1"/>
    </xf>
    <xf numFmtId="0" fontId="16" fillId="0" borderId="2" xfId="0" applyFont="1" applyBorder="1" applyAlignment="1">
      <alignment horizontal="left" vertical="center" wrapText="1"/>
    </xf>
    <xf numFmtId="0" fontId="16" fillId="2" borderId="2" xfId="0" applyFont="1" applyFill="1" applyBorder="1" applyAlignment="1">
      <alignment horizontal="left" vertical="center" wrapText="1"/>
    </xf>
    <xf numFmtId="0" fontId="44" fillId="0" borderId="2" xfId="3" applyFont="1" applyBorder="1" applyAlignment="1">
      <alignment horizontal="center" vertical="center" wrapText="1"/>
    </xf>
    <xf numFmtId="2" fontId="17" fillId="0" borderId="2" xfId="14" applyNumberFormat="1" applyFont="1" applyBorder="1" applyAlignment="1">
      <alignment horizontal="center" vertical="center" wrapText="1"/>
    </xf>
    <xf numFmtId="2" fontId="44" fillId="0" borderId="2" xfId="3" applyNumberFormat="1" applyFont="1" applyBorder="1" applyAlignment="1">
      <alignment horizontal="center" vertical="center" wrapText="1"/>
    </xf>
    <xf numFmtId="164" fontId="44" fillId="0" borderId="2" xfId="1" applyFont="1" applyFill="1" applyBorder="1" applyAlignment="1">
      <alignment horizontal="center" vertical="center" wrapText="1"/>
    </xf>
    <xf numFmtId="2" fontId="16" fillId="0" borderId="2" xfId="14" applyNumberFormat="1" applyFont="1" applyBorder="1" applyAlignment="1">
      <alignment horizontal="center" vertical="center" wrapText="1"/>
    </xf>
    <xf numFmtId="0" fontId="22" fillId="2" borderId="0" xfId="0" applyFont="1" applyFill="1"/>
    <xf numFmtId="0" fontId="24" fillId="2" borderId="2" xfId="0" applyFont="1" applyFill="1" applyBorder="1" applyAlignment="1">
      <alignment horizontal="center" vertical="center"/>
    </xf>
    <xf numFmtId="14" fontId="24" fillId="2" borderId="2"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67" fillId="0" borderId="2" xfId="0" applyFont="1" applyBorder="1" applyAlignment="1">
      <alignment horizontal="center" vertical="center"/>
    </xf>
    <xf numFmtId="0" fontId="67" fillId="0" borderId="2" xfId="0" applyFont="1" applyBorder="1" applyAlignment="1">
      <alignment horizontal="center" vertical="center" wrapText="1"/>
    </xf>
    <xf numFmtId="14" fontId="56" fillId="0" borderId="2" xfId="0" applyNumberFormat="1" applyFont="1" applyBorder="1" applyAlignment="1">
      <alignment horizontal="center" vertical="center"/>
    </xf>
    <xf numFmtId="1" fontId="56" fillId="0" borderId="2" xfId="0" applyNumberFormat="1" applyFont="1" applyBorder="1" applyAlignment="1">
      <alignment horizontal="center" vertical="center"/>
    </xf>
    <xf numFmtId="1" fontId="56" fillId="0" borderId="0" xfId="0" applyNumberFormat="1" applyFont="1" applyAlignment="1">
      <alignment horizontal="center" vertical="center"/>
    </xf>
    <xf numFmtId="0" fontId="56" fillId="0" borderId="2" xfId="0" applyFont="1" applyBorder="1" applyAlignment="1">
      <alignment horizontal="center" vertical="center" wrapText="1"/>
    </xf>
    <xf numFmtId="0" fontId="67" fillId="0" borderId="2" xfId="0" applyFont="1" applyBorder="1" applyAlignment="1">
      <alignment horizontal="right" vertical="center"/>
    </xf>
    <xf numFmtId="2" fontId="67" fillId="0" borderId="1" xfId="0" applyNumberFormat="1" applyFont="1" applyBorder="1" applyAlignment="1">
      <alignment horizontal="right" vertical="center"/>
    </xf>
    <xf numFmtId="0" fontId="56" fillId="0" borderId="0" xfId="0" applyFont="1"/>
    <xf numFmtId="41" fontId="56" fillId="0" borderId="2" xfId="0" applyNumberFormat="1" applyFont="1" applyBorder="1" applyAlignment="1">
      <alignment horizontal="center" vertical="center"/>
    </xf>
    <xf numFmtId="41" fontId="67" fillId="0" borderId="2" xfId="0" applyNumberFormat="1" applyFont="1" applyBorder="1" applyAlignment="1">
      <alignment horizontal="center" vertical="center"/>
    </xf>
    <xf numFmtId="175" fontId="0" fillId="0" borderId="2" xfId="0" applyNumberFormat="1" applyBorder="1" applyAlignment="1">
      <alignment horizontal="center" vertical="center"/>
    </xf>
    <xf numFmtId="174" fontId="62" fillId="3" borderId="2" xfId="34" applyNumberFormat="1" applyFont="1" applyFill="1" applyBorder="1" applyAlignment="1">
      <alignment horizontal="center" vertical="center"/>
    </xf>
    <xf numFmtId="0" fontId="45" fillId="0" borderId="0" xfId="0" applyFont="1"/>
    <xf numFmtId="14" fontId="25"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xf numFmtId="14" fontId="24" fillId="0" borderId="2" xfId="0" applyNumberFormat="1" applyFont="1" applyBorder="1" applyAlignment="1">
      <alignment vertical="center" wrapText="1"/>
    </xf>
    <xf numFmtId="0" fontId="71" fillId="2" borderId="0" xfId="0" applyFont="1" applyFill="1"/>
    <xf numFmtId="0" fontId="70" fillId="0" borderId="0" xfId="0" applyFont="1"/>
    <xf numFmtId="0" fontId="70" fillId="0" borderId="0" xfId="0" applyFont="1" applyAlignment="1">
      <alignment vertical="center"/>
    </xf>
    <xf numFmtId="0" fontId="71" fillId="0" borderId="0" xfId="0" applyFont="1"/>
    <xf numFmtId="0" fontId="72" fillId="7" borderId="0" xfId="0" applyFont="1" applyFill="1" applyAlignment="1">
      <alignment horizontal="right"/>
    </xf>
    <xf numFmtId="0" fontId="70" fillId="2" borderId="0" xfId="0" applyFont="1" applyFill="1"/>
    <xf numFmtId="0" fontId="73" fillId="0" borderId="0" xfId="0" applyFont="1" applyAlignment="1">
      <alignment vertical="center"/>
    </xf>
    <xf numFmtId="0" fontId="74" fillId="0" borderId="2" xfId="0" applyFont="1" applyBorder="1" applyAlignment="1">
      <alignment horizontal="center" vertical="center"/>
    </xf>
    <xf numFmtId="0" fontId="75" fillId="0" borderId="0" xfId="0" applyFont="1"/>
    <xf numFmtId="0" fontId="75" fillId="0" borderId="2" xfId="0" applyFont="1" applyBorder="1" applyAlignment="1">
      <alignment horizontal="center" vertical="center"/>
    </xf>
    <xf numFmtId="0" fontId="74" fillId="4" borderId="2" xfId="0" applyFont="1" applyFill="1" applyBorder="1" applyAlignment="1">
      <alignment horizontal="center" vertical="center"/>
    </xf>
    <xf numFmtId="0" fontId="75" fillId="4" borderId="0" xfId="0" applyFont="1" applyFill="1"/>
    <xf numFmtId="0" fontId="74" fillId="0" borderId="2" xfId="0" applyFont="1" applyBorder="1"/>
    <xf numFmtId="0" fontId="74" fillId="0" borderId="2" xfId="0" applyFont="1" applyBorder="1" applyAlignment="1">
      <alignment vertical="center"/>
    </xf>
    <xf numFmtId="0" fontId="75" fillId="0" borderId="2" xfId="0" applyFont="1" applyBorder="1"/>
    <xf numFmtId="0" fontId="76" fillId="0" borderId="2" xfId="0" applyFont="1" applyBorder="1" applyAlignment="1">
      <alignment horizontal="center"/>
    </xf>
    <xf numFmtId="0" fontId="77" fillId="0" borderId="2" xfId="0" applyFont="1" applyBorder="1"/>
    <xf numFmtId="0" fontId="77" fillId="2" borderId="2" xfId="0" applyFont="1" applyFill="1" applyBorder="1"/>
    <xf numFmtId="0" fontId="78" fillId="2" borderId="0" xfId="0" applyFont="1" applyFill="1"/>
    <xf numFmtId="0" fontId="75" fillId="2" borderId="0" xfId="0" applyFont="1" applyFill="1"/>
    <xf numFmtId="0" fontId="79" fillId="0" borderId="2" xfId="0" applyFont="1" applyBorder="1"/>
    <xf numFmtId="0" fontId="78" fillId="0" borderId="2" xfId="0" applyFont="1" applyBorder="1"/>
    <xf numFmtId="0" fontId="79" fillId="0" borderId="0" xfId="0" applyFont="1"/>
    <xf numFmtId="0" fontId="13" fillId="0" borderId="0" xfId="3" applyFont="1" applyAlignment="1">
      <alignment horizontal="left" vertical="center"/>
    </xf>
    <xf numFmtId="0" fontId="44" fillId="0" borderId="0" xfId="3" applyFont="1" applyAlignment="1">
      <alignment vertical="center"/>
    </xf>
    <xf numFmtId="14" fontId="13" fillId="0" borderId="0" xfId="3" applyNumberFormat="1" applyFont="1" applyAlignment="1">
      <alignment horizontal="left" vertical="center" wrapText="1"/>
    </xf>
    <xf numFmtId="0" fontId="80" fillId="0" borderId="0" xfId="3" applyFont="1" applyAlignment="1">
      <alignment horizontal="left" vertical="center"/>
    </xf>
    <xf numFmtId="0" fontId="81" fillId="0" borderId="0" xfId="3" applyFont="1" applyAlignment="1">
      <alignment horizontal="left" vertical="center"/>
    </xf>
    <xf numFmtId="0" fontId="13" fillId="0" borderId="10" xfId="3" applyFont="1" applyBorder="1" applyAlignment="1">
      <alignment horizontal="left" vertical="center"/>
    </xf>
    <xf numFmtId="0" fontId="13" fillId="0" borderId="10" xfId="3" applyFont="1" applyBorder="1" applyAlignment="1">
      <alignment vertical="center"/>
    </xf>
    <xf numFmtId="0" fontId="70" fillId="0" borderId="0" xfId="0" applyFont="1" applyAlignment="1">
      <alignment wrapText="1"/>
    </xf>
    <xf numFmtId="0" fontId="82" fillId="0" borderId="0" xfId="0" applyFont="1" applyAlignment="1">
      <alignment horizontal="left" vertical="center"/>
    </xf>
    <xf numFmtId="0" fontId="84" fillId="2" borderId="2" xfId="0" applyFont="1" applyFill="1" applyBorder="1" applyAlignment="1">
      <alignment horizontal="center" vertical="center" wrapText="1"/>
    </xf>
    <xf numFmtId="171" fontId="84" fillId="0" borderId="2" xfId="36" applyNumberFormat="1" applyFont="1" applyFill="1" applyBorder="1" applyAlignment="1">
      <alignment horizontal="center" vertical="center" wrapText="1"/>
    </xf>
    <xf numFmtId="0" fontId="86" fillId="0" borderId="0" xfId="0" applyFont="1" applyAlignment="1">
      <alignment horizontal="center" vertical="center" wrapText="1"/>
    </xf>
    <xf numFmtId="43" fontId="84" fillId="0" borderId="2" xfId="36" applyFont="1" applyFill="1" applyBorder="1" applyAlignment="1">
      <alignment horizontal="center" vertical="center" wrapText="1"/>
    </xf>
    <xf numFmtId="43" fontId="84" fillId="2" borderId="2" xfId="0" applyNumberFormat="1" applyFont="1" applyFill="1" applyBorder="1" applyAlignment="1">
      <alignment horizontal="center" vertical="center" wrapText="1"/>
    </xf>
    <xf numFmtId="43" fontId="84" fillId="0" borderId="2" xfId="0" applyNumberFormat="1" applyFont="1" applyBorder="1" applyAlignment="1">
      <alignment horizontal="center" vertical="center" wrapText="1"/>
    </xf>
    <xf numFmtId="176" fontId="84" fillId="0" borderId="2" xfId="36" applyNumberFormat="1" applyFont="1" applyFill="1" applyBorder="1" applyAlignment="1">
      <alignment horizontal="center" vertical="center" wrapText="1"/>
    </xf>
    <xf numFmtId="176" fontId="85" fillId="7" borderId="2" xfId="1" applyNumberFormat="1" applyFont="1" applyFill="1" applyBorder="1" applyAlignment="1">
      <alignment horizontal="center" vertical="center" wrapText="1"/>
    </xf>
    <xf numFmtId="176" fontId="84" fillId="0" borderId="2" xfId="0" applyNumberFormat="1" applyFont="1" applyBorder="1" applyAlignment="1">
      <alignment horizontal="center" vertical="center" wrapText="1"/>
    </xf>
    <xf numFmtId="176" fontId="39" fillId="0" borderId="2" xfId="36" applyNumberFormat="1" applyFont="1" applyFill="1" applyBorder="1" applyAlignment="1">
      <alignment horizontal="center" vertical="center" wrapText="1"/>
    </xf>
    <xf numFmtId="0" fontId="43" fillId="0" borderId="0" xfId="0" applyFont="1" applyAlignment="1">
      <alignment horizontal="left" vertical="center"/>
    </xf>
    <xf numFmtId="0" fontId="37" fillId="7" borderId="5" xfId="0" applyFont="1" applyFill="1" applyBorder="1" applyAlignment="1">
      <alignment horizontal="center" vertical="center" wrapText="1"/>
    </xf>
    <xf numFmtId="14" fontId="55" fillId="0" borderId="2" xfId="0" applyNumberFormat="1" applyFont="1" applyBorder="1" applyAlignment="1">
      <alignment horizontal="center" vertical="center" wrapText="1"/>
    </xf>
    <xf numFmtId="0" fontId="55" fillId="0" borderId="2" xfId="0" applyFont="1" applyBorder="1" applyAlignment="1">
      <alignment horizontal="center" vertical="center" wrapText="1"/>
    </xf>
    <xf numFmtId="0" fontId="23" fillId="0" borderId="2" xfId="0" applyFont="1" applyBorder="1" applyAlignment="1">
      <alignment horizontal="center" vertical="center"/>
    </xf>
    <xf numFmtId="0" fontId="55" fillId="0" borderId="2" xfId="0" applyFont="1" applyBorder="1"/>
    <xf numFmtId="0" fontId="87" fillId="0" borderId="0" xfId="0" applyFont="1"/>
    <xf numFmtId="0" fontId="88" fillId="0" borderId="0" xfId="0" applyFont="1"/>
    <xf numFmtId="14" fontId="23"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88" fillId="0" borderId="2" xfId="0" applyFont="1" applyBorder="1"/>
    <xf numFmtId="164" fontId="62" fillId="0" borderId="2" xfId="1" applyFont="1" applyFill="1" applyBorder="1" applyAlignment="1">
      <alignment horizontal="center" vertical="center"/>
    </xf>
    <xf numFmtId="0" fontId="29" fillId="0" borderId="2" xfId="0" applyFont="1" applyBorder="1" applyAlignment="1">
      <alignment vertical="top"/>
    </xf>
    <xf numFmtId="0" fontId="29" fillId="0" borderId="2" xfId="0" applyFont="1" applyBorder="1" applyAlignment="1">
      <alignment horizontal="center" vertical="center" wrapText="1"/>
    </xf>
    <xf numFmtId="0" fontId="29" fillId="0" borderId="2" xfId="0" applyFont="1" applyBorder="1" applyAlignment="1">
      <alignment horizontal="center" wrapText="1"/>
    </xf>
    <xf numFmtId="0" fontId="47" fillId="4" borderId="2" xfId="0" applyFont="1" applyFill="1"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vertical="center" wrapText="1"/>
    </xf>
    <xf numFmtId="0" fontId="91" fillId="0" borderId="2" xfId="0" applyFont="1" applyBorder="1" applyAlignment="1">
      <alignment horizontal="center" vertical="center"/>
    </xf>
    <xf numFmtId="0" fontId="29" fillId="0" borderId="2" xfId="0" applyFont="1" applyBorder="1" applyAlignment="1">
      <alignment horizontal="left" vertical="center"/>
    </xf>
    <xf numFmtId="0" fontId="29" fillId="0" borderId="2" xfId="0" applyFont="1" applyBorder="1" applyAlignment="1">
      <alignment horizontal="center" vertical="center"/>
    </xf>
    <xf numFmtId="0" fontId="29" fillId="0" borderId="2" xfId="0" applyFont="1" applyBorder="1" applyAlignment="1">
      <alignment vertical="center"/>
    </xf>
    <xf numFmtId="0" fontId="0" fillId="0" borderId="2" xfId="0" applyBorder="1"/>
    <xf numFmtId="0" fontId="67" fillId="0" borderId="2" xfId="0" applyFont="1" applyBorder="1" applyAlignment="1">
      <alignment vertical="center"/>
    </xf>
    <xf numFmtId="0" fontId="89" fillId="0" borderId="2" xfId="0" applyFont="1" applyBorder="1"/>
    <xf numFmtId="0" fontId="29" fillId="0" borderId="2" xfId="0" applyFont="1" applyBorder="1"/>
    <xf numFmtId="0" fontId="29" fillId="0" borderId="0" xfId="0" applyFont="1"/>
    <xf numFmtId="0" fontId="60" fillId="0" borderId="7" xfId="34" applyFont="1" applyBorder="1" applyAlignment="1">
      <alignment horizontal="right" vertical="center"/>
    </xf>
    <xf numFmtId="174" fontId="62" fillId="0" borderId="6" xfId="34" applyNumberFormat="1" applyFont="1" applyBorder="1" applyAlignment="1">
      <alignment horizontal="center" vertical="center"/>
    </xf>
    <xf numFmtId="0" fontId="0" fillId="4" borderId="2" xfId="0" applyFill="1" applyBorder="1" applyAlignment="1">
      <alignment horizontal="center" vertical="center"/>
    </xf>
    <xf numFmtId="0" fontId="92" fillId="0" borderId="2" xfId="0" applyFont="1" applyBorder="1" applyAlignment="1">
      <alignment horizontal="center" vertical="center"/>
    </xf>
    <xf numFmtId="0" fontId="92" fillId="4" borderId="2" xfId="0" applyFont="1" applyFill="1" applyBorder="1" applyAlignment="1">
      <alignment horizontal="center" vertical="center"/>
    </xf>
    <xf numFmtId="0" fontId="29" fillId="0" borderId="7" xfId="0" applyFont="1" applyBorder="1" applyAlignment="1">
      <alignment horizontal="center"/>
    </xf>
    <xf numFmtId="0" fontId="29" fillId="0" borderId="2" xfId="0" applyFont="1" applyBorder="1" applyAlignment="1">
      <alignment horizontal="center"/>
    </xf>
    <xf numFmtId="0" fontId="0" fillId="0" borderId="0" xfId="0" applyAlignment="1">
      <alignment horizontal="center"/>
    </xf>
    <xf numFmtId="0" fontId="62" fillId="11" borderId="2" xfId="34" applyFont="1" applyFill="1" applyBorder="1" applyAlignment="1">
      <alignment horizontal="center" vertical="center" wrapText="1"/>
    </xf>
    <xf numFmtId="174" fontId="62" fillId="11" borderId="2" xfId="34" applyNumberFormat="1" applyFont="1" applyFill="1" applyBorder="1" applyAlignment="1">
      <alignment horizontal="left" vertical="center" wrapText="1"/>
    </xf>
    <xf numFmtId="0" fontId="61" fillId="11" borderId="2" xfId="34" applyFont="1" applyFill="1" applyBorder="1" applyAlignment="1">
      <alignment horizontal="left" vertical="center"/>
    </xf>
    <xf numFmtId="41" fontId="62" fillId="11" borderId="2" xfId="34" applyNumberFormat="1" applyFont="1" applyFill="1" applyBorder="1" applyAlignment="1">
      <alignment horizontal="center" vertical="center" wrapText="1"/>
    </xf>
    <xf numFmtId="0" fontId="93" fillId="0" borderId="2" xfId="0" applyFont="1" applyBorder="1" applyAlignment="1">
      <alignment horizontal="center" vertical="center"/>
    </xf>
    <xf numFmtId="0" fontId="67" fillId="0" borderId="7" xfId="0" applyFont="1" applyBorder="1" applyAlignment="1">
      <alignment vertical="center"/>
    </xf>
    <xf numFmtId="177" fontId="29" fillId="0" borderId="7" xfId="0" applyNumberFormat="1"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177" fontId="0" fillId="0" borderId="7" xfId="0" applyNumberFormat="1" applyBorder="1" applyAlignment="1">
      <alignment horizontal="center" vertical="center"/>
    </xf>
    <xf numFmtId="49" fontId="0" fillId="0" borderId="7" xfId="0" applyNumberFormat="1" applyBorder="1" applyAlignment="1">
      <alignment horizontal="center"/>
    </xf>
    <xf numFmtId="49" fontId="0" fillId="0" borderId="7" xfId="0" applyNumberFormat="1" applyBorder="1" applyAlignment="1">
      <alignment horizontal="center" vertical="center"/>
    </xf>
    <xf numFmtId="0" fontId="94" fillId="0" borderId="2" xfId="0" applyFont="1" applyBorder="1" applyAlignment="1">
      <alignment horizontal="center"/>
    </xf>
    <xf numFmtId="1" fontId="0" fillId="0" borderId="7" xfId="0" applyNumberFormat="1" applyBorder="1" applyAlignment="1">
      <alignment horizontal="center"/>
    </xf>
    <xf numFmtId="0" fontId="0" fillId="0" borderId="12" xfId="0" applyBorder="1" applyAlignment="1">
      <alignment horizontal="center"/>
    </xf>
    <xf numFmtId="177" fontId="0" fillId="0" borderId="12" xfId="0" applyNumberFormat="1" applyBorder="1" applyAlignment="1">
      <alignment horizontal="center" vertical="center"/>
    </xf>
    <xf numFmtId="49" fontId="0" fillId="0" borderId="12" xfId="0" applyNumberFormat="1" applyBorder="1" applyAlignment="1">
      <alignment horizontal="center"/>
    </xf>
    <xf numFmtId="0" fontId="0" fillId="0" borderId="3" xfId="0" applyBorder="1" applyAlignment="1">
      <alignment horizontal="center" vertical="center"/>
    </xf>
    <xf numFmtId="0" fontId="0" fillId="0" borderId="8" xfId="0" applyBorder="1"/>
    <xf numFmtId="177" fontId="0" fillId="0" borderId="2" xfId="0" applyNumberFormat="1"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xf>
    <xf numFmtId="178" fontId="0" fillId="0" borderId="7" xfId="36" applyNumberFormat="1" applyFont="1" applyBorder="1" applyAlignment="1">
      <alignment horizontal="center"/>
    </xf>
    <xf numFmtId="49" fontId="0" fillId="0" borderId="2" xfId="0" applyNumberFormat="1" applyBorder="1" applyAlignment="1">
      <alignment horizontal="center" vertical="center"/>
    </xf>
    <xf numFmtId="177" fontId="0" fillId="0" borderId="0" xfId="0" applyNumberFormat="1" applyAlignment="1">
      <alignment horizontal="center" vertical="center"/>
    </xf>
    <xf numFmtId="49" fontId="0" fillId="0" borderId="0" xfId="0" applyNumberFormat="1" applyAlignment="1">
      <alignment horizontal="center"/>
    </xf>
    <xf numFmtId="0" fontId="0" fillId="0" borderId="0" xfId="0" applyAlignment="1">
      <alignment horizontal="center" vertical="center"/>
    </xf>
    <xf numFmtId="0" fontId="67" fillId="13" borderId="2" xfId="0" applyFont="1" applyFill="1" applyBorder="1"/>
    <xf numFmtId="0" fontId="56" fillId="13" borderId="5" xfId="0" applyFont="1" applyFill="1" applyBorder="1"/>
    <xf numFmtId="177" fontId="56" fillId="13" borderId="5" xfId="0" applyNumberFormat="1" applyFont="1" applyFill="1" applyBorder="1" applyAlignment="1">
      <alignment horizontal="center" vertical="center"/>
    </xf>
    <xf numFmtId="0" fontId="56" fillId="13" borderId="5" xfId="0" applyFont="1" applyFill="1" applyBorder="1" applyAlignment="1">
      <alignment horizontal="center" vertical="center"/>
    </xf>
    <xf numFmtId="0" fontId="56" fillId="13" borderId="6" xfId="0" applyFont="1" applyFill="1" applyBorder="1"/>
    <xf numFmtId="177" fontId="29" fillId="0" borderId="2" xfId="0" applyNumberFormat="1" applyFont="1" applyBorder="1" applyAlignment="1">
      <alignment horizontal="center" vertical="center"/>
    </xf>
    <xf numFmtId="178" fontId="29" fillId="0" borderId="7" xfId="36" applyNumberFormat="1" applyFont="1" applyBorder="1" applyAlignment="1">
      <alignment horizontal="center"/>
    </xf>
    <xf numFmtId="0" fontId="29" fillId="0" borderId="8" xfId="0" applyFont="1" applyBorder="1"/>
    <xf numFmtId="0" fontId="68" fillId="0" borderId="2" xfId="0" applyFont="1" applyBorder="1" applyAlignment="1">
      <alignment horizontal="center"/>
    </xf>
    <xf numFmtId="0" fontId="38" fillId="7" borderId="0" xfId="0" applyFont="1" applyFill="1" applyAlignment="1">
      <alignment textRotation="90"/>
    </xf>
    <xf numFmtId="0" fontId="71" fillId="7" borderId="0" xfId="0" applyFont="1" applyFill="1" applyAlignment="1">
      <alignment textRotation="90"/>
    </xf>
    <xf numFmtId="14" fontId="38" fillId="7" borderId="0" xfId="0" applyNumberFormat="1" applyFont="1" applyFill="1" applyAlignment="1">
      <alignment textRotation="90"/>
    </xf>
    <xf numFmtId="14" fontId="71" fillId="7" borderId="0" xfId="0" applyNumberFormat="1" applyFont="1" applyFill="1" applyAlignment="1">
      <alignment textRotation="90"/>
    </xf>
    <xf numFmtId="0" fontId="47" fillId="0" borderId="7"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175" fontId="29" fillId="5" borderId="2" xfId="0" applyNumberFormat="1" applyFont="1" applyFill="1" applyBorder="1" applyAlignment="1">
      <alignment horizontal="center" vertical="center"/>
    </xf>
    <xf numFmtId="0" fontId="63" fillId="0" borderId="0" xfId="34" applyFont="1" applyAlignment="1">
      <alignment horizontal="center" vertical="top"/>
    </xf>
    <xf numFmtId="0" fontId="57" fillId="0" borderId="0" xfId="34" applyFont="1" applyAlignment="1">
      <alignment horizontal="center" vertical="center" wrapText="1"/>
    </xf>
    <xf numFmtId="0" fontId="57" fillId="10" borderId="0" xfId="34" applyFont="1" applyFill="1" applyAlignment="1">
      <alignment horizontal="center" vertical="center" wrapText="1"/>
    </xf>
    <xf numFmtId="0" fontId="59" fillId="0" borderId="0" xfId="34" applyFont="1" applyAlignment="1">
      <alignment horizontal="center" vertical="center" wrapText="1"/>
    </xf>
    <xf numFmtId="0" fontId="60" fillId="0" borderId="0" xfId="34" applyFont="1" applyAlignment="1">
      <alignment horizontal="center" vertical="center"/>
    </xf>
    <xf numFmtId="0" fontId="61" fillId="8" borderId="0" xfId="34" applyFont="1" applyFill="1" applyAlignment="1">
      <alignment horizontal="left" vertical="center"/>
    </xf>
    <xf numFmtId="0" fontId="62" fillId="0" borderId="0" xfId="34" applyFont="1" applyAlignment="1">
      <alignment horizontal="center" vertical="center"/>
    </xf>
    <xf numFmtId="2" fontId="61" fillId="5" borderId="0" xfId="34" applyNumberFormat="1" applyFont="1" applyFill="1" applyAlignment="1">
      <alignment horizontal="right" vertical="center"/>
    </xf>
    <xf numFmtId="2" fontId="61" fillId="0" borderId="0" xfId="34" applyNumberFormat="1" applyFont="1" applyAlignment="1">
      <alignment horizontal="right" vertical="center"/>
    </xf>
    <xf numFmtId="0" fontId="62" fillId="8" borderId="0" xfId="34" applyFont="1" applyFill="1" applyAlignment="1">
      <alignment horizontal="center" vertical="center" wrapText="1"/>
    </xf>
    <xf numFmtId="43" fontId="62" fillId="0" borderId="0" xfId="34" applyNumberFormat="1" applyFont="1" applyAlignment="1">
      <alignment horizontal="center" vertical="center"/>
    </xf>
    <xf numFmtId="0" fontId="56" fillId="0" borderId="2" xfId="0" applyFont="1" applyBorder="1"/>
    <xf numFmtId="0" fontId="67" fillId="0" borderId="2" xfId="0" applyFont="1" applyBorder="1"/>
    <xf numFmtId="0" fontId="95" fillId="0" borderId="2" xfId="0" applyFont="1" applyBorder="1"/>
    <xf numFmtId="0" fontId="68" fillId="0" borderId="2" xfId="0" applyFont="1" applyBorder="1"/>
    <xf numFmtId="0" fontId="67" fillId="0" borderId="0" xfId="0" applyFont="1"/>
    <xf numFmtId="0" fontId="68" fillId="0" borderId="7" xfId="0" applyFont="1" applyBorder="1" applyAlignment="1">
      <alignment horizontal="left" vertical="center"/>
    </xf>
    <xf numFmtId="0" fontId="68" fillId="0" borderId="7" xfId="0" applyFont="1" applyBorder="1" applyAlignment="1">
      <alignment horizontal="left" vertical="center" wrapText="1"/>
    </xf>
    <xf numFmtId="1" fontId="67" fillId="0" borderId="2" xfId="0" applyNumberFormat="1" applyFont="1" applyBorder="1" applyAlignment="1">
      <alignment horizontal="center" vertical="center" wrapText="1"/>
    </xf>
    <xf numFmtId="12" fontId="67" fillId="0" borderId="2" xfId="0" applyNumberFormat="1" applyFont="1" applyBorder="1" applyAlignment="1">
      <alignment horizontal="center" vertical="center" wrapText="1"/>
    </xf>
    <xf numFmtId="0" fontId="56" fillId="0" borderId="2" xfId="0" applyFont="1" applyBorder="1" applyAlignment="1">
      <alignment horizontal="center"/>
    </xf>
    <xf numFmtId="12" fontId="56" fillId="0" borderId="2" xfId="0" applyNumberFormat="1" applyFont="1" applyBorder="1" applyAlignment="1">
      <alignment horizontal="center" vertical="center"/>
    </xf>
    <xf numFmtId="0" fontId="67" fillId="0" borderId="2" xfId="0" applyFont="1" applyBorder="1" applyAlignment="1">
      <alignment horizontal="left" vertical="center" wrapText="1"/>
    </xf>
    <xf numFmtId="0" fontId="56" fillId="0" borderId="2" xfId="0" applyFont="1" applyBorder="1" applyAlignment="1">
      <alignment horizontal="left" vertical="center"/>
    </xf>
    <xf numFmtId="0" fontId="0" fillId="0" borderId="0" xfId="0" applyAlignment="1">
      <alignment horizontal="left"/>
    </xf>
    <xf numFmtId="0" fontId="95" fillId="0" borderId="0" xfId="0" applyFont="1"/>
    <xf numFmtId="0" fontId="68" fillId="0" borderId="0" xfId="0" applyFont="1"/>
    <xf numFmtId="0" fontId="97" fillId="0" borderId="2" xfId="0" applyFont="1" applyBorder="1"/>
    <xf numFmtId="0" fontId="96" fillId="0" borderId="2" xfId="0" applyFont="1" applyBorder="1" applyAlignment="1">
      <alignment horizontal="right"/>
    </xf>
    <xf numFmtId="166" fontId="97" fillId="0" borderId="2" xfId="1" applyNumberFormat="1" applyFont="1" applyBorder="1"/>
    <xf numFmtId="166" fontId="96" fillId="0" borderId="2" xfId="1" applyNumberFormat="1" applyFont="1" applyBorder="1"/>
    <xf numFmtId="0" fontId="99" fillId="0" borderId="7" xfId="0" applyFont="1" applyBorder="1" applyAlignment="1">
      <alignment horizontal="left" vertical="center"/>
    </xf>
    <xf numFmtId="0" fontId="99" fillId="0" borderId="5" xfId="0" applyFont="1" applyBorder="1" applyAlignment="1">
      <alignment horizontal="left" vertical="center"/>
    </xf>
    <xf numFmtId="0" fontId="99" fillId="0" borderId="23" xfId="0" applyFont="1" applyBorder="1" applyAlignment="1">
      <alignment horizontal="left" vertical="center"/>
    </xf>
    <xf numFmtId="0" fontId="99" fillId="0" borderId="12" xfId="0" applyFont="1" applyBorder="1" applyAlignment="1">
      <alignment horizontal="left" vertical="center"/>
    </xf>
    <xf numFmtId="0" fontId="99" fillId="0" borderId="13" xfId="0" applyFont="1" applyBorder="1" applyAlignment="1">
      <alignment horizontal="left" vertical="center"/>
    </xf>
    <xf numFmtId="0" fontId="99" fillId="0" borderId="26" xfId="0" applyFont="1" applyBorder="1" applyAlignment="1">
      <alignment horizontal="left" vertical="center"/>
    </xf>
    <xf numFmtId="0" fontId="29" fillId="0" borderId="27" xfId="0" applyFont="1" applyBorder="1" applyAlignment="1">
      <alignment horizontal="left" vertical="center"/>
    </xf>
    <xf numFmtId="0" fontId="29" fillId="0" borderId="28" xfId="0" applyFont="1" applyBorder="1" applyAlignment="1">
      <alignment vertical="center"/>
    </xf>
    <xf numFmtId="0" fontId="67" fillId="0" borderId="28" xfId="0" applyFont="1" applyBorder="1" applyAlignment="1">
      <alignment vertical="center"/>
    </xf>
    <xf numFmtId="0" fontId="67" fillId="0" borderId="29" xfId="0" applyFont="1" applyBorder="1" applyAlignment="1">
      <alignment vertical="center"/>
    </xf>
    <xf numFmtId="0" fontId="0" fillId="0" borderId="28" xfId="0" applyBorder="1"/>
    <xf numFmtId="0" fontId="29" fillId="0" borderId="30" xfId="0" applyFont="1" applyBorder="1" applyAlignment="1">
      <alignment vertical="top"/>
    </xf>
    <xf numFmtId="0" fontId="67" fillId="0" borderId="10" xfId="0" applyFont="1" applyBorder="1" applyAlignment="1">
      <alignment vertical="center"/>
    </xf>
    <xf numFmtId="0" fontId="67" fillId="4" borderId="10" xfId="0" applyFont="1" applyFill="1" applyBorder="1" applyAlignment="1">
      <alignment vertical="center"/>
    </xf>
    <xf numFmtId="0" fontId="29" fillId="4" borderId="0" xfId="0" applyFont="1" applyFill="1" applyAlignment="1">
      <alignment vertical="center"/>
    </xf>
    <xf numFmtId="0" fontId="67" fillId="4" borderId="31" xfId="0" applyFont="1" applyFill="1" applyBorder="1" applyAlignment="1">
      <alignment vertical="center"/>
    </xf>
    <xf numFmtId="0" fontId="29" fillId="4" borderId="24" xfId="0" applyFont="1" applyFill="1" applyBorder="1" applyAlignment="1">
      <alignment vertical="center"/>
    </xf>
    <xf numFmtId="0" fontId="67" fillId="4" borderId="5" xfId="0" applyFont="1" applyFill="1" applyBorder="1" applyAlignment="1">
      <alignment vertical="center"/>
    </xf>
    <xf numFmtId="0" fontId="67" fillId="4" borderId="13" xfId="0" applyFont="1" applyFill="1" applyBorder="1" applyAlignment="1">
      <alignment vertical="center"/>
    </xf>
    <xf numFmtId="0" fontId="29" fillId="4" borderId="13" xfId="0" applyFont="1" applyFill="1" applyBorder="1" applyAlignment="1">
      <alignment horizontal="center" vertical="center"/>
    </xf>
    <xf numFmtId="0" fontId="29" fillId="4" borderId="13" xfId="0" applyFont="1" applyFill="1" applyBorder="1" applyAlignment="1">
      <alignment vertical="center"/>
    </xf>
    <xf numFmtId="0" fontId="67" fillId="4" borderId="23" xfId="0" applyFont="1" applyFill="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43" fillId="0" borderId="0" xfId="0" applyFont="1" applyAlignment="1">
      <alignment horizontal="center"/>
    </xf>
    <xf numFmtId="0" fontId="43" fillId="0" borderId="0" xfId="0" applyFont="1"/>
    <xf numFmtId="0" fontId="89" fillId="0" borderId="0" xfId="0" applyFont="1"/>
    <xf numFmtId="0" fontId="95" fillId="0" borderId="1" xfId="0" applyFont="1" applyBorder="1"/>
    <xf numFmtId="174" fontId="62" fillId="14" borderId="6" xfId="34" applyNumberFormat="1" applyFont="1" applyFill="1" applyBorder="1" applyAlignment="1">
      <alignment horizontal="center" vertical="center"/>
    </xf>
    <xf numFmtId="174" fontId="62" fillId="14" borderId="2" xfId="34" applyNumberFormat="1" applyFont="1" applyFill="1" applyBorder="1" applyAlignment="1">
      <alignment horizontal="center" vertical="center"/>
    </xf>
    <xf numFmtId="2" fontId="61" fillId="14" borderId="2" xfId="34" applyNumberFormat="1" applyFont="1" applyFill="1" applyBorder="1" applyAlignment="1">
      <alignment horizontal="right" vertical="center"/>
    </xf>
    <xf numFmtId="0" fontId="60" fillId="0" borderId="5" xfId="34" applyFont="1" applyBorder="1" applyAlignment="1">
      <alignment horizontal="left" vertical="center"/>
    </xf>
    <xf numFmtId="0" fontId="60" fillId="8" borderId="2" xfId="34" applyFont="1" applyFill="1" applyBorder="1" applyAlignment="1">
      <alignment horizontal="center" vertical="center"/>
    </xf>
    <xf numFmtId="0" fontId="60" fillId="8" borderId="2" xfId="34" applyFont="1" applyFill="1" applyBorder="1" applyAlignment="1">
      <alignment horizontal="left" vertical="center" wrapText="1"/>
    </xf>
    <xf numFmtId="0" fontId="60" fillId="8" borderId="2" xfId="34" applyFont="1" applyFill="1" applyBorder="1" applyAlignment="1">
      <alignment horizontal="center" vertical="center" wrapText="1"/>
    </xf>
    <xf numFmtId="0" fontId="60" fillId="11" borderId="2" xfId="34" applyFont="1" applyFill="1" applyBorder="1" applyAlignment="1">
      <alignment horizontal="center" vertical="center" wrapText="1"/>
    </xf>
    <xf numFmtId="0" fontId="58" fillId="8" borderId="2" xfId="34" applyFont="1" applyFill="1" applyBorder="1" applyAlignment="1">
      <alignment horizontal="left" vertical="center"/>
    </xf>
    <xf numFmtId="166" fontId="62" fillId="0" borderId="2" xfId="1" applyNumberFormat="1" applyFont="1" applyFill="1" applyBorder="1" applyAlignment="1">
      <alignment horizontal="center" vertical="center"/>
    </xf>
    <xf numFmtId="166" fontId="62" fillId="0" borderId="2" xfId="34" applyNumberFormat="1" applyFont="1" applyBorder="1" applyAlignment="1">
      <alignment horizontal="center" vertical="center"/>
    </xf>
    <xf numFmtId="166" fontId="62" fillId="11" borderId="2" xfId="34" applyNumberFormat="1" applyFont="1" applyFill="1" applyBorder="1" applyAlignment="1">
      <alignment horizontal="center" vertical="center"/>
    </xf>
    <xf numFmtId="0" fontId="58" fillId="8" borderId="0" xfId="34" applyFont="1" applyFill="1" applyAlignment="1">
      <alignment horizontal="left" vertical="center"/>
    </xf>
    <xf numFmtId="0" fontId="58" fillId="0" borderId="0" xfId="34" applyFont="1" applyAlignment="1">
      <alignment horizontal="left" vertical="center"/>
    </xf>
    <xf numFmtId="43" fontId="58" fillId="0" borderId="0" xfId="34" applyNumberFormat="1" applyFont="1" applyAlignment="1">
      <alignment horizontal="center" vertical="center"/>
    </xf>
    <xf numFmtId="41" fontId="62" fillId="11" borderId="2" xfId="34" applyNumberFormat="1" applyFont="1" applyFill="1" applyBorder="1" applyAlignment="1">
      <alignment horizontal="center" vertical="center"/>
    </xf>
    <xf numFmtId="41" fontId="62" fillId="14" borderId="2" xfId="34" applyNumberFormat="1" applyFont="1" applyFill="1" applyBorder="1" applyAlignment="1">
      <alignment horizontal="center" vertical="center"/>
    </xf>
    <xf numFmtId="41" fontId="61" fillId="8" borderId="2" xfId="34" applyNumberFormat="1" applyFont="1" applyFill="1" applyBorder="1" applyAlignment="1">
      <alignment horizontal="left" vertical="center"/>
    </xf>
    <xf numFmtId="41" fontId="61" fillId="0" borderId="2" xfId="34" applyNumberFormat="1" applyFont="1" applyBorder="1" applyAlignment="1">
      <alignment horizontal="center" vertical="center"/>
    </xf>
    <xf numFmtId="43" fontId="0" fillId="0" borderId="0" xfId="0" applyNumberFormat="1"/>
    <xf numFmtId="41" fontId="0" fillId="0" borderId="0" xfId="0" applyNumberFormat="1"/>
    <xf numFmtId="4" fontId="0" fillId="0" borderId="0" xfId="0" applyNumberFormat="1"/>
    <xf numFmtId="4" fontId="29" fillId="0" borderId="0" xfId="0" applyNumberFormat="1" applyFont="1"/>
    <xf numFmtId="174" fontId="63" fillId="0" borderId="30" xfId="34" applyNumberFormat="1" applyFont="1" applyBorder="1" applyAlignment="1">
      <alignment horizontal="center" vertical="center"/>
    </xf>
    <xf numFmtId="174" fontId="63" fillId="0" borderId="21" xfId="34" applyNumberFormat="1" applyFont="1" applyBorder="1" applyAlignment="1">
      <alignment horizontal="center" vertical="center"/>
    </xf>
    <xf numFmtId="0" fontId="88" fillId="0" borderId="0" xfId="0" applyFont="1" applyAlignment="1">
      <alignment vertical="center" wrapText="1"/>
    </xf>
    <xf numFmtId="0" fontId="23" fillId="6" borderId="0" xfId="0" applyFont="1" applyFill="1" applyAlignment="1">
      <alignment vertical="center" wrapText="1"/>
    </xf>
    <xf numFmtId="14" fontId="24" fillId="0" borderId="2" xfId="0" applyNumberFormat="1" applyFont="1" applyBorder="1" applyAlignment="1">
      <alignment horizontal="center" vertical="center"/>
    </xf>
    <xf numFmtId="0" fontId="24" fillId="15" borderId="2" xfId="0" applyFont="1" applyFill="1" applyBorder="1" applyAlignment="1">
      <alignment horizontal="center" vertical="center"/>
    </xf>
    <xf numFmtId="0" fontId="22" fillId="15" borderId="2" xfId="0" applyFont="1" applyFill="1" applyBorder="1" applyAlignment="1">
      <alignment horizontal="center" vertical="center"/>
    </xf>
    <xf numFmtId="0" fontId="25" fillId="15" borderId="2" xfId="0" applyFont="1" applyFill="1" applyBorder="1" applyAlignment="1">
      <alignment horizontal="center" vertical="center"/>
    </xf>
    <xf numFmtId="14" fontId="95" fillId="0" borderId="2" xfId="0" applyNumberFormat="1" applyFont="1" applyBorder="1" applyAlignment="1">
      <alignment horizontal="center"/>
    </xf>
    <xf numFmtId="0" fontId="95" fillId="0" borderId="2" xfId="0" applyFont="1" applyBorder="1" applyAlignment="1">
      <alignment horizontal="center"/>
    </xf>
    <xf numFmtId="174" fontId="23" fillId="0" borderId="2" xfId="0" applyNumberFormat="1" applyFont="1" applyBorder="1" applyAlignment="1">
      <alignment horizontal="center" vertical="center"/>
    </xf>
    <xf numFmtId="174" fontId="23" fillId="0" borderId="7" xfId="0" applyNumberFormat="1" applyFont="1" applyBorder="1" applyAlignment="1">
      <alignment horizontal="center" vertical="center"/>
    </xf>
    <xf numFmtId="0" fontId="23" fillId="0" borderId="2" xfId="0" applyFont="1" applyBorder="1" applyAlignment="1">
      <alignment vertical="center" wrapText="1"/>
    </xf>
    <xf numFmtId="0" fontId="23" fillId="3" borderId="0" xfId="0" applyFont="1" applyFill="1" applyAlignment="1">
      <alignment vertical="center" wrapText="1"/>
    </xf>
    <xf numFmtId="174" fontId="23" fillId="0" borderId="3" xfId="0" applyNumberFormat="1" applyFont="1" applyBorder="1" applyAlignment="1">
      <alignment horizontal="center" vertical="center"/>
    </xf>
    <xf numFmtId="174" fontId="23" fillId="0" borderId="12" xfId="0" applyNumberFormat="1" applyFont="1" applyBorder="1" applyAlignment="1">
      <alignment horizontal="center" vertical="center"/>
    </xf>
    <xf numFmtId="174" fontId="23" fillId="6" borderId="2" xfId="0" applyNumberFormat="1" applyFont="1" applyFill="1" applyBorder="1" applyAlignment="1">
      <alignment horizontal="center" vertical="center"/>
    </xf>
    <xf numFmtId="0" fontId="26" fillId="6" borderId="0" xfId="0" applyFont="1" applyFill="1" applyAlignment="1">
      <alignment vertical="center" wrapText="1"/>
    </xf>
    <xf numFmtId="0" fontId="22" fillId="0" borderId="1" xfId="0" applyFont="1" applyBorder="1"/>
    <xf numFmtId="0" fontId="101" fillId="0" borderId="10" xfId="0" applyFont="1" applyBorder="1" applyAlignment="1">
      <alignment horizontal="center" vertical="center"/>
    </xf>
    <xf numFmtId="0" fontId="60" fillId="8" borderId="9" xfId="34" applyFont="1" applyFill="1" applyBorder="1" applyAlignment="1">
      <alignment horizontal="center" vertical="center" wrapText="1"/>
    </xf>
    <xf numFmtId="0" fontId="60" fillId="8" borderId="4" xfId="34" applyFont="1" applyFill="1" applyBorder="1" applyAlignment="1">
      <alignment horizontal="center" vertical="center" wrapText="1"/>
    </xf>
    <xf numFmtId="0" fontId="60" fillId="16" borderId="37" xfId="34" applyFont="1" applyFill="1" applyBorder="1" applyAlignment="1">
      <alignment horizontal="center" vertical="center" wrapText="1"/>
    </xf>
    <xf numFmtId="0" fontId="35" fillId="0" borderId="38" xfId="0" applyFont="1" applyBorder="1" applyAlignment="1">
      <alignment horizontal="center" vertical="center"/>
    </xf>
    <xf numFmtId="0" fontId="92" fillId="0" borderId="0" xfId="0" applyFont="1"/>
    <xf numFmtId="0" fontId="35" fillId="0" borderId="0" xfId="0" applyFont="1" applyAlignment="1">
      <alignment vertical="center" wrapText="1"/>
    </xf>
    <xf numFmtId="0" fontId="63" fillId="0" borderId="2" xfId="34" applyFont="1" applyBorder="1" applyAlignment="1">
      <alignment horizontal="center" vertical="center"/>
    </xf>
    <xf numFmtId="0" fontId="63" fillId="0" borderId="2" xfId="34" applyFont="1" applyBorder="1" applyAlignment="1">
      <alignment horizontal="left" vertical="center"/>
    </xf>
    <xf numFmtId="41" fontId="63" fillId="0" borderId="7" xfId="34" applyNumberFormat="1" applyFont="1" applyBorder="1" applyAlignment="1">
      <alignment horizontal="center" vertical="center"/>
    </xf>
    <xf numFmtId="174" fontId="63" fillId="0" borderId="1" xfId="34" applyNumberFormat="1" applyFont="1" applyBorder="1" applyAlignment="1">
      <alignment horizontal="center" vertical="center"/>
    </xf>
    <xf numFmtId="174" fontId="63" fillId="16" borderId="39" xfId="34" applyNumberFormat="1" applyFont="1" applyFill="1" applyBorder="1" applyAlignment="1">
      <alignment horizontal="center" vertical="center"/>
    </xf>
    <xf numFmtId="0" fontId="22" fillId="0" borderId="40" xfId="0" applyFont="1" applyBorder="1"/>
    <xf numFmtId="174" fontId="63" fillId="0" borderId="2" xfId="34" applyNumberFormat="1" applyFont="1" applyBorder="1" applyAlignment="1">
      <alignment horizontal="center" vertical="center"/>
    </xf>
    <xf numFmtId="174" fontId="63" fillId="16" borderId="22" xfId="34" applyNumberFormat="1" applyFont="1" applyFill="1" applyBorder="1" applyAlignment="1">
      <alignment horizontal="center" vertical="center"/>
    </xf>
    <xf numFmtId="174" fontId="100" fillId="5" borderId="7" xfId="34" applyNumberFormat="1" applyFont="1" applyFill="1" applyBorder="1" applyAlignment="1">
      <alignment horizontal="center" vertical="center"/>
    </xf>
    <xf numFmtId="174" fontId="100" fillId="5" borderId="41" xfId="34" applyNumberFormat="1" applyFont="1" applyFill="1" applyBorder="1" applyAlignment="1">
      <alignment horizontal="center" vertical="center"/>
    </xf>
    <xf numFmtId="174" fontId="100" fillId="16" borderId="42" xfId="34" applyNumberFormat="1" applyFont="1" applyFill="1" applyBorder="1" applyAlignment="1">
      <alignment horizontal="center" vertical="center"/>
    </xf>
    <xf numFmtId="174" fontId="100" fillId="5" borderId="43" xfId="34" applyNumberFormat="1" applyFont="1" applyFill="1" applyBorder="1" applyAlignment="1">
      <alignment horizontal="center" vertical="center"/>
    </xf>
    <xf numFmtId="0" fontId="23" fillId="0" borderId="44" xfId="0" applyFont="1" applyBorder="1"/>
    <xf numFmtId="0" fontId="23" fillId="0" borderId="0" xfId="0" applyFont="1" applyAlignment="1">
      <alignment vertical="center" wrapText="1"/>
    </xf>
    <xf numFmtId="0" fontId="60" fillId="0" borderId="0" xfId="34" applyFont="1" applyAlignment="1">
      <alignment horizontal="right" vertical="center"/>
    </xf>
    <xf numFmtId="174" fontId="62" fillId="0" borderId="0" xfId="34" applyNumberFormat="1" applyFont="1" applyAlignment="1">
      <alignment horizontal="center" vertical="center"/>
    </xf>
    <xf numFmtId="0" fontId="1" fillId="0" borderId="1" xfId="0" applyFont="1" applyBorder="1" applyAlignment="1">
      <alignment horizontal="center" vertical="center"/>
    </xf>
    <xf numFmtId="2" fontId="47" fillId="0" borderId="2" xfId="0" applyNumberFormat="1" applyFont="1" applyBorder="1" applyAlignment="1">
      <alignment horizontal="center" vertical="center"/>
    </xf>
    <xf numFmtId="0" fontId="1" fillId="0" borderId="2" xfId="0" applyFont="1" applyBorder="1" applyAlignment="1">
      <alignment horizontal="center" vertical="center"/>
    </xf>
    <xf numFmtId="2" fontId="55" fillId="0" borderId="2" xfId="0" applyNumberFormat="1" applyFont="1" applyBorder="1" applyAlignment="1">
      <alignment horizontal="center" vertical="center"/>
    </xf>
    <xf numFmtId="0" fontId="60" fillId="16" borderId="2" xfId="34" applyFont="1" applyFill="1" applyBorder="1" applyAlignment="1">
      <alignment horizontal="center" vertical="center" wrapText="1"/>
    </xf>
    <xf numFmtId="2" fontId="0" fillId="0" borderId="2" xfId="0" applyNumberFormat="1" applyBorder="1"/>
    <xf numFmtId="0" fontId="105" fillId="0" borderId="0" xfId="41" applyFont="1"/>
    <xf numFmtId="0" fontId="106" fillId="17" borderId="20" xfId="41" applyFont="1" applyFill="1" applyBorder="1" applyAlignment="1">
      <alignment horizontal="center" vertical="center" wrapText="1"/>
    </xf>
    <xf numFmtId="0" fontId="107" fillId="17" borderId="20" xfId="41" applyFont="1" applyFill="1" applyBorder="1" applyAlignment="1">
      <alignment horizontal="center" vertical="center" wrapText="1"/>
    </xf>
    <xf numFmtId="1" fontId="107" fillId="17" borderId="20" xfId="41" applyNumberFormat="1" applyFont="1" applyFill="1" applyBorder="1" applyAlignment="1">
      <alignment horizontal="center" vertical="center" wrapText="1"/>
    </xf>
    <xf numFmtId="0" fontId="107" fillId="17" borderId="11" xfId="41" applyFont="1" applyFill="1" applyBorder="1" applyAlignment="1">
      <alignment horizontal="center" vertical="center" wrapText="1"/>
    </xf>
    <xf numFmtId="0" fontId="107" fillId="0" borderId="0" xfId="41" applyFont="1" applyAlignment="1">
      <alignment vertical="center" wrapText="1"/>
    </xf>
    <xf numFmtId="0" fontId="108" fillId="0" borderId="2" xfId="41" applyFont="1" applyBorder="1" applyAlignment="1">
      <alignment horizontal="center"/>
    </xf>
    <xf numFmtId="0" fontId="109" fillId="0" borderId="2" xfId="0" applyFont="1" applyBorder="1" applyAlignment="1">
      <alignment horizontal="center"/>
    </xf>
    <xf numFmtId="0" fontId="108" fillId="0" borderId="46" xfId="41" applyFont="1" applyBorder="1" applyAlignment="1">
      <alignment horizontal="center"/>
    </xf>
    <xf numFmtId="0" fontId="105" fillId="0" borderId="46" xfId="41" applyFont="1" applyBorder="1" applyAlignment="1">
      <alignment horizontal="center"/>
    </xf>
    <xf numFmtId="0" fontId="108" fillId="18" borderId="0" xfId="41" applyFont="1" applyFill="1"/>
    <xf numFmtId="0" fontId="105" fillId="18" borderId="46" xfId="41" applyFont="1" applyFill="1" applyBorder="1" applyAlignment="1">
      <alignment horizontal="center"/>
    </xf>
    <xf numFmtId="14" fontId="109" fillId="0" borderId="2" xfId="0" applyNumberFormat="1" applyFont="1" applyBorder="1" applyAlignment="1">
      <alignment horizontal="center"/>
    </xf>
    <xf numFmtId="0" fontId="105" fillId="0" borderId="47" xfId="41" applyFont="1" applyBorder="1" applyAlignment="1">
      <alignment horizontal="center"/>
    </xf>
    <xf numFmtId="0" fontId="110" fillId="0" borderId="20" xfId="41" applyFont="1" applyBorder="1" applyAlignment="1">
      <alignment horizontal="center" wrapText="1"/>
    </xf>
    <xf numFmtId="0" fontId="110" fillId="0" borderId="20" xfId="41" applyFont="1" applyBorder="1" applyAlignment="1">
      <alignment horizontal="center"/>
    </xf>
    <xf numFmtId="179" fontId="110" fillId="0" borderId="20" xfId="41" applyNumberFormat="1" applyFont="1" applyBorder="1" applyAlignment="1">
      <alignment horizontal="center" wrapText="1"/>
    </xf>
    <xf numFmtId="1" fontId="110" fillId="0" borderId="20" xfId="41" applyNumberFormat="1" applyFont="1" applyBorder="1" applyAlignment="1">
      <alignment horizontal="center"/>
    </xf>
    <xf numFmtId="0" fontId="105" fillId="0" borderId="20" xfId="41" applyFont="1" applyBorder="1"/>
    <xf numFmtId="0" fontId="111" fillId="0" borderId="0" xfId="41" applyFont="1" applyAlignment="1">
      <alignment horizontal="center" wrapText="1"/>
    </xf>
    <xf numFmtId="0" fontId="111" fillId="0" borderId="0" xfId="41" applyFont="1" applyAlignment="1">
      <alignment horizontal="center"/>
    </xf>
    <xf numFmtId="179" fontId="111" fillId="0" borderId="7" xfId="41" applyNumberFormat="1" applyFont="1" applyBorder="1" applyAlignment="1">
      <alignment horizontal="center" wrapText="1"/>
    </xf>
    <xf numFmtId="1" fontId="111" fillId="0" borderId="2" xfId="41" applyNumberFormat="1" applyFont="1" applyBorder="1" applyAlignment="1">
      <alignment horizontal="center"/>
    </xf>
    <xf numFmtId="0" fontId="110" fillId="0" borderId="2" xfId="41" applyFont="1" applyBorder="1" applyAlignment="1">
      <alignment horizontal="center" vertical="center"/>
    </xf>
    <xf numFmtId="0" fontId="105" fillId="0" borderId="2" xfId="41" applyFont="1" applyBorder="1"/>
    <xf numFmtId="0" fontId="111" fillId="0" borderId="0" xfId="41" applyFont="1"/>
    <xf numFmtId="0" fontId="111" fillId="0" borderId="6" xfId="41" applyFont="1" applyBorder="1" applyAlignment="1">
      <alignment vertical="center"/>
    </xf>
    <xf numFmtId="0" fontId="111" fillId="0" borderId="2" xfId="41" applyFont="1" applyBorder="1" applyAlignment="1">
      <alignment horizontal="center" vertical="center"/>
    </xf>
    <xf numFmtId="0" fontId="111" fillId="0" borderId="7" xfId="41" applyFont="1" applyBorder="1"/>
    <xf numFmtId="0" fontId="111" fillId="0" borderId="2" xfId="41" applyFont="1" applyBorder="1" applyAlignment="1">
      <alignment vertical="center"/>
    </xf>
    <xf numFmtId="0" fontId="111" fillId="0" borderId="6" xfId="41" applyFont="1" applyBorder="1"/>
    <xf numFmtId="0" fontId="111" fillId="0" borderId="2" xfId="41" applyFont="1" applyBorder="1"/>
    <xf numFmtId="0" fontId="111" fillId="0" borderId="17" xfId="41" applyFont="1" applyBorder="1"/>
    <xf numFmtId="0" fontId="111" fillId="0" borderId="12" xfId="41" applyFont="1" applyBorder="1"/>
    <xf numFmtId="0" fontId="111" fillId="0" borderId="3" xfId="41" applyFont="1" applyBorder="1"/>
    <xf numFmtId="0" fontId="105" fillId="0" borderId="3" xfId="41" applyFont="1" applyBorder="1"/>
    <xf numFmtId="0" fontId="110" fillId="0" borderId="2" xfId="41" applyFont="1" applyBorder="1" applyAlignment="1">
      <alignment horizontal="right"/>
    </xf>
    <xf numFmtId="0" fontId="110" fillId="0" borderId="2" xfId="41" applyFont="1" applyBorder="1" applyAlignment="1">
      <alignment horizontal="center"/>
    </xf>
    <xf numFmtId="0" fontId="110" fillId="0" borderId="2" xfId="41" applyFont="1" applyBorder="1"/>
    <xf numFmtId="0" fontId="107" fillId="0" borderId="2" xfId="41" applyFont="1" applyBorder="1"/>
    <xf numFmtId="0" fontId="108" fillId="0" borderId="0" xfId="41" applyFont="1" applyAlignment="1">
      <alignment horizontal="center"/>
    </xf>
    <xf numFmtId="14" fontId="108" fillId="0" borderId="0" xfId="41" applyNumberFormat="1" applyFont="1" applyAlignment="1">
      <alignment horizontal="center"/>
    </xf>
    <xf numFmtId="0" fontId="105" fillId="0" borderId="0" xfId="41" applyFont="1" applyAlignment="1">
      <alignment horizontal="center"/>
    </xf>
    <xf numFmtId="0" fontId="107" fillId="0" borderId="2" xfId="41" applyFont="1" applyBorder="1" applyAlignment="1">
      <alignment horizontal="right"/>
    </xf>
    <xf numFmtId="0" fontId="107" fillId="0" borderId="2" xfId="41" applyFont="1" applyBorder="1" applyAlignment="1">
      <alignment horizontal="center"/>
    </xf>
    <xf numFmtId="1" fontId="105" fillId="0" borderId="0" xfId="41" applyNumberFormat="1" applyFont="1" applyAlignment="1">
      <alignment horizontal="center"/>
    </xf>
    <xf numFmtId="1" fontId="105" fillId="0" borderId="0" xfId="41" applyNumberFormat="1" applyFont="1"/>
    <xf numFmtId="1" fontId="62" fillId="8" borderId="2" xfId="34" applyNumberFormat="1" applyFont="1" applyFill="1" applyBorder="1" applyAlignment="1">
      <alignment horizontal="center" vertical="center" wrapText="1"/>
    </xf>
    <xf numFmtId="0" fontId="110" fillId="0" borderId="7" xfId="41" applyFont="1" applyBorder="1"/>
    <xf numFmtId="0" fontId="107" fillId="0" borderId="7" xfId="41" applyFont="1" applyBorder="1"/>
    <xf numFmtId="0" fontId="111" fillId="0" borderId="2" xfId="41" applyFont="1" applyBorder="1" applyAlignment="1">
      <alignment horizontal="center"/>
    </xf>
    <xf numFmtId="0" fontId="111" fillId="0" borderId="3" xfId="41" applyFont="1" applyBorder="1" applyAlignment="1">
      <alignment horizontal="center"/>
    </xf>
    <xf numFmtId="0" fontId="110" fillId="0" borderId="6" xfId="41" applyFont="1" applyBorder="1" applyAlignment="1">
      <alignment horizontal="center"/>
    </xf>
    <xf numFmtId="0" fontId="107" fillId="0" borderId="6" xfId="41" applyFont="1" applyBorder="1" applyAlignment="1">
      <alignment horizontal="center"/>
    </xf>
    <xf numFmtId="0" fontId="0" fillId="11" borderId="27" xfId="0" applyFill="1" applyBorder="1"/>
    <xf numFmtId="0" fontId="112" fillId="11" borderId="28" xfId="0" applyFont="1" applyFill="1" applyBorder="1"/>
    <xf numFmtId="0" fontId="0" fillId="11" borderId="28" xfId="0" applyFill="1" applyBorder="1"/>
    <xf numFmtId="0" fontId="0" fillId="11" borderId="29" xfId="0" applyFill="1" applyBorder="1"/>
    <xf numFmtId="0" fontId="1" fillId="19" borderId="27" xfId="0" applyFont="1" applyFill="1" applyBorder="1"/>
    <xf numFmtId="0" fontId="0" fillId="14" borderId="28" xfId="0" applyFill="1" applyBorder="1"/>
    <xf numFmtId="0" fontId="0" fillId="14" borderId="29" xfId="0" applyFill="1" applyBorder="1"/>
    <xf numFmtId="0" fontId="0" fillId="0" borderId="36" xfId="0" applyBorder="1"/>
    <xf numFmtId="0" fontId="69" fillId="19" borderId="35" xfId="0" applyFont="1" applyFill="1" applyBorder="1"/>
    <xf numFmtId="0" fontId="69" fillId="19" borderId="0" xfId="0" applyFont="1" applyFill="1"/>
    <xf numFmtId="0" fontId="0" fillId="19" borderId="0" xfId="0" applyFill="1"/>
    <xf numFmtId="0" fontId="69" fillId="19" borderId="32" xfId="0" applyFont="1" applyFill="1" applyBorder="1"/>
    <xf numFmtId="0" fontId="69" fillId="19" borderId="33" xfId="0" applyFont="1" applyFill="1" applyBorder="1"/>
    <xf numFmtId="0" fontId="0" fillId="19" borderId="33" xfId="0" applyFill="1" applyBorder="1"/>
    <xf numFmtId="0" fontId="0" fillId="0" borderId="34" xfId="0" applyBorder="1"/>
    <xf numFmtId="0" fontId="67" fillId="0" borderId="3" xfId="0" applyFont="1" applyBorder="1" applyAlignment="1">
      <alignment horizontal="left" vertical="center"/>
    </xf>
    <xf numFmtId="0" fontId="67" fillId="0" borderId="3" xfId="0" applyFont="1" applyBorder="1" applyAlignment="1">
      <alignment horizontal="left" vertical="center" wrapText="1"/>
    </xf>
    <xf numFmtId="0" fontId="67" fillId="0" borderId="27" xfId="0" applyFont="1" applyBorder="1"/>
    <xf numFmtId="0" fontId="67" fillId="0" borderId="28" xfId="0" applyFont="1" applyBorder="1"/>
    <xf numFmtId="0" fontId="67" fillId="0" borderId="49" xfId="0" applyFont="1" applyBorder="1"/>
    <xf numFmtId="0" fontId="67" fillId="0" borderId="4" xfId="0" applyFont="1" applyBorder="1" applyAlignment="1">
      <alignment horizontal="center"/>
    </xf>
    <xf numFmtId="0" fontId="67" fillId="0" borderId="4" xfId="0" applyFont="1" applyBorder="1"/>
    <xf numFmtId="0" fontId="67" fillId="0" borderId="4" xfId="0" applyFont="1" applyBorder="1" applyAlignment="1">
      <alignment wrapText="1"/>
    </xf>
    <xf numFmtId="0" fontId="67" fillId="0" borderId="50" xfId="0" applyFont="1" applyBorder="1" applyAlignment="1">
      <alignment wrapText="1"/>
    </xf>
    <xf numFmtId="0" fontId="67" fillId="0" borderId="37" xfId="0" applyFont="1" applyBorder="1" applyAlignment="1">
      <alignment wrapText="1"/>
    </xf>
    <xf numFmtId="0" fontId="0" fillId="0" borderId="1" xfId="0" applyBorder="1" applyAlignment="1">
      <alignment wrapText="1"/>
    </xf>
    <xf numFmtId="0" fontId="1" fillId="0" borderId="2" xfId="0" applyFont="1" applyBorder="1" applyAlignment="1">
      <alignment wrapText="1"/>
    </xf>
    <xf numFmtId="0" fontId="0" fillId="0" borderId="2" xfId="0" applyBorder="1" applyAlignment="1">
      <alignment wrapText="1"/>
    </xf>
    <xf numFmtId="0" fontId="1" fillId="0" borderId="2" xfId="0" applyFont="1" applyBorder="1" applyAlignment="1">
      <alignment horizontal="center" vertical="center" wrapText="1"/>
    </xf>
    <xf numFmtId="0" fontId="1" fillId="4" borderId="2" xfId="0" applyFont="1" applyFill="1" applyBorder="1" applyAlignment="1">
      <alignment horizontal="center" vertical="center"/>
    </xf>
    <xf numFmtId="0" fontId="1" fillId="0" borderId="2" xfId="0" applyFont="1" applyBorder="1"/>
    <xf numFmtId="0" fontId="1" fillId="0" borderId="1" xfId="0" applyFont="1" applyBorder="1" applyAlignment="1">
      <alignment wrapText="1"/>
    </xf>
    <xf numFmtId="0" fontId="0" fillId="4" borderId="1" xfId="0" applyFill="1" applyBorder="1" applyAlignment="1">
      <alignment horizontal="center" vertical="center"/>
    </xf>
    <xf numFmtId="0" fontId="1" fillId="4" borderId="2" xfId="0" applyFont="1" applyFill="1" applyBorder="1" applyAlignment="1">
      <alignment wrapText="1"/>
    </xf>
    <xf numFmtId="0" fontId="60" fillId="8" borderId="7" xfId="34" applyFont="1" applyFill="1" applyBorder="1" applyAlignment="1">
      <alignment horizontal="center" vertical="center"/>
    </xf>
    <xf numFmtId="0" fontId="60" fillId="8" borderId="7" xfId="34" applyFont="1" applyFill="1" applyBorder="1" applyAlignment="1">
      <alignment vertical="center"/>
    </xf>
    <xf numFmtId="4" fontId="0" fillId="0" borderId="27" xfId="0" applyNumberFormat="1" applyBorder="1"/>
    <xf numFmtId="4" fontId="0" fillId="0" borderId="28" xfId="0" applyNumberFormat="1" applyBorder="1"/>
    <xf numFmtId="4" fontId="0" fillId="0" borderId="29" xfId="0" applyNumberFormat="1" applyBorder="1"/>
    <xf numFmtId="43" fontId="61" fillId="0" borderId="0" xfId="34" applyNumberFormat="1" applyFont="1" applyAlignment="1">
      <alignment horizontal="center" vertical="center"/>
    </xf>
    <xf numFmtId="0" fontId="62" fillId="0" borderId="0" xfId="34" applyFont="1" applyAlignment="1">
      <alignment horizontal="left" vertical="center"/>
    </xf>
    <xf numFmtId="164" fontId="0" fillId="0" borderId="0" xfId="1" applyFont="1"/>
    <xf numFmtId="164" fontId="68" fillId="0" borderId="0" xfId="0" applyNumberFormat="1" applyFont="1"/>
    <xf numFmtId="4" fontId="0" fillId="0" borderId="0" xfId="0" applyNumberFormat="1" applyAlignment="1">
      <alignment horizontal="center"/>
    </xf>
    <xf numFmtId="173" fontId="60" fillId="0" borderId="10" xfId="34" applyNumberFormat="1" applyFont="1" applyBorder="1" applyAlignment="1">
      <alignment horizontal="center" vertical="center" wrapText="1"/>
    </xf>
    <xf numFmtId="0" fontId="23" fillId="5" borderId="2" xfId="0" applyFont="1" applyFill="1" applyBorder="1" applyAlignment="1">
      <alignment horizontal="center" vertical="center" wrapText="1"/>
    </xf>
    <xf numFmtId="0" fontId="23" fillId="5" borderId="2" xfId="0" applyFont="1" applyFill="1" applyBorder="1" applyAlignment="1">
      <alignment horizontal="center" vertical="center"/>
    </xf>
    <xf numFmtId="14" fontId="0" fillId="0" borderId="2" xfId="0" applyNumberFormat="1" applyBorder="1" applyAlignment="1">
      <alignment horizontal="center"/>
    </xf>
    <xf numFmtId="0" fontId="1" fillId="0" borderId="2" xfId="0" applyFont="1" applyBorder="1" applyAlignment="1">
      <alignment horizontal="center"/>
    </xf>
    <xf numFmtId="14" fontId="1" fillId="0" borderId="2" xfId="0" applyNumberFormat="1" applyFont="1" applyBorder="1" applyAlignment="1">
      <alignment horizontal="center"/>
    </xf>
    <xf numFmtId="0" fontId="113" fillId="0" borderId="2" xfId="0" applyFont="1" applyBorder="1" applyAlignment="1">
      <alignment horizontal="center"/>
    </xf>
    <xf numFmtId="0" fontId="113" fillId="0" borderId="2" xfId="0" applyFont="1" applyBorder="1"/>
    <xf numFmtId="174" fontId="62" fillId="11" borderId="2" xfId="34" applyNumberFormat="1" applyFont="1" applyFill="1" applyBorder="1" applyAlignment="1">
      <alignment vertical="center"/>
    </xf>
    <xf numFmtId="0" fontId="67" fillId="4" borderId="12" xfId="0" applyFont="1" applyFill="1" applyBorder="1"/>
    <xf numFmtId="0" fontId="0" fillId="4" borderId="13" xfId="0" applyFill="1" applyBorder="1"/>
    <xf numFmtId="0" fontId="0" fillId="4" borderId="17" xfId="0" applyFill="1" applyBorder="1"/>
    <xf numFmtId="0" fontId="67" fillId="4" borderId="7" xfId="0" applyFont="1" applyFill="1" applyBorder="1" applyAlignment="1">
      <alignment horizontal="left" vertical="center"/>
    </xf>
    <xf numFmtId="0" fontId="0" fillId="4" borderId="5" xfId="0" applyFill="1" applyBorder="1" applyAlignment="1">
      <alignment horizontal="left"/>
    </xf>
    <xf numFmtId="0" fontId="0" fillId="4" borderId="6" xfId="0" applyFill="1" applyBorder="1" applyAlignment="1">
      <alignment horizontal="left"/>
    </xf>
    <xf numFmtId="0" fontId="29" fillId="4" borderId="2" xfId="0" applyFont="1" applyFill="1" applyBorder="1" applyAlignment="1">
      <alignment horizontal="center" vertical="center"/>
    </xf>
    <xf numFmtId="0" fontId="29" fillId="4" borderId="2"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2" xfId="0" applyNumberFormat="1" applyBorder="1"/>
    <xf numFmtId="14" fontId="0" fillId="4" borderId="2" xfId="0" applyNumberFormat="1" applyFill="1" applyBorder="1" applyAlignment="1">
      <alignment horizontal="center" vertical="center"/>
    </xf>
    <xf numFmtId="0" fontId="0" fillId="4" borderId="6" xfId="0" applyFill="1" applyBorder="1" applyAlignment="1">
      <alignment horizontal="center" vertical="center"/>
    </xf>
    <xf numFmtId="14" fontId="0" fillId="0" borderId="0" xfId="0" applyNumberFormat="1"/>
    <xf numFmtId="0" fontId="114" fillId="4" borderId="2" xfId="0" applyFont="1" applyFill="1" applyBorder="1" applyAlignment="1">
      <alignment horizontal="center" vertical="center"/>
    </xf>
    <xf numFmtId="14" fontId="114" fillId="4" borderId="2" xfId="0" applyNumberFormat="1" applyFont="1" applyFill="1" applyBorder="1" applyAlignment="1">
      <alignment horizontal="center" vertical="center"/>
    </xf>
    <xf numFmtId="0" fontId="70" fillId="4" borderId="2" xfId="0" applyFont="1" applyFill="1" applyBorder="1" applyAlignment="1">
      <alignment horizontal="center" vertical="center"/>
    </xf>
    <xf numFmtId="14" fontId="0" fillId="4" borderId="2" xfId="0" applyNumberFormat="1" applyFill="1" applyBorder="1" applyAlignment="1">
      <alignment horizontal="center"/>
    </xf>
    <xf numFmtId="0" fontId="0" fillId="4" borderId="2" xfId="0" applyFill="1" applyBorder="1" applyAlignment="1">
      <alignment horizontal="center"/>
    </xf>
    <xf numFmtId="0" fontId="0" fillId="4" borderId="7" xfId="0" applyFill="1" applyBorder="1" applyAlignment="1">
      <alignment horizontal="center" vertical="center"/>
    </xf>
    <xf numFmtId="14" fontId="0" fillId="4" borderId="5" xfId="0" applyNumberFormat="1" applyFill="1" applyBorder="1" applyAlignment="1">
      <alignment horizontal="center" vertical="center"/>
    </xf>
    <xf numFmtId="0" fontId="0" fillId="4" borderId="5" xfId="0" applyFill="1" applyBorder="1" applyAlignment="1">
      <alignment horizontal="center" vertical="center"/>
    </xf>
    <xf numFmtId="0" fontId="11" fillId="0" borderId="0" xfId="3" applyFont="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44" fillId="0" borderId="0" xfId="3" applyFont="1" applyAlignment="1">
      <alignment horizontal="left" vertical="center" wrapText="1"/>
    </xf>
    <xf numFmtId="0" fontId="14" fillId="0" borderId="0" xfId="3" applyFont="1" applyAlignment="1">
      <alignment horizontal="center" vertical="center"/>
    </xf>
    <xf numFmtId="0" fontId="13" fillId="0" borderId="10" xfId="3" applyFont="1" applyBorder="1" applyAlignment="1">
      <alignment horizontal="left" vertical="center" wrapText="1"/>
    </xf>
    <xf numFmtId="0" fontId="15" fillId="0" borderId="2" xfId="0" applyFont="1" applyBorder="1" applyAlignment="1">
      <alignment horizontal="right" vertical="center" wrapText="1"/>
    </xf>
    <xf numFmtId="0" fontId="16" fillId="0" borderId="2" xfId="0" applyFont="1" applyBorder="1" applyAlignment="1">
      <alignment horizontal="right" vertical="center" wrapText="1"/>
    </xf>
    <xf numFmtId="0" fontId="13" fillId="0" borderId="0" xfId="3" applyFont="1" applyAlignment="1">
      <alignment horizontal="right" vertical="center" wrapText="1"/>
    </xf>
    <xf numFmtId="0" fontId="20" fillId="0" borderId="2" xfId="0" applyFont="1" applyBorder="1" applyAlignment="1">
      <alignment horizontal="left" vertical="center" wrapText="1"/>
    </xf>
    <xf numFmtId="0" fontId="23" fillId="6" borderId="2" xfId="0" applyFont="1" applyFill="1" applyBorder="1" applyAlignment="1">
      <alignment horizontal="center" vertical="center" wrapText="1"/>
    </xf>
    <xf numFmtId="0" fontId="23" fillId="0" borderId="2" xfId="0" applyFont="1" applyBorder="1" applyAlignment="1">
      <alignment horizontal="right" vertical="center"/>
    </xf>
    <xf numFmtId="0" fontId="23" fillId="6"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1" fontId="28" fillId="0" borderId="0" xfId="3" applyNumberFormat="1" applyFont="1" applyAlignment="1">
      <alignment horizontal="center" vertical="center" wrapText="1"/>
    </xf>
    <xf numFmtId="43" fontId="23" fillId="0" borderId="12" xfId="0" applyNumberFormat="1" applyFont="1" applyBorder="1" applyAlignment="1">
      <alignment horizontal="left" vertical="center" wrapText="1"/>
    </xf>
    <xf numFmtId="43" fontId="23" fillId="0" borderId="13" xfId="0" applyNumberFormat="1" applyFont="1" applyBorder="1" applyAlignment="1">
      <alignment horizontal="left" vertical="center" wrapText="1"/>
    </xf>
    <xf numFmtId="43" fontId="23" fillId="0" borderId="17" xfId="0" applyNumberFormat="1" applyFont="1" applyBorder="1" applyAlignment="1">
      <alignment horizontal="left" vertical="center" wrapText="1"/>
    </xf>
    <xf numFmtId="43" fontId="23" fillId="0" borderId="8" xfId="0" applyNumberFormat="1" applyFont="1" applyBorder="1" applyAlignment="1">
      <alignment horizontal="left" vertical="center" wrapText="1"/>
    </xf>
    <xf numFmtId="43" fontId="23" fillId="0" borderId="0" xfId="0" applyNumberFormat="1" applyFont="1" applyAlignment="1">
      <alignment horizontal="left" vertical="center" wrapText="1"/>
    </xf>
    <xf numFmtId="43" fontId="23" fillId="0" borderId="16" xfId="0" applyNumberFormat="1" applyFont="1" applyBorder="1" applyAlignment="1">
      <alignment horizontal="left" vertical="center" wrapText="1"/>
    </xf>
    <xf numFmtId="43" fontId="23" fillId="0" borderId="18" xfId="0" applyNumberFormat="1" applyFont="1" applyBorder="1" applyAlignment="1">
      <alignment horizontal="left" vertical="center" wrapText="1"/>
    </xf>
    <xf numFmtId="43" fontId="23" fillId="0" borderId="10" xfId="0" applyNumberFormat="1" applyFont="1" applyBorder="1" applyAlignment="1">
      <alignment horizontal="left" vertical="center" wrapText="1"/>
    </xf>
    <xf numFmtId="43" fontId="23" fillId="0" borderId="19" xfId="0" applyNumberFormat="1" applyFont="1" applyBorder="1" applyAlignment="1">
      <alignment horizontal="left" vertical="center" wrapText="1"/>
    </xf>
    <xf numFmtId="0" fontId="49" fillId="0" borderId="15" xfId="0" applyFont="1" applyBorder="1" applyAlignment="1">
      <alignment horizontal="right" vertical="center"/>
    </xf>
    <xf numFmtId="0" fontId="23" fillId="0" borderId="3" xfId="0" applyFont="1" applyBorder="1" applyAlignment="1">
      <alignment horizontal="right" vertical="center"/>
    </xf>
    <xf numFmtId="0" fontId="23" fillId="6" borderId="9" xfId="0" applyFont="1" applyFill="1" applyBorder="1" applyAlignment="1">
      <alignment horizontal="right" vertical="center"/>
    </xf>
    <xf numFmtId="0" fontId="23" fillId="6" borderId="4" xfId="0" applyFont="1" applyFill="1" applyBorder="1" applyAlignment="1">
      <alignment horizontal="right" vertical="center"/>
    </xf>
    <xf numFmtId="0" fontId="20" fillId="0" borderId="2" xfId="0" applyFont="1" applyBorder="1" applyAlignment="1">
      <alignment horizontal="left"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2" fillId="0" borderId="2" xfId="0" applyFont="1" applyBorder="1" applyAlignment="1">
      <alignment horizontal="center"/>
    </xf>
    <xf numFmtId="0" fontId="20" fillId="0" borderId="2" xfId="0" applyFont="1" applyBorder="1" applyAlignment="1">
      <alignment horizontal="center" vertical="center" wrapText="1"/>
    </xf>
    <xf numFmtId="14" fontId="23" fillId="0" borderId="3" xfId="0" applyNumberFormat="1" applyFont="1" applyBorder="1" applyAlignment="1">
      <alignment horizontal="center" vertical="center" wrapText="1"/>
    </xf>
    <xf numFmtId="14" fontId="23" fillId="0" borderId="14"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6" borderId="2" xfId="0" applyFont="1" applyFill="1" applyBorder="1" applyAlignment="1">
      <alignment horizontal="center" vertical="center"/>
    </xf>
    <xf numFmtId="0" fontId="60" fillId="14" borderId="7" xfId="34" applyFont="1" applyFill="1" applyBorder="1" applyAlignment="1">
      <alignment horizontal="center" vertical="center"/>
    </xf>
    <xf numFmtId="0" fontId="60" fillId="14" borderId="5" xfId="34" applyFont="1" applyFill="1" applyBorder="1" applyAlignment="1">
      <alignment horizontal="center" vertical="center"/>
    </xf>
    <xf numFmtId="0" fontId="60" fillId="14" borderId="7" xfId="34" applyFont="1" applyFill="1" applyBorder="1" applyAlignment="1">
      <alignment horizontal="right" vertical="center"/>
    </xf>
    <xf numFmtId="0" fontId="60" fillId="14" borderId="6" xfId="34" applyFont="1" applyFill="1" applyBorder="1" applyAlignment="1">
      <alignment horizontal="right" vertical="center"/>
    </xf>
    <xf numFmtId="0" fontId="57" fillId="0" borderId="2" xfId="34" applyFont="1" applyBorder="1" applyAlignment="1">
      <alignment horizontal="center" vertical="center" wrapText="1"/>
    </xf>
    <xf numFmtId="0" fontId="57" fillId="10" borderId="2" xfId="34" applyFont="1" applyFill="1" applyBorder="1" applyAlignment="1">
      <alignment horizontal="center" vertical="center" wrapText="1"/>
    </xf>
    <xf numFmtId="0" fontId="57" fillId="0" borderId="7" xfId="34" applyFont="1" applyBorder="1" applyAlignment="1">
      <alignment horizontal="left" vertical="center" wrapText="1"/>
    </xf>
    <xf numFmtId="0" fontId="57" fillId="0" borderId="5" xfId="34" applyFont="1" applyBorder="1" applyAlignment="1">
      <alignment horizontal="left" vertical="center" wrapText="1"/>
    </xf>
    <xf numFmtId="0" fontId="57" fillId="0" borderId="6" xfId="34" applyFont="1" applyBorder="1" applyAlignment="1">
      <alignment horizontal="left" vertical="center" wrapText="1"/>
    </xf>
    <xf numFmtId="172" fontId="57" fillId="0" borderId="7" xfId="34" applyNumberFormat="1" applyFont="1" applyBorder="1" applyAlignment="1">
      <alignment horizontal="center" vertical="center" wrapText="1"/>
    </xf>
    <xf numFmtId="172" fontId="57" fillId="0" borderId="6" xfId="34" applyNumberFormat="1" applyFont="1" applyBorder="1" applyAlignment="1">
      <alignment horizontal="center" vertical="center" wrapText="1"/>
    </xf>
    <xf numFmtId="0" fontId="60" fillId="0" borderId="7" xfId="34" applyFont="1" applyBorder="1" applyAlignment="1">
      <alignment horizontal="center" vertical="center" wrapText="1"/>
    </xf>
    <xf numFmtId="0" fontId="60" fillId="0" borderId="5" xfId="34" applyFont="1" applyBorder="1" applyAlignment="1">
      <alignment horizontal="center" vertical="center" wrapText="1"/>
    </xf>
    <xf numFmtId="0" fontId="60" fillId="0" borderId="6" xfId="34" applyFont="1" applyBorder="1" applyAlignment="1">
      <alignment horizontal="center" vertical="center" wrapText="1"/>
    </xf>
    <xf numFmtId="173" fontId="60" fillId="0" borderId="7" xfId="34" applyNumberFormat="1" applyFont="1" applyBorder="1" applyAlignment="1">
      <alignment horizontal="center" vertical="center" wrapText="1"/>
    </xf>
    <xf numFmtId="173" fontId="60" fillId="0" borderId="5" xfId="34" applyNumberFormat="1" applyFont="1" applyBorder="1" applyAlignment="1">
      <alignment horizontal="center" vertical="center" wrapText="1"/>
    </xf>
    <xf numFmtId="173" fontId="60" fillId="0" borderId="6" xfId="34" applyNumberFormat="1" applyFont="1" applyBorder="1" applyAlignment="1">
      <alignment horizontal="center" vertical="center" wrapText="1"/>
    </xf>
    <xf numFmtId="0" fontId="62" fillId="8" borderId="7" xfId="34" applyFont="1" applyFill="1" applyBorder="1" applyAlignment="1">
      <alignment horizontal="left" vertical="center" wrapText="1"/>
    </xf>
    <xf numFmtId="0" fontId="62" fillId="8" borderId="6" xfId="34" applyFont="1" applyFill="1" applyBorder="1" applyAlignment="1">
      <alignment horizontal="left" vertical="center" wrapText="1"/>
    </xf>
    <xf numFmtId="0" fontId="100" fillId="0" borderId="0" xfId="34" applyFont="1" applyAlignment="1">
      <alignment horizontal="center" vertical="top"/>
    </xf>
    <xf numFmtId="0" fontId="60" fillId="0" borderId="3" xfId="34" applyFont="1" applyBorder="1" applyAlignment="1">
      <alignment horizontal="center" vertical="center"/>
    </xf>
    <xf numFmtId="0" fontId="60" fillId="0" borderId="1" xfId="34" applyFont="1" applyBorder="1" applyAlignment="1">
      <alignment horizontal="center" vertical="center"/>
    </xf>
    <xf numFmtId="173" fontId="60" fillId="0" borderId="18" xfId="34" applyNumberFormat="1" applyFont="1" applyBorder="1" applyAlignment="1">
      <alignment horizontal="center" vertical="center" wrapText="1"/>
    </xf>
    <xf numFmtId="173" fontId="60" fillId="0" borderId="10" xfId="34" applyNumberFormat="1" applyFont="1" applyBorder="1" applyAlignment="1">
      <alignment horizontal="center" vertical="center" wrapText="1"/>
    </xf>
    <xf numFmtId="173" fontId="60" fillId="0" borderId="19" xfId="34" applyNumberFormat="1" applyFont="1" applyBorder="1" applyAlignment="1">
      <alignment horizontal="center" vertical="center" wrapText="1"/>
    </xf>
    <xf numFmtId="0" fontId="60" fillId="5" borderId="7" xfId="34" applyFont="1" applyFill="1" applyBorder="1" applyAlignment="1">
      <alignment horizontal="right" vertical="center"/>
    </xf>
    <xf numFmtId="0" fontId="60" fillId="5" borderId="6" xfId="34" applyFont="1" applyFill="1" applyBorder="1" applyAlignment="1">
      <alignment horizontal="right" vertical="center"/>
    </xf>
    <xf numFmtId="0" fontId="60" fillId="0" borderId="2" xfId="34" applyFont="1" applyBorder="1" applyAlignment="1">
      <alignment horizontal="center" vertical="center"/>
    </xf>
    <xf numFmtId="0" fontId="23" fillId="20" borderId="7" xfId="0" applyFont="1" applyFill="1" applyBorder="1" applyAlignment="1">
      <alignment horizontal="center" vertical="center" wrapText="1"/>
    </xf>
    <xf numFmtId="0" fontId="23" fillId="20" borderId="5"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23" fillId="0" borderId="2" xfId="0" applyFont="1" applyBorder="1" applyAlignment="1">
      <alignment horizontal="center" vertical="center" wrapText="1"/>
    </xf>
    <xf numFmtId="0" fontId="68" fillId="0" borderId="2"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19" xfId="0" applyFont="1" applyBorder="1" applyAlignment="1">
      <alignment horizontal="center" vertical="center"/>
    </xf>
    <xf numFmtId="0" fontId="20" fillId="0" borderId="13" xfId="0" applyFont="1" applyBorder="1" applyAlignment="1">
      <alignment horizontal="center" vertical="center"/>
    </xf>
    <xf numFmtId="0" fontId="20" fillId="0" borderId="17" xfId="0" applyFont="1" applyBorder="1" applyAlignment="1">
      <alignment horizontal="center" vertical="center"/>
    </xf>
    <xf numFmtId="1" fontId="4" fillId="0" borderId="0" xfId="3" applyNumberFormat="1" applyFont="1" applyAlignment="1">
      <alignment horizontal="left" vertical="center" wrapText="1"/>
    </xf>
    <xf numFmtId="0" fontId="20" fillId="0" borderId="12" xfId="0" applyFont="1" applyBorder="1" applyAlignment="1">
      <alignment horizontal="center" vertical="center"/>
    </xf>
    <xf numFmtId="0" fontId="53" fillId="0" borderId="7"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9" borderId="2" xfId="0" applyFont="1" applyFill="1" applyBorder="1" applyAlignment="1">
      <alignment horizontal="center" vertical="center"/>
    </xf>
    <xf numFmtId="0" fontId="53" fillId="9" borderId="2" xfId="0" applyFont="1" applyFill="1" applyBorder="1" applyAlignment="1">
      <alignment horizontal="center" vertical="center" wrapText="1"/>
    </xf>
    <xf numFmtId="0" fontId="9" fillId="0" borderId="7"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29" fillId="9" borderId="2" xfId="0" applyFont="1" applyFill="1" applyBorder="1" applyAlignment="1">
      <alignment horizontal="center" vertical="center"/>
    </xf>
    <xf numFmtId="0" fontId="29" fillId="5" borderId="7" xfId="0" applyFont="1" applyFill="1" applyBorder="1" applyAlignment="1">
      <alignment horizontal="right" vertical="center"/>
    </xf>
    <xf numFmtId="0" fontId="29" fillId="5" borderId="6" xfId="0" applyFont="1" applyFill="1" applyBorder="1" applyAlignment="1">
      <alignment horizontal="right" vertical="center"/>
    </xf>
    <xf numFmtId="0" fontId="23" fillId="6" borderId="2" xfId="0" applyFont="1" applyFill="1" applyBorder="1" applyAlignment="1">
      <alignment horizontal="right" vertical="center"/>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3" fillId="6" borderId="7"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101" fillId="0" borderId="12" xfId="0" applyFont="1" applyBorder="1" applyAlignment="1">
      <alignment horizontal="center" vertical="center"/>
    </xf>
    <xf numFmtId="0" fontId="101" fillId="0" borderId="13" xfId="0" applyFont="1" applyBorder="1" applyAlignment="1">
      <alignment horizontal="center" vertical="center"/>
    </xf>
    <xf numFmtId="0" fontId="101" fillId="0" borderId="17" xfId="0" applyFont="1" applyBorder="1" applyAlignment="1">
      <alignment horizontal="center" vertical="center"/>
    </xf>
    <xf numFmtId="0" fontId="101" fillId="0" borderId="27" xfId="0" applyFont="1" applyBorder="1" applyAlignment="1">
      <alignment horizontal="center" vertical="center"/>
    </xf>
    <xf numFmtId="0" fontId="101" fillId="0" borderId="28" xfId="0" applyFont="1" applyBorder="1" applyAlignment="1">
      <alignment horizontal="center" vertical="center"/>
    </xf>
    <xf numFmtId="0" fontId="101" fillId="0" borderId="29" xfId="0" applyFont="1" applyBorder="1" applyAlignment="1">
      <alignment horizontal="center" vertical="center"/>
    </xf>
    <xf numFmtId="0" fontId="100" fillId="5" borderId="7" xfId="34" applyFont="1" applyFill="1" applyBorder="1" applyAlignment="1">
      <alignment horizontal="center" vertical="center"/>
    </xf>
    <xf numFmtId="0" fontId="100" fillId="5" borderId="6" xfId="34" applyFont="1" applyFill="1" applyBorder="1" applyAlignment="1">
      <alignment horizontal="center" vertical="center"/>
    </xf>
    <xf numFmtId="1" fontId="5" fillId="0" borderId="0" xfId="3" applyNumberFormat="1" applyFont="1" applyAlignment="1">
      <alignment horizontal="center" vertical="center" wrapText="1"/>
    </xf>
    <xf numFmtId="0" fontId="60" fillId="8" borderId="26" xfId="34" applyFont="1" applyFill="1" applyBorder="1" applyAlignment="1">
      <alignment horizontal="center" vertical="center"/>
    </xf>
    <xf numFmtId="0" fontId="60" fillId="8" borderId="31" xfId="34" applyFont="1" applyFill="1" applyBorder="1" applyAlignment="1">
      <alignment horizontal="center" vertical="center"/>
    </xf>
    <xf numFmtId="0" fontId="60" fillId="8" borderId="13" xfId="34" applyFont="1" applyFill="1" applyBorder="1" applyAlignment="1">
      <alignment horizontal="center" vertical="center" wrapText="1"/>
    </xf>
    <xf numFmtId="0" fontId="60" fillId="8" borderId="10" xfId="34" applyFont="1" applyFill="1" applyBorder="1" applyAlignment="1">
      <alignment horizontal="center" vertical="center" wrapText="1"/>
    </xf>
    <xf numFmtId="0" fontId="60" fillId="8" borderId="12" xfId="34" applyFont="1" applyFill="1" applyBorder="1" applyAlignment="1">
      <alignment horizontal="center" vertical="center"/>
    </xf>
    <xf numFmtId="0" fontId="60" fillId="8" borderId="18" xfId="34" applyFont="1" applyFill="1" applyBorder="1" applyAlignment="1">
      <alignment horizontal="center" vertical="center"/>
    </xf>
    <xf numFmtId="1" fontId="105" fillId="0" borderId="0" xfId="41" applyNumberFormat="1" applyFont="1" applyAlignment="1">
      <alignment horizontal="center"/>
    </xf>
    <xf numFmtId="0" fontId="105" fillId="0" borderId="0" xfId="41" applyFont="1" applyAlignment="1">
      <alignment horizontal="center"/>
    </xf>
    <xf numFmtId="0" fontId="103" fillId="0" borderId="2" xfId="0" applyFont="1" applyBorder="1" applyAlignment="1">
      <alignment horizontal="center" vertical="center"/>
    </xf>
    <xf numFmtId="0" fontId="103" fillId="0" borderId="45" xfId="0" applyFont="1" applyBorder="1" applyAlignment="1">
      <alignment horizontal="left" vertical="center"/>
    </xf>
    <xf numFmtId="0" fontId="110" fillId="0" borderId="48" xfId="41" applyFont="1" applyBorder="1" applyAlignment="1">
      <alignment horizontal="center"/>
    </xf>
    <xf numFmtId="0" fontId="110" fillId="0" borderId="47" xfId="41" applyFont="1" applyBorder="1" applyAlignment="1">
      <alignment horizontal="center"/>
    </xf>
    <xf numFmtId="0" fontId="110" fillId="0" borderId="5" xfId="41" applyFont="1" applyBorder="1" applyAlignment="1">
      <alignment horizontal="center" vertical="center"/>
    </xf>
    <xf numFmtId="0" fontId="110" fillId="0" borderId="6" xfId="41" applyFont="1" applyBorder="1" applyAlignment="1">
      <alignment horizontal="center" vertical="center"/>
    </xf>
    <xf numFmtId="1" fontId="102" fillId="0" borderId="0" xfId="3" applyNumberFormat="1" applyFont="1" applyAlignment="1">
      <alignment horizontal="left" vertical="center" wrapText="1"/>
    </xf>
    <xf numFmtId="0" fontId="20" fillId="0" borderId="1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9" xfId="0" applyFont="1" applyBorder="1" applyAlignment="1">
      <alignment horizontal="center" vertical="center" wrapText="1"/>
    </xf>
    <xf numFmtId="0" fontId="53" fillId="0" borderId="7" xfId="0" applyFont="1" applyBorder="1" applyAlignment="1">
      <alignment horizontal="left" vertical="center" wrapText="1"/>
    </xf>
    <xf numFmtId="0" fontId="53" fillId="0" borderId="5" xfId="0" applyFont="1" applyBorder="1" applyAlignment="1">
      <alignment horizontal="left" vertical="center" wrapText="1"/>
    </xf>
    <xf numFmtId="0" fontId="53" fillId="0" borderId="6" xfId="0" applyFont="1" applyBorder="1" applyAlignment="1">
      <alignment horizontal="left" vertical="center" wrapText="1"/>
    </xf>
    <xf numFmtId="0" fontId="0" fillId="0" borderId="5" xfId="0" applyBorder="1" applyAlignment="1">
      <alignment horizontal="center"/>
    </xf>
    <xf numFmtId="0" fontId="68" fillId="9" borderId="2" xfId="0" applyFont="1" applyFill="1" applyBorder="1" applyAlignment="1">
      <alignment horizontal="center" vertical="center"/>
    </xf>
    <xf numFmtId="0" fontId="68" fillId="9" borderId="3" xfId="0" applyFont="1" applyFill="1" applyBorder="1" applyAlignment="1">
      <alignment horizontal="center" vertical="center"/>
    </xf>
    <xf numFmtId="0" fontId="29" fillId="5" borderId="2" xfId="0" applyFont="1" applyFill="1" applyBorder="1" applyAlignment="1">
      <alignment horizontal="right" vertical="center"/>
    </xf>
    <xf numFmtId="1" fontId="4" fillId="0" borderId="0" xfId="3" applyNumberFormat="1" applyFont="1" applyAlignment="1">
      <alignment horizontal="center" vertical="center" wrapText="1"/>
    </xf>
    <xf numFmtId="0" fontId="67" fillId="0" borderId="2" xfId="0" applyFont="1" applyBorder="1" applyAlignment="1">
      <alignment horizontal="right"/>
    </xf>
    <xf numFmtId="0" fontId="67" fillId="0" borderId="2" xfId="0" applyFont="1" applyBorder="1" applyAlignment="1">
      <alignment horizontal="center"/>
    </xf>
    <xf numFmtId="0" fontId="69" fillId="12" borderId="7" xfId="0" applyFont="1" applyFill="1" applyBorder="1" applyAlignment="1">
      <alignment horizontal="center"/>
    </xf>
    <xf numFmtId="0" fontId="69" fillId="12" borderId="5" xfId="0" applyFont="1" applyFill="1" applyBorder="1" applyAlignment="1">
      <alignment horizontal="center"/>
    </xf>
    <xf numFmtId="0" fontId="69" fillId="12" borderId="6" xfId="0" applyFont="1" applyFill="1" applyBorder="1" applyAlignment="1">
      <alignment horizontal="center"/>
    </xf>
    <xf numFmtId="0" fontId="68" fillId="12" borderId="7" xfId="0" applyFont="1" applyFill="1" applyBorder="1" applyAlignment="1">
      <alignment horizontal="left"/>
    </xf>
    <xf numFmtId="0" fontId="68" fillId="12" borderId="5" xfId="0" applyFont="1" applyFill="1" applyBorder="1" applyAlignment="1">
      <alignment horizontal="left"/>
    </xf>
    <xf numFmtId="0" fontId="68" fillId="12" borderId="6" xfId="0" applyFont="1" applyFill="1" applyBorder="1" applyAlignment="1">
      <alignment horizontal="left"/>
    </xf>
    <xf numFmtId="0" fontId="0" fillId="0" borderId="0" xfId="0" applyAlignment="1">
      <alignment horizontal="center"/>
    </xf>
    <xf numFmtId="0" fontId="68" fillId="0" borderId="13" xfId="0" applyFont="1" applyBorder="1" applyAlignment="1">
      <alignment horizontal="center"/>
    </xf>
    <xf numFmtId="0" fontId="96" fillId="0" borderId="2" xfId="0" applyFont="1" applyBorder="1" applyAlignment="1">
      <alignment horizontal="center"/>
    </xf>
    <xf numFmtId="0" fontId="68" fillId="0" borderId="7" xfId="0" applyFont="1" applyBorder="1" applyAlignment="1">
      <alignment horizontal="left"/>
    </xf>
    <xf numFmtId="0" fontId="68" fillId="0" borderId="5" xfId="0" applyFont="1" applyBorder="1" applyAlignment="1">
      <alignment horizontal="left"/>
    </xf>
    <xf numFmtId="0" fontId="0" fillId="0" borderId="3"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68" fillId="0" borderId="7" xfId="0" applyFont="1" applyBorder="1" applyAlignment="1">
      <alignment horizontal="left" vertical="center"/>
    </xf>
    <xf numFmtId="0" fontId="68" fillId="0" borderId="5" xfId="0" applyFont="1" applyBorder="1" applyAlignment="1">
      <alignment horizontal="left" vertical="center"/>
    </xf>
    <xf numFmtId="0" fontId="68" fillId="0" borderId="7" xfId="0" applyFont="1" applyBorder="1" applyAlignment="1">
      <alignment horizontal="left" vertical="top" wrapText="1"/>
    </xf>
    <xf numFmtId="0" fontId="68" fillId="0" borderId="5" xfId="0" applyFont="1" applyBorder="1" applyAlignment="1">
      <alignment horizontal="left" vertical="top" wrapText="1"/>
    </xf>
    <xf numFmtId="0" fontId="53" fillId="0" borderId="2" xfId="0" applyFont="1" applyBorder="1" applyAlignment="1">
      <alignment horizontal="left" vertical="center" wrapText="1"/>
    </xf>
    <xf numFmtId="0" fontId="29" fillId="0" borderId="2"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19" xfId="0" applyFont="1" applyBorder="1" applyAlignment="1">
      <alignment horizontal="center" vertical="center"/>
    </xf>
    <xf numFmtId="0" fontId="68" fillId="0" borderId="18" xfId="0" applyFont="1" applyBorder="1" applyAlignment="1">
      <alignment horizontal="center"/>
    </xf>
    <xf numFmtId="0" fontId="68" fillId="0" borderId="10" xfId="0" applyFont="1" applyBorder="1" applyAlignment="1">
      <alignment horizontal="center"/>
    </xf>
    <xf numFmtId="1" fontId="56" fillId="0" borderId="0" xfId="0" applyNumberFormat="1" applyFont="1" applyAlignment="1">
      <alignment horizontal="center"/>
    </xf>
    <xf numFmtId="0" fontId="56" fillId="0" borderId="0" xfId="0" applyFont="1" applyAlignment="1">
      <alignment horizontal="center"/>
    </xf>
    <xf numFmtId="0" fontId="90" fillId="0" borderId="2" xfId="0" applyFont="1" applyBorder="1" applyAlignment="1">
      <alignment horizontal="center" vertical="center"/>
    </xf>
    <xf numFmtId="0" fontId="68" fillId="0" borderId="7" xfId="0" applyFont="1" applyBorder="1" applyAlignment="1">
      <alignment horizontal="center"/>
    </xf>
    <xf numFmtId="0" fontId="68" fillId="0" borderId="5" xfId="0" applyFont="1" applyBorder="1" applyAlignment="1">
      <alignment horizontal="center"/>
    </xf>
    <xf numFmtId="0" fontId="29" fillId="0" borderId="2" xfId="0" applyFont="1" applyBorder="1" applyAlignment="1">
      <alignment horizontal="center" vertical="top"/>
    </xf>
    <xf numFmtId="0" fontId="29" fillId="0" borderId="2" xfId="0" applyFont="1" applyBorder="1" applyAlignment="1">
      <alignment horizontal="center" vertical="center" wrapText="1"/>
    </xf>
    <xf numFmtId="0" fontId="29" fillId="0" borderId="2" xfId="0" applyFont="1" applyBorder="1" applyAlignment="1">
      <alignment horizontal="center" wrapText="1"/>
    </xf>
    <xf numFmtId="0" fontId="29" fillId="0" borderId="2" xfId="0" applyFont="1" applyBorder="1" applyAlignment="1">
      <alignment horizontal="center"/>
    </xf>
    <xf numFmtId="1" fontId="95" fillId="0" borderId="0" xfId="0" applyNumberFormat="1" applyFont="1" applyAlignment="1">
      <alignment horizontal="center"/>
    </xf>
    <xf numFmtId="0" fontId="95" fillId="0" borderId="0" xfId="0" applyFont="1" applyAlignment="1">
      <alignment horizontal="center"/>
    </xf>
    <xf numFmtId="0" fontId="56" fillId="13" borderId="7" xfId="0" applyFont="1" applyFill="1" applyBorder="1" applyAlignment="1">
      <alignment horizontal="center"/>
    </xf>
    <xf numFmtId="0" fontId="56" fillId="13" borderId="5" xfId="0" applyFont="1" applyFill="1" applyBorder="1" applyAlignment="1">
      <alignment horizontal="center"/>
    </xf>
    <xf numFmtId="0" fontId="56" fillId="13" borderId="6" xfId="0" applyFont="1" applyFill="1" applyBorder="1" applyAlignment="1">
      <alignment horizontal="center"/>
    </xf>
    <xf numFmtId="0" fontId="68" fillId="0" borderId="2" xfId="0" applyFont="1" applyBorder="1" applyAlignment="1">
      <alignment horizontal="center"/>
    </xf>
    <xf numFmtId="0" fontId="29" fillId="0" borderId="28" xfId="0" applyFont="1" applyBorder="1" applyAlignment="1">
      <alignment horizontal="center" vertical="center"/>
    </xf>
    <xf numFmtId="0" fontId="43" fillId="0" borderId="0" xfId="0" applyFont="1" applyAlignment="1">
      <alignment horizontal="center"/>
    </xf>
    <xf numFmtId="0" fontId="29" fillId="0" borderId="7"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22" xfId="0" applyFont="1" applyBorder="1" applyAlignment="1">
      <alignment horizontal="center" vertical="center"/>
    </xf>
    <xf numFmtId="0" fontId="69" fillId="0" borderId="0" xfId="0" applyFont="1" applyAlignment="1">
      <alignment horizontal="center" vertical="center"/>
    </xf>
    <xf numFmtId="0" fontId="29" fillId="4" borderId="24" xfId="0" applyFont="1" applyFill="1" applyBorder="1" applyAlignment="1">
      <alignment horizontal="left" vertical="center"/>
    </xf>
    <xf numFmtId="0" fontId="29" fillId="4" borderId="5" xfId="0" applyFont="1" applyFill="1" applyBorder="1" applyAlignment="1">
      <alignment horizontal="left" vertical="center"/>
    </xf>
    <xf numFmtId="0" fontId="68" fillId="0" borderId="24" xfId="0" applyFont="1" applyBorder="1" applyAlignment="1">
      <alignment horizontal="center" vertical="top"/>
    </xf>
    <xf numFmtId="0" fontId="68" fillId="0" borderId="5" xfId="0" applyFont="1" applyBorder="1" applyAlignment="1">
      <alignment horizontal="center" vertical="top"/>
    </xf>
    <xf numFmtId="0" fontId="68" fillId="0" borderId="23" xfId="0" applyFont="1" applyBorder="1" applyAlignment="1">
      <alignment horizontal="center" vertical="top"/>
    </xf>
    <xf numFmtId="0" fontId="29" fillId="0" borderId="24"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23" xfId="0" applyFont="1" applyBorder="1" applyAlignment="1">
      <alignment horizontal="left" vertical="center"/>
    </xf>
    <xf numFmtId="0" fontId="29" fillId="0" borderId="21" xfId="0" applyFont="1" applyBorder="1" applyAlignment="1">
      <alignment horizontal="center" vertical="center"/>
    </xf>
    <xf numFmtId="0" fontId="98" fillId="0" borderId="21" xfId="14" applyFont="1" applyBorder="1" applyAlignment="1">
      <alignment horizontal="left" vertical="center" wrapText="1"/>
    </xf>
    <xf numFmtId="0" fontId="98" fillId="0" borderId="2" xfId="14" applyFont="1" applyBorder="1" applyAlignment="1">
      <alignment horizontal="left" vertical="center" wrapText="1"/>
    </xf>
    <xf numFmtId="0" fontId="98" fillId="0" borderId="24" xfId="14" applyFont="1" applyBorder="1" applyAlignment="1">
      <alignment horizontal="left" vertical="center" wrapText="1"/>
    </xf>
    <xf numFmtId="0" fontId="98" fillId="0" borderId="6" xfId="14" applyFont="1" applyBorder="1" applyAlignment="1">
      <alignment horizontal="left" vertical="center" wrapText="1"/>
    </xf>
    <xf numFmtId="0" fontId="98" fillId="0" borderId="25" xfId="14" applyFont="1" applyBorder="1" applyAlignment="1">
      <alignment horizontal="left" vertical="center" wrapText="1"/>
    </xf>
    <xf numFmtId="0" fontId="98" fillId="0" borderId="3" xfId="14" applyFont="1" applyBorder="1" applyAlignment="1">
      <alignment horizontal="left" vertical="center" wrapText="1"/>
    </xf>
    <xf numFmtId="0" fontId="37" fillId="0" borderId="0" xfId="0" applyFont="1" applyAlignment="1">
      <alignment horizontal="center" vertical="center"/>
    </xf>
    <xf numFmtId="0" fontId="36" fillId="7" borderId="2" xfId="0" applyFont="1" applyFill="1" applyBorder="1" applyAlignment="1">
      <alignment horizontal="center" vertical="center" wrapText="1"/>
    </xf>
    <xf numFmtId="0" fontId="30" fillId="0" borderId="0" xfId="2" applyFont="1" applyAlignment="1">
      <alignment horizontal="center" vertical="center" wrapText="1"/>
    </xf>
    <xf numFmtId="0" fontId="32" fillId="0" borderId="0" xfId="2" applyFont="1" applyAlignment="1">
      <alignment horizontal="center" vertical="center"/>
    </xf>
    <xf numFmtId="0" fontId="35" fillId="0" borderId="10" xfId="0" applyFont="1" applyBorder="1" applyAlignment="1">
      <alignment horizontal="left" vertical="center"/>
    </xf>
    <xf numFmtId="0" fontId="36" fillId="7" borderId="2"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1" xfId="0" applyFont="1" applyFill="1" applyBorder="1" applyAlignment="1">
      <alignment horizontal="center" vertical="center"/>
    </xf>
    <xf numFmtId="0" fontId="37" fillId="7" borderId="7"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83" fillId="7" borderId="3" xfId="0" applyFont="1" applyFill="1" applyBorder="1" applyAlignment="1">
      <alignment horizontal="center" vertical="center" wrapText="1"/>
    </xf>
    <xf numFmtId="0" fontId="83" fillId="7" borderId="1" xfId="0" applyFont="1" applyFill="1" applyBorder="1" applyAlignment="1">
      <alignment horizontal="center" vertical="center" wrapText="1"/>
    </xf>
    <xf numFmtId="0" fontId="68" fillId="21" borderId="7" xfId="0" applyFont="1" applyFill="1" applyBorder="1" applyAlignment="1">
      <alignment horizontal="center" vertical="center"/>
    </xf>
    <xf numFmtId="0" fontId="68" fillId="21" borderId="5" xfId="0" applyFont="1" applyFill="1" applyBorder="1" applyAlignment="1">
      <alignment horizontal="center" vertical="center"/>
    </xf>
    <xf numFmtId="0" fontId="68" fillId="21" borderId="6" xfId="0" applyFont="1" applyFill="1" applyBorder="1" applyAlignment="1">
      <alignment horizontal="center" vertical="center"/>
    </xf>
    <xf numFmtId="0" fontId="67" fillId="4" borderId="2" xfId="0" applyFont="1" applyFill="1" applyBorder="1" applyAlignment="1">
      <alignment horizontal="left" vertical="center"/>
    </xf>
    <xf numFmtId="0" fontId="67" fillId="4" borderId="2" xfId="0" applyFont="1" applyFill="1" applyBorder="1" applyAlignment="1">
      <alignment horizontal="left" vertical="center" wrapText="1"/>
    </xf>
  </cellXfs>
  <cellStyles count="42">
    <cellStyle name="Comma" xfId="1" builtinId="3"/>
    <cellStyle name="Comma 2" xfId="4" xr:uid="{00000000-0005-0000-0000-000001000000}"/>
    <cellStyle name="Comma 2 2" xfId="5" xr:uid="{00000000-0005-0000-0000-000002000000}"/>
    <cellStyle name="Comma 2 4" xfId="40" xr:uid="{00000000-0005-0000-0000-000003000000}"/>
    <cellStyle name="Comma 3" xfId="8" xr:uid="{00000000-0005-0000-0000-000004000000}"/>
    <cellStyle name="Comma 3 2" xfId="9" xr:uid="{00000000-0005-0000-0000-000005000000}"/>
    <cellStyle name="Comma 3 3" xfId="37" xr:uid="{00000000-0005-0000-0000-000006000000}"/>
    <cellStyle name="Comma 4" xfId="36" xr:uid="{00000000-0005-0000-0000-000007000000}"/>
    <cellStyle name="Comma 5" xfId="38" xr:uid="{00000000-0005-0000-0000-000008000000}"/>
    <cellStyle name="Normal" xfId="0" builtinId="0"/>
    <cellStyle name="Normal 10" xfId="41" xr:uid="{00000000-0005-0000-0000-00000A000000}"/>
    <cellStyle name="Normal 104 2" xfId="32" xr:uid="{00000000-0005-0000-0000-00000B000000}"/>
    <cellStyle name="Normal 11" xfId="39" xr:uid="{00000000-0005-0000-0000-00000C000000}"/>
    <cellStyle name="Normal 143" xfId="10" xr:uid="{00000000-0005-0000-0000-00000D000000}"/>
    <cellStyle name="Normal 145" xfId="11" xr:uid="{00000000-0005-0000-0000-00000E000000}"/>
    <cellStyle name="Normal 147" xfId="12" xr:uid="{00000000-0005-0000-0000-00000F000000}"/>
    <cellStyle name="Normal 18" xfId="33" xr:uid="{00000000-0005-0000-0000-000010000000}"/>
    <cellStyle name="Normal 2" xfId="2" xr:uid="{00000000-0005-0000-0000-000011000000}"/>
    <cellStyle name="Normal 2 10" xfId="13" xr:uid="{00000000-0005-0000-0000-000012000000}"/>
    <cellStyle name="Normal 2 2" xfId="14" xr:uid="{00000000-0005-0000-0000-000013000000}"/>
    <cellStyle name="Normal 2 3" xfId="15" xr:uid="{00000000-0005-0000-0000-000014000000}"/>
    <cellStyle name="Normal 2 3 2" xfId="16" xr:uid="{00000000-0005-0000-0000-000015000000}"/>
    <cellStyle name="Normal 2 4" xfId="17" xr:uid="{00000000-0005-0000-0000-000016000000}"/>
    <cellStyle name="Normal 2 4 2" xfId="18" xr:uid="{00000000-0005-0000-0000-000017000000}"/>
    <cellStyle name="Normal 2 5" xfId="19" xr:uid="{00000000-0005-0000-0000-000018000000}"/>
    <cellStyle name="Normal 2 6" xfId="20" xr:uid="{00000000-0005-0000-0000-000019000000}"/>
    <cellStyle name="Normal 2 7" xfId="21" xr:uid="{00000000-0005-0000-0000-00001A000000}"/>
    <cellStyle name="Normal 2 8" xfId="22" xr:uid="{00000000-0005-0000-0000-00001B000000}"/>
    <cellStyle name="Normal 2 9" xfId="23" xr:uid="{00000000-0005-0000-0000-00001C000000}"/>
    <cellStyle name="Normal 3" xfId="24" xr:uid="{00000000-0005-0000-0000-00001D000000}"/>
    <cellStyle name="Normal 3 2" xfId="25" xr:uid="{00000000-0005-0000-0000-00001E000000}"/>
    <cellStyle name="Normal 4" xfId="3" xr:uid="{00000000-0005-0000-0000-00001F000000}"/>
    <cellStyle name="Normal 4 2" xfId="26" xr:uid="{00000000-0005-0000-0000-000020000000}"/>
    <cellStyle name="Normal 5" xfId="6" xr:uid="{00000000-0005-0000-0000-000021000000}"/>
    <cellStyle name="Normal 5 2" xfId="27" xr:uid="{00000000-0005-0000-0000-000022000000}"/>
    <cellStyle name="Normal 6" xfId="28" xr:uid="{00000000-0005-0000-0000-000023000000}"/>
    <cellStyle name="Normal 6 2" xfId="29" xr:uid="{00000000-0005-0000-0000-000024000000}"/>
    <cellStyle name="Normal 7" xfId="7" xr:uid="{00000000-0005-0000-0000-000025000000}"/>
    <cellStyle name="Normal 8" xfId="30" xr:uid="{00000000-0005-0000-0000-000026000000}"/>
    <cellStyle name="Normal 8 2" xfId="31" xr:uid="{00000000-0005-0000-0000-000027000000}"/>
    <cellStyle name="Normal 9" xfId="34" xr:uid="{00000000-0005-0000-0000-000028000000}"/>
    <cellStyle name="Percent 2" xfId="35" xr:uid="{00000000-0005-0000-0000-000029000000}"/>
  </cellStyles>
  <dxfs count="1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117" Type="http://schemas.openxmlformats.org/officeDocument/2006/relationships/externalLink" Target="externalLinks/externalLink94.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84" Type="http://schemas.openxmlformats.org/officeDocument/2006/relationships/externalLink" Target="externalLinks/externalLink61.xml"/><Relationship Id="rId89" Type="http://schemas.openxmlformats.org/officeDocument/2006/relationships/externalLink" Target="externalLinks/externalLink66.xml"/><Relationship Id="rId112" Type="http://schemas.openxmlformats.org/officeDocument/2006/relationships/externalLink" Target="externalLinks/externalLink89.xml"/><Relationship Id="rId133" Type="http://schemas.openxmlformats.org/officeDocument/2006/relationships/externalLink" Target="externalLinks/externalLink110.xml"/><Relationship Id="rId138" Type="http://schemas.openxmlformats.org/officeDocument/2006/relationships/externalLink" Target="externalLinks/externalLink115.xml"/><Relationship Id="rId154" Type="http://schemas.openxmlformats.org/officeDocument/2006/relationships/externalLink" Target="externalLinks/externalLink131.xml"/><Relationship Id="rId159" Type="http://schemas.openxmlformats.org/officeDocument/2006/relationships/externalLink" Target="externalLinks/externalLink136.xml"/><Relationship Id="rId175" Type="http://schemas.openxmlformats.org/officeDocument/2006/relationships/externalLink" Target="externalLinks/externalLink152.xml"/><Relationship Id="rId170" Type="http://schemas.openxmlformats.org/officeDocument/2006/relationships/externalLink" Target="externalLinks/externalLink147.xml"/><Relationship Id="rId16" Type="http://schemas.openxmlformats.org/officeDocument/2006/relationships/worksheet" Target="worksheets/sheet16.xml"/><Relationship Id="rId107" Type="http://schemas.openxmlformats.org/officeDocument/2006/relationships/externalLink" Target="externalLinks/externalLink84.xml"/><Relationship Id="rId11" Type="http://schemas.openxmlformats.org/officeDocument/2006/relationships/worksheet" Target="worksheets/sheet1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74" Type="http://schemas.openxmlformats.org/officeDocument/2006/relationships/externalLink" Target="externalLinks/externalLink51.xml"/><Relationship Id="rId79" Type="http://schemas.openxmlformats.org/officeDocument/2006/relationships/externalLink" Target="externalLinks/externalLink56.xml"/><Relationship Id="rId102" Type="http://schemas.openxmlformats.org/officeDocument/2006/relationships/externalLink" Target="externalLinks/externalLink79.xml"/><Relationship Id="rId123" Type="http://schemas.openxmlformats.org/officeDocument/2006/relationships/externalLink" Target="externalLinks/externalLink100.xml"/><Relationship Id="rId128" Type="http://schemas.openxmlformats.org/officeDocument/2006/relationships/externalLink" Target="externalLinks/externalLink105.xml"/><Relationship Id="rId144" Type="http://schemas.openxmlformats.org/officeDocument/2006/relationships/externalLink" Target="externalLinks/externalLink121.xml"/><Relationship Id="rId149" Type="http://schemas.openxmlformats.org/officeDocument/2006/relationships/externalLink" Target="externalLinks/externalLink126.xml"/><Relationship Id="rId5" Type="http://schemas.openxmlformats.org/officeDocument/2006/relationships/worksheet" Target="worksheets/sheet5.xml"/><Relationship Id="rId90" Type="http://schemas.openxmlformats.org/officeDocument/2006/relationships/externalLink" Target="externalLinks/externalLink67.xml"/><Relationship Id="rId95" Type="http://schemas.openxmlformats.org/officeDocument/2006/relationships/externalLink" Target="externalLinks/externalLink72.xml"/><Relationship Id="rId160" Type="http://schemas.openxmlformats.org/officeDocument/2006/relationships/externalLink" Target="externalLinks/externalLink137.xml"/><Relationship Id="rId165" Type="http://schemas.openxmlformats.org/officeDocument/2006/relationships/externalLink" Target="externalLinks/externalLink142.xml"/><Relationship Id="rId181"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externalLink" Target="externalLinks/externalLink4.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113" Type="http://schemas.openxmlformats.org/officeDocument/2006/relationships/externalLink" Target="externalLinks/externalLink90.xml"/><Relationship Id="rId118" Type="http://schemas.openxmlformats.org/officeDocument/2006/relationships/externalLink" Target="externalLinks/externalLink95.xml"/><Relationship Id="rId134" Type="http://schemas.openxmlformats.org/officeDocument/2006/relationships/externalLink" Target="externalLinks/externalLink111.xml"/><Relationship Id="rId139" Type="http://schemas.openxmlformats.org/officeDocument/2006/relationships/externalLink" Target="externalLinks/externalLink116.xml"/><Relationship Id="rId80" Type="http://schemas.openxmlformats.org/officeDocument/2006/relationships/externalLink" Target="externalLinks/externalLink57.xml"/><Relationship Id="rId85" Type="http://schemas.openxmlformats.org/officeDocument/2006/relationships/externalLink" Target="externalLinks/externalLink62.xml"/><Relationship Id="rId150" Type="http://schemas.openxmlformats.org/officeDocument/2006/relationships/externalLink" Target="externalLinks/externalLink127.xml"/><Relationship Id="rId155" Type="http://schemas.openxmlformats.org/officeDocument/2006/relationships/externalLink" Target="externalLinks/externalLink132.xml"/><Relationship Id="rId171" Type="http://schemas.openxmlformats.org/officeDocument/2006/relationships/externalLink" Target="externalLinks/externalLink148.xml"/><Relationship Id="rId176" Type="http://schemas.openxmlformats.org/officeDocument/2006/relationships/externalLink" Target="externalLinks/externalLink15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59" Type="http://schemas.openxmlformats.org/officeDocument/2006/relationships/externalLink" Target="externalLinks/externalLink36.xml"/><Relationship Id="rId103" Type="http://schemas.openxmlformats.org/officeDocument/2006/relationships/externalLink" Target="externalLinks/externalLink80.xml"/><Relationship Id="rId108" Type="http://schemas.openxmlformats.org/officeDocument/2006/relationships/externalLink" Target="externalLinks/externalLink85.xml"/><Relationship Id="rId124" Type="http://schemas.openxmlformats.org/officeDocument/2006/relationships/externalLink" Target="externalLinks/externalLink101.xml"/><Relationship Id="rId129" Type="http://schemas.openxmlformats.org/officeDocument/2006/relationships/externalLink" Target="externalLinks/externalLink106.xml"/><Relationship Id="rId54" Type="http://schemas.openxmlformats.org/officeDocument/2006/relationships/externalLink" Target="externalLinks/externalLink31.xml"/><Relationship Id="rId70" Type="http://schemas.openxmlformats.org/officeDocument/2006/relationships/externalLink" Target="externalLinks/externalLink47.xml"/><Relationship Id="rId75" Type="http://schemas.openxmlformats.org/officeDocument/2006/relationships/externalLink" Target="externalLinks/externalLink52.xml"/><Relationship Id="rId91" Type="http://schemas.openxmlformats.org/officeDocument/2006/relationships/externalLink" Target="externalLinks/externalLink68.xml"/><Relationship Id="rId96" Type="http://schemas.openxmlformats.org/officeDocument/2006/relationships/externalLink" Target="externalLinks/externalLink73.xml"/><Relationship Id="rId140" Type="http://schemas.openxmlformats.org/officeDocument/2006/relationships/externalLink" Target="externalLinks/externalLink117.xml"/><Relationship Id="rId145" Type="http://schemas.openxmlformats.org/officeDocument/2006/relationships/externalLink" Target="externalLinks/externalLink122.xml"/><Relationship Id="rId161" Type="http://schemas.openxmlformats.org/officeDocument/2006/relationships/externalLink" Target="externalLinks/externalLink138.xml"/><Relationship Id="rId166" Type="http://schemas.openxmlformats.org/officeDocument/2006/relationships/externalLink" Target="externalLinks/externalLink143.xml"/><Relationship Id="rId18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5.xml"/><Relationship Id="rId49" Type="http://schemas.openxmlformats.org/officeDocument/2006/relationships/externalLink" Target="externalLinks/externalLink26.xml"/><Relationship Id="rId114" Type="http://schemas.openxmlformats.org/officeDocument/2006/relationships/externalLink" Target="externalLinks/externalLink91.xml"/><Relationship Id="rId119" Type="http://schemas.openxmlformats.org/officeDocument/2006/relationships/externalLink" Target="externalLinks/externalLink96.xml"/><Relationship Id="rId44" Type="http://schemas.openxmlformats.org/officeDocument/2006/relationships/externalLink" Target="externalLinks/externalLink21.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81" Type="http://schemas.openxmlformats.org/officeDocument/2006/relationships/externalLink" Target="externalLinks/externalLink58.xml"/><Relationship Id="rId86" Type="http://schemas.openxmlformats.org/officeDocument/2006/relationships/externalLink" Target="externalLinks/externalLink63.xml"/><Relationship Id="rId130" Type="http://schemas.openxmlformats.org/officeDocument/2006/relationships/externalLink" Target="externalLinks/externalLink107.xml"/><Relationship Id="rId135" Type="http://schemas.openxmlformats.org/officeDocument/2006/relationships/externalLink" Target="externalLinks/externalLink112.xml"/><Relationship Id="rId151" Type="http://schemas.openxmlformats.org/officeDocument/2006/relationships/externalLink" Target="externalLinks/externalLink128.xml"/><Relationship Id="rId156" Type="http://schemas.openxmlformats.org/officeDocument/2006/relationships/externalLink" Target="externalLinks/externalLink133.xml"/><Relationship Id="rId177" Type="http://schemas.openxmlformats.org/officeDocument/2006/relationships/externalLink" Target="externalLinks/externalLink154.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externalLink" Target="externalLinks/externalLink149.xml"/><Relationship Id="rId18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109" Type="http://schemas.openxmlformats.org/officeDocument/2006/relationships/externalLink" Target="externalLinks/externalLink8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externalLink" Target="externalLinks/externalLink53.xml"/><Relationship Id="rId97" Type="http://schemas.openxmlformats.org/officeDocument/2006/relationships/externalLink" Target="externalLinks/externalLink74.xml"/><Relationship Id="rId104" Type="http://schemas.openxmlformats.org/officeDocument/2006/relationships/externalLink" Target="externalLinks/externalLink81.xml"/><Relationship Id="rId120" Type="http://schemas.openxmlformats.org/officeDocument/2006/relationships/externalLink" Target="externalLinks/externalLink97.xml"/><Relationship Id="rId125" Type="http://schemas.openxmlformats.org/officeDocument/2006/relationships/externalLink" Target="externalLinks/externalLink102.xml"/><Relationship Id="rId141" Type="http://schemas.openxmlformats.org/officeDocument/2006/relationships/externalLink" Target="externalLinks/externalLink118.xml"/><Relationship Id="rId146" Type="http://schemas.openxmlformats.org/officeDocument/2006/relationships/externalLink" Target="externalLinks/externalLink123.xml"/><Relationship Id="rId167" Type="http://schemas.openxmlformats.org/officeDocument/2006/relationships/externalLink" Target="externalLinks/externalLink144.xml"/><Relationship Id="rId7" Type="http://schemas.openxmlformats.org/officeDocument/2006/relationships/worksheet" Target="worksheets/sheet7.xml"/><Relationship Id="rId71" Type="http://schemas.openxmlformats.org/officeDocument/2006/relationships/externalLink" Target="externalLinks/externalLink48.xml"/><Relationship Id="rId92" Type="http://schemas.openxmlformats.org/officeDocument/2006/relationships/externalLink" Target="externalLinks/externalLink69.xml"/><Relationship Id="rId162" Type="http://schemas.openxmlformats.org/officeDocument/2006/relationships/externalLink" Target="externalLinks/externalLink139.xml"/><Relationship Id="rId2" Type="http://schemas.openxmlformats.org/officeDocument/2006/relationships/worksheet" Target="worksheets/sheet2.xml"/><Relationship Id="rId29" Type="http://schemas.openxmlformats.org/officeDocument/2006/relationships/externalLink" Target="externalLinks/externalLink6.xml"/><Relationship Id="rId24" Type="http://schemas.openxmlformats.org/officeDocument/2006/relationships/externalLink" Target="externalLinks/externalLink1.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66" Type="http://schemas.openxmlformats.org/officeDocument/2006/relationships/externalLink" Target="externalLinks/externalLink43.xml"/><Relationship Id="rId87" Type="http://schemas.openxmlformats.org/officeDocument/2006/relationships/externalLink" Target="externalLinks/externalLink64.xml"/><Relationship Id="rId110" Type="http://schemas.openxmlformats.org/officeDocument/2006/relationships/externalLink" Target="externalLinks/externalLink87.xml"/><Relationship Id="rId115" Type="http://schemas.openxmlformats.org/officeDocument/2006/relationships/externalLink" Target="externalLinks/externalLink92.xml"/><Relationship Id="rId131" Type="http://schemas.openxmlformats.org/officeDocument/2006/relationships/externalLink" Target="externalLinks/externalLink108.xml"/><Relationship Id="rId136" Type="http://schemas.openxmlformats.org/officeDocument/2006/relationships/externalLink" Target="externalLinks/externalLink113.xml"/><Relationship Id="rId157" Type="http://schemas.openxmlformats.org/officeDocument/2006/relationships/externalLink" Target="externalLinks/externalLink134.xml"/><Relationship Id="rId178" Type="http://schemas.openxmlformats.org/officeDocument/2006/relationships/externalLink" Target="externalLinks/externalLink155.xml"/><Relationship Id="rId61" Type="http://schemas.openxmlformats.org/officeDocument/2006/relationships/externalLink" Target="externalLinks/externalLink38.xml"/><Relationship Id="rId82" Type="http://schemas.openxmlformats.org/officeDocument/2006/relationships/externalLink" Target="externalLinks/externalLink59.xml"/><Relationship Id="rId152" Type="http://schemas.openxmlformats.org/officeDocument/2006/relationships/externalLink" Target="externalLinks/externalLink129.xml"/><Relationship Id="rId173" Type="http://schemas.openxmlformats.org/officeDocument/2006/relationships/externalLink" Target="externalLinks/externalLink15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56" Type="http://schemas.openxmlformats.org/officeDocument/2006/relationships/externalLink" Target="externalLinks/externalLink33.xml"/><Relationship Id="rId77" Type="http://schemas.openxmlformats.org/officeDocument/2006/relationships/externalLink" Target="externalLinks/externalLink54.xml"/><Relationship Id="rId100" Type="http://schemas.openxmlformats.org/officeDocument/2006/relationships/externalLink" Target="externalLinks/externalLink77.xml"/><Relationship Id="rId105" Type="http://schemas.openxmlformats.org/officeDocument/2006/relationships/externalLink" Target="externalLinks/externalLink82.xml"/><Relationship Id="rId126" Type="http://schemas.openxmlformats.org/officeDocument/2006/relationships/externalLink" Target="externalLinks/externalLink103.xml"/><Relationship Id="rId147" Type="http://schemas.openxmlformats.org/officeDocument/2006/relationships/externalLink" Target="externalLinks/externalLink124.xml"/><Relationship Id="rId168" Type="http://schemas.openxmlformats.org/officeDocument/2006/relationships/externalLink" Target="externalLinks/externalLink145.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93" Type="http://schemas.openxmlformats.org/officeDocument/2006/relationships/externalLink" Target="externalLinks/externalLink70.xml"/><Relationship Id="rId98" Type="http://schemas.openxmlformats.org/officeDocument/2006/relationships/externalLink" Target="externalLinks/externalLink75.xml"/><Relationship Id="rId121" Type="http://schemas.openxmlformats.org/officeDocument/2006/relationships/externalLink" Target="externalLinks/externalLink98.xml"/><Relationship Id="rId142" Type="http://schemas.openxmlformats.org/officeDocument/2006/relationships/externalLink" Target="externalLinks/externalLink119.xml"/><Relationship Id="rId163" Type="http://schemas.openxmlformats.org/officeDocument/2006/relationships/externalLink" Target="externalLinks/externalLink140.xml"/><Relationship Id="rId3" Type="http://schemas.openxmlformats.org/officeDocument/2006/relationships/worksheet" Target="worksheets/sheet3.xml"/><Relationship Id="rId25" Type="http://schemas.openxmlformats.org/officeDocument/2006/relationships/externalLink" Target="externalLinks/externalLink2.xml"/><Relationship Id="rId46" Type="http://schemas.openxmlformats.org/officeDocument/2006/relationships/externalLink" Target="externalLinks/externalLink23.xml"/><Relationship Id="rId67" Type="http://schemas.openxmlformats.org/officeDocument/2006/relationships/externalLink" Target="externalLinks/externalLink44.xml"/><Relationship Id="rId116" Type="http://schemas.openxmlformats.org/officeDocument/2006/relationships/externalLink" Target="externalLinks/externalLink93.xml"/><Relationship Id="rId137" Type="http://schemas.openxmlformats.org/officeDocument/2006/relationships/externalLink" Target="externalLinks/externalLink114.xml"/><Relationship Id="rId158" Type="http://schemas.openxmlformats.org/officeDocument/2006/relationships/externalLink" Target="externalLinks/externalLink135.xml"/><Relationship Id="rId20" Type="http://schemas.openxmlformats.org/officeDocument/2006/relationships/worksheet" Target="worksheets/sheet20.xml"/><Relationship Id="rId41" Type="http://schemas.openxmlformats.org/officeDocument/2006/relationships/externalLink" Target="externalLinks/externalLink18.xml"/><Relationship Id="rId62" Type="http://schemas.openxmlformats.org/officeDocument/2006/relationships/externalLink" Target="externalLinks/externalLink39.xml"/><Relationship Id="rId83" Type="http://schemas.openxmlformats.org/officeDocument/2006/relationships/externalLink" Target="externalLinks/externalLink60.xml"/><Relationship Id="rId88" Type="http://schemas.openxmlformats.org/officeDocument/2006/relationships/externalLink" Target="externalLinks/externalLink65.xml"/><Relationship Id="rId111" Type="http://schemas.openxmlformats.org/officeDocument/2006/relationships/externalLink" Target="externalLinks/externalLink88.xml"/><Relationship Id="rId132" Type="http://schemas.openxmlformats.org/officeDocument/2006/relationships/externalLink" Target="externalLinks/externalLink109.xml"/><Relationship Id="rId153" Type="http://schemas.openxmlformats.org/officeDocument/2006/relationships/externalLink" Target="externalLinks/externalLink130.xml"/><Relationship Id="rId174" Type="http://schemas.openxmlformats.org/officeDocument/2006/relationships/externalLink" Target="externalLinks/externalLink151.xml"/><Relationship Id="rId179"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externalLink" Target="externalLinks/externalLink13.xml"/><Relationship Id="rId57" Type="http://schemas.openxmlformats.org/officeDocument/2006/relationships/externalLink" Target="externalLinks/externalLink34.xml"/><Relationship Id="rId106" Type="http://schemas.openxmlformats.org/officeDocument/2006/relationships/externalLink" Target="externalLinks/externalLink83.xml"/><Relationship Id="rId127" Type="http://schemas.openxmlformats.org/officeDocument/2006/relationships/externalLink" Target="externalLinks/externalLink104.xml"/><Relationship Id="rId10" Type="http://schemas.openxmlformats.org/officeDocument/2006/relationships/worksheet" Target="worksheets/sheet10.xml"/><Relationship Id="rId31" Type="http://schemas.openxmlformats.org/officeDocument/2006/relationships/externalLink" Target="externalLinks/externalLink8.xml"/><Relationship Id="rId52" Type="http://schemas.openxmlformats.org/officeDocument/2006/relationships/externalLink" Target="externalLinks/externalLink29.xml"/><Relationship Id="rId73" Type="http://schemas.openxmlformats.org/officeDocument/2006/relationships/externalLink" Target="externalLinks/externalLink50.xml"/><Relationship Id="rId78" Type="http://schemas.openxmlformats.org/officeDocument/2006/relationships/externalLink" Target="externalLinks/externalLink55.xml"/><Relationship Id="rId94" Type="http://schemas.openxmlformats.org/officeDocument/2006/relationships/externalLink" Target="externalLinks/externalLink71.xml"/><Relationship Id="rId99" Type="http://schemas.openxmlformats.org/officeDocument/2006/relationships/externalLink" Target="externalLinks/externalLink76.xml"/><Relationship Id="rId101" Type="http://schemas.openxmlformats.org/officeDocument/2006/relationships/externalLink" Target="externalLinks/externalLink78.xml"/><Relationship Id="rId122" Type="http://schemas.openxmlformats.org/officeDocument/2006/relationships/externalLink" Target="externalLinks/externalLink99.xml"/><Relationship Id="rId143" Type="http://schemas.openxmlformats.org/officeDocument/2006/relationships/externalLink" Target="externalLinks/externalLink120.xml"/><Relationship Id="rId148" Type="http://schemas.openxmlformats.org/officeDocument/2006/relationships/externalLink" Target="externalLinks/externalLink125.xml"/><Relationship Id="rId164" Type="http://schemas.openxmlformats.org/officeDocument/2006/relationships/externalLink" Target="externalLinks/externalLink141.xml"/><Relationship Id="rId169" Type="http://schemas.openxmlformats.org/officeDocument/2006/relationships/externalLink" Target="externalLinks/externalLink14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810891</xdr:colOff>
      <xdr:row>7</xdr:row>
      <xdr:rowOff>347382</xdr:rowOff>
    </xdr:to>
    <xdr:pic>
      <xdr:nvPicPr>
        <xdr:cNvPr id="2" name="Picture 1" descr="Power Mech Symble.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1015485</xdr:colOff>
      <xdr:row>0</xdr:row>
      <xdr:rowOff>131379</xdr:rowOff>
    </xdr:from>
    <xdr:to>
      <xdr:col>15</xdr:col>
      <xdr:colOff>2823</xdr:colOff>
      <xdr:row>2</xdr:row>
      <xdr:rowOff>99868</xdr:rowOff>
    </xdr:to>
    <xdr:pic>
      <xdr:nvPicPr>
        <xdr:cNvPr id="2" name="Picture 1" descr="Power Mech Symble.jpg">
          <a:extLst>
            <a:ext uri="{FF2B5EF4-FFF2-40B4-BE49-F238E27FC236}">
              <a16:creationId xmlns:a16="http://schemas.microsoft.com/office/drawing/2014/main" id="{872DFE55-F0E5-4018-B0D9-68316232382A}"/>
            </a:ext>
          </a:extLst>
        </xdr:cNvPr>
        <xdr:cNvPicPr>
          <a:picLocks noChangeAspect="1"/>
        </xdr:cNvPicPr>
      </xdr:nvPicPr>
      <xdr:blipFill>
        <a:blip xmlns:r="http://schemas.openxmlformats.org/officeDocument/2006/relationships" r:embed="rId1" cstate="print"/>
        <a:stretch>
          <a:fillRect/>
        </a:stretch>
      </xdr:blipFill>
      <xdr:spPr>
        <a:xfrm>
          <a:off x="9464160" y="1655379"/>
          <a:ext cx="6513" cy="3494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208663</xdr:colOff>
      <xdr:row>1</xdr:row>
      <xdr:rowOff>25771</xdr:rowOff>
    </xdr:from>
    <xdr:to>
      <xdr:col>3</xdr:col>
      <xdr:colOff>715434</xdr:colOff>
      <xdr:row>4</xdr:row>
      <xdr:rowOff>0</xdr:rowOff>
    </xdr:to>
    <xdr:pic>
      <xdr:nvPicPr>
        <xdr:cNvPr id="2" name="Picture 1" descr="Power Mech Symble.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80113" y="187696"/>
          <a:ext cx="1354496" cy="1060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208663</xdr:colOff>
      <xdr:row>1</xdr:row>
      <xdr:rowOff>25771</xdr:rowOff>
    </xdr:from>
    <xdr:to>
      <xdr:col>3</xdr:col>
      <xdr:colOff>1058334</xdr:colOff>
      <xdr:row>3</xdr:row>
      <xdr:rowOff>342900</xdr:rowOff>
    </xdr:to>
    <xdr:pic>
      <xdr:nvPicPr>
        <xdr:cNvPr id="2" name="Picture 1" descr="Power Mech Symble.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380113" y="187696"/>
          <a:ext cx="1353437" cy="10600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208663</xdr:colOff>
      <xdr:row>1</xdr:row>
      <xdr:rowOff>25771</xdr:rowOff>
    </xdr:from>
    <xdr:to>
      <xdr:col>3</xdr:col>
      <xdr:colOff>715434</xdr:colOff>
      <xdr:row>3</xdr:row>
      <xdr:rowOff>95250</xdr:rowOff>
    </xdr:to>
    <xdr:pic>
      <xdr:nvPicPr>
        <xdr:cNvPr id="2" name="Picture 1" descr="Power Mech Symble.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380113" y="187696"/>
          <a:ext cx="1354496" cy="10600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560476</xdr:colOff>
      <xdr:row>2</xdr:row>
      <xdr:rowOff>10704</xdr:rowOff>
    </xdr:from>
    <xdr:to>
      <xdr:col>12</xdr:col>
      <xdr:colOff>588624</xdr:colOff>
      <xdr:row>5</xdr:row>
      <xdr:rowOff>162783</xdr:rowOff>
    </xdr:to>
    <xdr:pic>
      <xdr:nvPicPr>
        <xdr:cNvPr id="2" name="Picture 1" descr="Power Mech Symble.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7266076" y="553629"/>
          <a:ext cx="637748" cy="10664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07B173DF\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pmxpr/Downloads/September%20Contractor%20Bills/BBND%20Pipeline/KANPAMADHUPUR-ROHIT%20ENT%20SEP%2023..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anwesh\MAGRAURA%20Distribution%20Network%20(4)%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LAYING-KANPAMADHUPUR"/>
      <sheetName val="ackh"/>
      <sheetName val="Site_Restoration"/>
      <sheetName val="FHTC_Kanpa"/>
      <sheetName val="Reconsilation Statement AB "/>
      <sheetName val="HOSIYARPUR"/>
      <sheetName val="HOSIYARPUR - ABSTRACT"/>
    </sheetNames>
    <sheetDataSet>
      <sheetData sheetId="0"/>
      <sheetData sheetId="1">
        <row r="134">
          <cell r="C134" t="str">
            <v xml:space="preserve">Sub-Contractor                Site Engineer                (Sr.Eng/ AM-SMX )                 (Dy.M-PMX )                   AGM                Project Incharge </v>
          </cell>
        </row>
      </sheetData>
      <sheetData sheetId="2"/>
      <sheetData sheetId="3">
        <row r="3">
          <cell r="A3" t="str">
            <v>Name of the Contractor  : ROHIT ENTERPRISES</v>
          </cell>
        </row>
      </sheetData>
      <sheetData sheetId="4"/>
      <sheetData sheetId="5"/>
      <sheetData sheetId="6"/>
      <sheetData sheetId="7"/>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11">
          <cell r="G111">
            <v>8036</v>
          </cell>
          <cell r="H111">
            <v>207</v>
          </cell>
          <cell r="I111">
            <v>532</v>
          </cell>
          <cell r="J111">
            <v>510</v>
          </cell>
        </row>
      </sheetData>
      <sheetData sheetId="26">
        <row r="38">
          <cell r="G38">
            <v>3522</v>
          </cell>
        </row>
      </sheetData>
      <sheetData sheetId="2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sl.no/"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2:N76"/>
  <sheetViews>
    <sheetView showZeros="0" view="pageBreakPreview" topLeftCell="A2" zoomScale="77" zoomScaleNormal="70" zoomScaleSheetLayoutView="77" workbookViewId="0">
      <selection activeCell="I15" sqref="I15"/>
    </sheetView>
  </sheetViews>
  <sheetFormatPr defaultColWidth="9.140625" defaultRowHeight="15.75"/>
  <cols>
    <col min="1" max="2" width="3" style="1" customWidth="1"/>
    <col min="3" max="3" width="11.85546875" style="1" customWidth="1"/>
    <col min="4" max="4" width="15" style="1" bestFit="1" customWidth="1"/>
    <col min="5" max="5" width="83.85546875" style="1" customWidth="1"/>
    <col min="6" max="6" width="9.5703125" style="1" bestFit="1" customWidth="1"/>
    <col min="7" max="7" width="10.7109375" style="28" customWidth="1"/>
    <col min="8" max="8" width="12.7109375" style="1" customWidth="1"/>
    <col min="9" max="9" width="22.42578125" style="1" customWidth="1"/>
    <col min="10" max="10" width="14.5703125" style="1" bestFit="1" customWidth="1"/>
    <col min="11" max="11" width="13.7109375" style="1" bestFit="1" customWidth="1"/>
    <col min="12" max="12" width="12.140625" style="1" bestFit="1" customWidth="1"/>
    <col min="13" max="13" width="13.28515625" style="1" bestFit="1" customWidth="1"/>
    <col min="14" max="16384" width="9.140625" style="1"/>
  </cols>
  <sheetData>
    <row r="2" spans="3:14">
      <c r="G2" s="1"/>
    </row>
    <row r="3" spans="3:14" ht="22.5">
      <c r="C3" s="30"/>
      <c r="D3" s="30"/>
      <c r="E3" s="30"/>
      <c r="F3" s="30"/>
      <c r="G3" s="30"/>
      <c r="H3" s="30"/>
      <c r="I3" s="30"/>
    </row>
    <row r="4" spans="3:14" ht="22.5">
      <c r="C4" s="30"/>
      <c r="D4" s="30"/>
      <c r="E4" s="30"/>
      <c r="F4" s="30"/>
      <c r="G4" s="30"/>
      <c r="H4" s="30"/>
      <c r="I4" s="30"/>
    </row>
    <row r="5" spans="3:14" ht="22.5">
      <c r="C5" s="30"/>
      <c r="D5" s="30"/>
      <c r="E5" s="30"/>
      <c r="F5" s="30"/>
      <c r="G5" s="30"/>
      <c r="H5" s="30"/>
      <c r="I5" s="30"/>
    </row>
    <row r="6" spans="3:14" ht="22.5">
      <c r="C6" s="30"/>
      <c r="D6" s="30"/>
      <c r="E6" s="30"/>
      <c r="F6" s="30"/>
      <c r="G6" s="30"/>
      <c r="H6" s="30"/>
      <c r="I6" s="30"/>
    </row>
    <row r="7" spans="3:14" ht="22.5">
      <c r="C7" s="30"/>
      <c r="D7" s="30"/>
      <c r="E7" s="30"/>
      <c r="F7" s="30"/>
      <c r="G7" s="30"/>
      <c r="H7" s="30"/>
      <c r="I7" s="30"/>
    </row>
    <row r="8" spans="3:14" ht="22.5">
      <c r="C8" s="562" t="s">
        <v>5</v>
      </c>
      <c r="D8" s="562"/>
      <c r="E8" s="562"/>
      <c r="F8" s="562"/>
      <c r="G8" s="562"/>
      <c r="H8" s="562"/>
      <c r="I8" s="562"/>
    </row>
    <row r="9" spans="3:14" ht="5.25" customHeight="1"/>
    <row r="10" spans="3:14" ht="27" customHeight="1">
      <c r="C10" s="563" t="s">
        <v>6</v>
      </c>
      <c r="D10" s="563"/>
      <c r="E10" s="563"/>
      <c r="F10" s="563"/>
      <c r="G10" s="563"/>
      <c r="H10" s="563"/>
      <c r="I10" s="563"/>
    </row>
    <row r="11" spans="3:14" ht="31.5" customHeight="1">
      <c r="C11" s="563" t="s">
        <v>716</v>
      </c>
      <c r="D11" s="563"/>
      <c r="E11" s="563"/>
      <c r="F11" s="563"/>
      <c r="G11" s="563"/>
      <c r="H11" s="563"/>
      <c r="I11" s="563"/>
    </row>
    <row r="12" spans="3:14" ht="26.25" customHeight="1">
      <c r="C12" s="564" t="s">
        <v>7</v>
      </c>
      <c r="D12" s="564"/>
      <c r="E12" s="564"/>
      <c r="F12" s="564"/>
      <c r="G12" s="204"/>
      <c r="H12" s="204"/>
      <c r="I12" s="204"/>
    </row>
    <row r="13" spans="3:14" s="2" customFormat="1" ht="39" hidden="1" customHeight="1">
      <c r="C13" s="565" t="s">
        <v>92</v>
      </c>
      <c r="D13" s="565"/>
      <c r="E13" s="565"/>
      <c r="F13" s="565"/>
      <c r="G13" s="565"/>
      <c r="H13" s="565"/>
      <c r="I13" s="565"/>
    </row>
    <row r="14" spans="3:14" ht="27.75" customHeight="1">
      <c r="C14" s="204" t="e">
        <f>+#REF!</f>
        <v>#REF!</v>
      </c>
      <c r="D14" s="204"/>
      <c r="E14" s="205"/>
      <c r="F14" s="205"/>
      <c r="G14" s="570" t="s">
        <v>98</v>
      </c>
      <c r="H14" s="570"/>
      <c r="I14" s="206">
        <v>45200</v>
      </c>
      <c r="L14" s="564"/>
      <c r="M14" s="564"/>
      <c r="N14" s="564"/>
    </row>
    <row r="15" spans="3:14" ht="27" customHeight="1">
      <c r="C15" s="207" t="s">
        <v>1330</v>
      </c>
      <c r="D15" s="208"/>
      <c r="E15" s="205"/>
      <c r="F15" s="205"/>
      <c r="G15" s="3"/>
      <c r="H15" s="3"/>
      <c r="I15" s="3"/>
      <c r="L15" s="3"/>
      <c r="M15" s="3"/>
      <c r="N15" s="3"/>
    </row>
    <row r="16" spans="3:14" ht="27.75" customHeight="1">
      <c r="C16" s="209" t="e">
        <f>+#REF!</f>
        <v>#REF!</v>
      </c>
      <c r="D16" s="209"/>
      <c r="E16" s="210"/>
      <c r="F16" s="210"/>
      <c r="G16" s="567"/>
      <c r="H16" s="567"/>
      <c r="I16" s="567"/>
    </row>
    <row r="17" spans="3:11" s="4" customFormat="1" ht="20.25">
      <c r="C17" s="5" t="s">
        <v>2</v>
      </c>
      <c r="D17" s="5" t="s">
        <v>14</v>
      </c>
      <c r="E17" s="5" t="s">
        <v>3</v>
      </c>
      <c r="F17" s="5" t="s">
        <v>8</v>
      </c>
      <c r="G17" s="6" t="s">
        <v>9</v>
      </c>
      <c r="H17" s="29" t="s">
        <v>10</v>
      </c>
      <c r="I17" s="29" t="s">
        <v>11</v>
      </c>
      <c r="K17" s="7"/>
    </row>
    <row r="18" spans="3:11" s="18" customFormat="1" ht="42.75" customHeight="1">
      <c r="C18" s="149">
        <v>10</v>
      </c>
      <c r="D18" s="149">
        <v>998519</v>
      </c>
      <c r="E18" s="74" t="e">
        <f>+#REF!</f>
        <v>#REF!</v>
      </c>
      <c r="F18" s="149"/>
      <c r="G18" s="150"/>
      <c r="H18" s="149"/>
      <c r="I18" s="149"/>
      <c r="J18" s="75"/>
    </row>
    <row r="19" spans="3:11" s="8" customFormat="1" ht="18.75">
      <c r="C19" s="151">
        <v>1</v>
      </c>
      <c r="D19" s="152"/>
      <c r="E19" s="153" t="s">
        <v>15</v>
      </c>
      <c r="F19" s="154"/>
      <c r="G19" s="155" t="e">
        <f>#REF!</f>
        <v>#REF!</v>
      </c>
      <c r="H19" s="156"/>
      <c r="I19" s="157"/>
      <c r="J19" s="9"/>
    </row>
    <row r="20" spans="3:11" s="8" customFormat="1" ht="18.75">
      <c r="C20" s="151"/>
      <c r="D20" s="148" t="s">
        <v>46</v>
      </c>
      <c r="E20" s="152" t="e">
        <f>+#REF!</f>
        <v>#REF!</v>
      </c>
      <c r="F20" s="154" t="s">
        <v>93</v>
      </c>
      <c r="G20" s="158" t="e">
        <f>#REF!</f>
        <v>#REF!</v>
      </c>
      <c r="H20" s="156" t="e">
        <f>#REF!</f>
        <v>#REF!</v>
      </c>
      <c r="I20" s="157" t="e">
        <f>ROUND((H20*G20),2)</f>
        <v>#REF!</v>
      </c>
      <c r="J20" s="9"/>
    </row>
    <row r="21" spans="3:11" s="8" customFormat="1" ht="18.75">
      <c r="C21" s="151"/>
      <c r="D21" s="148" t="s">
        <v>355</v>
      </c>
      <c r="E21" s="152" t="e">
        <f>+#REF!</f>
        <v>#REF!</v>
      </c>
      <c r="F21" s="154" t="s">
        <v>93</v>
      </c>
      <c r="G21" s="158" t="e">
        <f>#REF!</f>
        <v>#REF!</v>
      </c>
      <c r="H21" s="156" t="e">
        <f>#REF!</f>
        <v>#REF!</v>
      </c>
      <c r="I21" s="157" t="e">
        <f>ROUND((H21*G21),2)</f>
        <v>#REF!</v>
      </c>
      <c r="J21" s="9"/>
    </row>
    <row r="22" spans="3:11" s="8" customFormat="1" ht="18.75">
      <c r="C22" s="151"/>
      <c r="D22" s="148" t="s">
        <v>357</v>
      </c>
      <c r="E22" s="152" t="e">
        <f>+#REF!</f>
        <v>#REF!</v>
      </c>
      <c r="F22" s="154" t="s">
        <v>93</v>
      </c>
      <c r="G22" s="158" t="e">
        <f>#REF!</f>
        <v>#REF!</v>
      </c>
      <c r="H22" s="156" t="e">
        <f>#REF!</f>
        <v>#REF!</v>
      </c>
      <c r="I22" s="157" t="e">
        <f>ROUND((H22*G22),2)</f>
        <v>#REF!</v>
      </c>
      <c r="J22" s="9"/>
    </row>
    <row r="23" spans="3:11" s="8" customFormat="1" ht="18.75">
      <c r="C23" s="151"/>
      <c r="D23" s="148" t="s">
        <v>357</v>
      </c>
      <c r="E23" s="152" t="e">
        <f>+#REF!</f>
        <v>#REF!</v>
      </c>
      <c r="F23" s="154" t="s">
        <v>93</v>
      </c>
      <c r="G23" s="158" t="e">
        <f>#REF!</f>
        <v>#REF!</v>
      </c>
      <c r="H23" s="156" t="e">
        <f>#REF!</f>
        <v>#REF!</v>
      </c>
      <c r="I23" s="157" t="e">
        <f>ROUND((H23*G23),2)</f>
        <v>#REF!</v>
      </c>
      <c r="J23" s="9"/>
    </row>
    <row r="24" spans="3:11" s="8" customFormat="1" ht="18.75">
      <c r="C24" s="151">
        <v>2</v>
      </c>
      <c r="D24" s="148"/>
      <c r="E24" s="153" t="s">
        <v>16</v>
      </c>
      <c r="F24" s="154"/>
      <c r="G24" s="155" t="e">
        <f>#REF!</f>
        <v>#REF!</v>
      </c>
      <c r="H24" s="156"/>
      <c r="I24" s="157"/>
      <c r="J24" s="9"/>
    </row>
    <row r="25" spans="3:11" s="8" customFormat="1" ht="18.75" hidden="1">
      <c r="C25" s="151"/>
      <c r="D25" s="148" t="s">
        <v>46</v>
      </c>
      <c r="E25" s="152" t="s">
        <v>165</v>
      </c>
      <c r="F25" s="154" t="s">
        <v>93</v>
      </c>
      <c r="G25" s="158" t="e">
        <f>#REF!</f>
        <v>#REF!</v>
      </c>
      <c r="H25" s="156" t="e">
        <f>#REF!</f>
        <v>#REF!</v>
      </c>
      <c r="I25" s="157" t="e">
        <f t="shared" ref="I25:I35" si="0">ROUND((H25*G25),3)</f>
        <v>#REF!</v>
      </c>
      <c r="J25" s="9"/>
    </row>
    <row r="26" spans="3:11" s="8" customFormat="1" ht="18.75" hidden="1">
      <c r="C26" s="151"/>
      <c r="D26" s="148" t="s">
        <v>355</v>
      </c>
      <c r="E26" s="152" t="s">
        <v>410</v>
      </c>
      <c r="F26" s="154" t="s">
        <v>93</v>
      </c>
      <c r="G26" s="158" t="e">
        <f>#REF!</f>
        <v>#REF!</v>
      </c>
      <c r="H26" s="156" t="e">
        <f>#REF!</f>
        <v>#REF!</v>
      </c>
      <c r="I26" s="157" t="e">
        <f t="shared" ref="I26" si="1">ROUND((H26*G26),3)</f>
        <v>#REF!</v>
      </c>
      <c r="J26" s="9"/>
    </row>
    <row r="27" spans="3:11" s="8" customFormat="1" ht="18.75">
      <c r="C27" s="151"/>
      <c r="D27" s="148" t="s">
        <v>357</v>
      </c>
      <c r="E27" s="152" t="s">
        <v>425</v>
      </c>
      <c r="F27" s="154" t="s">
        <v>93</v>
      </c>
      <c r="G27" s="158" t="e">
        <f>#REF!</f>
        <v>#REF!</v>
      </c>
      <c r="H27" s="156" t="e">
        <f>#REF!</f>
        <v>#REF!</v>
      </c>
      <c r="I27" s="157" t="e">
        <f t="shared" ref="I27" si="2">ROUND((H27*G27),3)</f>
        <v>#REF!</v>
      </c>
      <c r="J27" s="9"/>
    </row>
    <row r="28" spans="3:11" s="8" customFormat="1" ht="18.75">
      <c r="C28" s="151"/>
      <c r="D28" s="148" t="s">
        <v>357</v>
      </c>
      <c r="E28" s="152" t="e">
        <f>+#REF!</f>
        <v>#REF!</v>
      </c>
      <c r="F28" s="154" t="s">
        <v>93</v>
      </c>
      <c r="G28" s="158" t="e">
        <f>#REF!</f>
        <v>#REF!</v>
      </c>
      <c r="H28" s="156" t="e">
        <f>#REF!</f>
        <v>#REF!</v>
      </c>
      <c r="I28" s="157" t="e">
        <f>ROUND((H28*G28),2)</f>
        <v>#REF!</v>
      </c>
      <c r="J28" s="9"/>
    </row>
    <row r="29" spans="3:11" s="8" customFormat="1" ht="18.75">
      <c r="C29" s="151">
        <v>3</v>
      </c>
      <c r="D29" s="148"/>
      <c r="E29" s="153" t="s">
        <v>17</v>
      </c>
      <c r="F29" s="154"/>
      <c r="G29" s="155" t="e">
        <f>#REF!</f>
        <v>#REF!</v>
      </c>
      <c r="H29" s="156"/>
      <c r="I29" s="157"/>
      <c r="J29" s="9"/>
    </row>
    <row r="30" spans="3:11" s="8" customFormat="1" ht="18.75">
      <c r="C30" s="151"/>
      <c r="D30" s="148" t="s">
        <v>46</v>
      </c>
      <c r="E30" s="152" t="s">
        <v>165</v>
      </c>
      <c r="F30" s="154" t="s">
        <v>93</v>
      </c>
      <c r="G30" s="158" t="e">
        <f>#REF!</f>
        <v>#REF!</v>
      </c>
      <c r="H30" s="156" t="e">
        <f>#REF!</f>
        <v>#REF!</v>
      </c>
      <c r="I30" s="157" t="e">
        <f t="shared" si="0"/>
        <v>#REF!</v>
      </c>
      <c r="J30" s="9"/>
    </row>
    <row r="31" spans="3:11" s="8" customFormat="1" ht="18.75">
      <c r="C31" s="151"/>
      <c r="D31" s="148" t="s">
        <v>355</v>
      </c>
      <c r="E31" s="152" t="s">
        <v>410</v>
      </c>
      <c r="F31" s="154" t="s">
        <v>93</v>
      </c>
      <c r="G31" s="158" t="e">
        <f>#REF!</f>
        <v>#REF!</v>
      </c>
      <c r="H31" s="156" t="e">
        <f>#REF!</f>
        <v>#REF!</v>
      </c>
      <c r="I31" s="157" t="e">
        <f t="shared" ref="I31" si="3">ROUND((H31*G31),3)</f>
        <v>#REF!</v>
      </c>
      <c r="J31" s="9"/>
    </row>
    <row r="32" spans="3:11" s="8" customFormat="1" ht="18.75">
      <c r="C32" s="151"/>
      <c r="D32" s="148" t="s">
        <v>357</v>
      </c>
      <c r="E32" s="152" t="s">
        <v>425</v>
      </c>
      <c r="F32" s="154" t="s">
        <v>93</v>
      </c>
      <c r="G32" s="158" t="e">
        <f>#REF!</f>
        <v>#REF!</v>
      </c>
      <c r="H32" s="156" t="e">
        <f>#REF!</f>
        <v>#REF!</v>
      </c>
      <c r="I32" s="157" t="e">
        <f t="shared" ref="I32" si="4">ROUND((H32*G32),3)</f>
        <v>#REF!</v>
      </c>
      <c r="J32" s="9"/>
    </row>
    <row r="33" spans="3:10" s="8" customFormat="1" ht="18.75">
      <c r="C33" s="151"/>
      <c r="D33" s="148" t="s">
        <v>357</v>
      </c>
      <c r="E33" s="152" t="e">
        <f>+#REF!</f>
        <v>#REF!</v>
      </c>
      <c r="F33" s="154" t="s">
        <v>93</v>
      </c>
      <c r="G33" s="158" t="e">
        <f>#REF!</f>
        <v>#REF!</v>
      </c>
      <c r="H33" s="156" t="e">
        <f>#REF!</f>
        <v>#REF!</v>
      </c>
      <c r="I33" s="157" t="e">
        <f>ROUND((H33*G33),2)</f>
        <v>#REF!</v>
      </c>
      <c r="J33" s="9"/>
    </row>
    <row r="34" spans="3:10" s="8" customFormat="1" ht="18.75">
      <c r="C34" s="151">
        <v>4</v>
      </c>
      <c r="D34" s="148"/>
      <c r="E34" s="153" t="s">
        <v>18</v>
      </c>
      <c r="F34" s="154"/>
      <c r="G34" s="155" t="e">
        <f>#REF!</f>
        <v>#REF!</v>
      </c>
      <c r="H34" s="156"/>
      <c r="I34" s="157"/>
      <c r="J34" s="9"/>
    </row>
    <row r="35" spans="3:10" s="8" customFormat="1" ht="18.75">
      <c r="C35" s="151"/>
      <c r="D35" s="148" t="s">
        <v>46</v>
      </c>
      <c r="E35" s="152" t="s">
        <v>165</v>
      </c>
      <c r="F35" s="154" t="s">
        <v>93</v>
      </c>
      <c r="G35" s="158" t="e">
        <f>#REF!</f>
        <v>#REF!</v>
      </c>
      <c r="H35" s="156" t="e">
        <f>#REF!</f>
        <v>#REF!</v>
      </c>
      <c r="I35" s="157" t="e">
        <f t="shared" si="0"/>
        <v>#REF!</v>
      </c>
      <c r="J35" s="9"/>
    </row>
    <row r="36" spans="3:10" s="8" customFormat="1" ht="18.75">
      <c r="C36" s="151"/>
      <c r="D36" s="148" t="s">
        <v>355</v>
      </c>
      <c r="E36" s="152" t="s">
        <v>410</v>
      </c>
      <c r="F36" s="154" t="s">
        <v>93</v>
      </c>
      <c r="G36" s="158" t="e">
        <f>#REF!</f>
        <v>#REF!</v>
      </c>
      <c r="H36" s="156" t="e">
        <f>#REF!</f>
        <v>#REF!</v>
      </c>
      <c r="I36" s="157" t="e">
        <f t="shared" ref="I36" si="5">ROUND((H36*G36),3)</f>
        <v>#REF!</v>
      </c>
      <c r="J36" s="9"/>
    </row>
    <row r="37" spans="3:10" s="8" customFormat="1" ht="18.75">
      <c r="C37" s="151"/>
      <c r="D37" s="148" t="s">
        <v>357</v>
      </c>
      <c r="E37" s="152" t="s">
        <v>425</v>
      </c>
      <c r="F37" s="154" t="s">
        <v>93</v>
      </c>
      <c r="G37" s="158" t="e">
        <f>#REF!</f>
        <v>#REF!</v>
      </c>
      <c r="H37" s="156" t="e">
        <f>#REF!</f>
        <v>#REF!</v>
      </c>
      <c r="I37" s="157" t="e">
        <f t="shared" ref="I37" si="6">ROUND((H37*G37),3)</f>
        <v>#REF!</v>
      </c>
      <c r="J37" s="9"/>
    </row>
    <row r="38" spans="3:10" s="8" customFormat="1" ht="18.75">
      <c r="C38" s="151"/>
      <c r="D38" s="148" t="s">
        <v>357</v>
      </c>
      <c r="E38" s="152" t="e">
        <f>+#REF!</f>
        <v>#REF!</v>
      </c>
      <c r="F38" s="154" t="s">
        <v>93</v>
      </c>
      <c r="G38" s="158" t="e">
        <f>#REF!</f>
        <v>#REF!</v>
      </c>
      <c r="H38" s="156" t="e">
        <f>#REF!</f>
        <v>#REF!</v>
      </c>
      <c r="I38" s="157" t="e">
        <f>ROUND((H38*G38),2)</f>
        <v>#REF!</v>
      </c>
      <c r="J38" s="9"/>
    </row>
    <row r="39" spans="3:10" s="8" customFormat="1" ht="18.75">
      <c r="C39" s="151">
        <v>5</v>
      </c>
      <c r="D39" s="148"/>
      <c r="E39" s="153" t="s">
        <v>96</v>
      </c>
      <c r="F39" s="154"/>
      <c r="G39" s="155" t="e">
        <f>#REF!</f>
        <v>#REF!</v>
      </c>
      <c r="H39" s="156"/>
      <c r="I39" s="157"/>
      <c r="J39" s="9"/>
    </row>
    <row r="40" spans="3:10" s="8" customFormat="1" ht="18.75" hidden="1">
      <c r="C40" s="151"/>
      <c r="D40" s="148" t="s">
        <v>46</v>
      </c>
      <c r="E40" s="152" t="s">
        <v>165</v>
      </c>
      <c r="F40" s="154" t="s">
        <v>93</v>
      </c>
      <c r="G40" s="158" t="e">
        <f>#REF!</f>
        <v>#REF!</v>
      </c>
      <c r="H40" s="156" t="e">
        <f>#REF!</f>
        <v>#REF!</v>
      </c>
      <c r="I40" s="157" t="e">
        <f t="shared" ref="I40" si="7">ROUND((H40*G40),3)</f>
        <v>#REF!</v>
      </c>
      <c r="J40" s="9"/>
    </row>
    <row r="41" spans="3:10" s="8" customFormat="1" ht="18.75" hidden="1">
      <c r="C41" s="151"/>
      <c r="D41" s="148" t="s">
        <v>355</v>
      </c>
      <c r="E41" s="152" t="s">
        <v>410</v>
      </c>
      <c r="F41" s="154" t="s">
        <v>93</v>
      </c>
      <c r="G41" s="158" t="e">
        <f>#REF!</f>
        <v>#REF!</v>
      </c>
      <c r="H41" s="156" t="e">
        <f>#REF!</f>
        <v>#REF!</v>
      </c>
      <c r="I41" s="157" t="e">
        <f t="shared" ref="I41" si="8">ROUND((H41*G41),3)</f>
        <v>#REF!</v>
      </c>
      <c r="J41" s="9"/>
    </row>
    <row r="42" spans="3:10" s="8" customFormat="1" ht="18.75">
      <c r="C42" s="151"/>
      <c r="D42" s="148" t="s">
        <v>357</v>
      </c>
      <c r="E42" s="152" t="s">
        <v>425</v>
      </c>
      <c r="F42" s="154" t="s">
        <v>93</v>
      </c>
      <c r="G42" s="158" t="e">
        <f>#REF!</f>
        <v>#REF!</v>
      </c>
      <c r="H42" s="156" t="e">
        <f>#REF!</f>
        <v>#REF!</v>
      </c>
      <c r="I42" s="157" t="e">
        <f t="shared" ref="I42" si="9">ROUND((H42*G42),3)</f>
        <v>#REF!</v>
      </c>
      <c r="J42" s="9"/>
    </row>
    <row r="43" spans="3:10" s="8" customFormat="1" ht="18.75">
      <c r="C43" s="151"/>
      <c r="D43" s="148" t="s">
        <v>357</v>
      </c>
      <c r="E43" s="152" t="e">
        <f>+#REF!</f>
        <v>#REF!</v>
      </c>
      <c r="F43" s="154" t="s">
        <v>93</v>
      </c>
      <c r="G43" s="158" t="e">
        <f>#REF!</f>
        <v>#REF!</v>
      </c>
      <c r="H43" s="156" t="e">
        <f>#REF!</f>
        <v>#REF!</v>
      </c>
      <c r="I43" s="157" t="e">
        <f>ROUND((H43*G43),2)</f>
        <v>#REF!</v>
      </c>
      <c r="J43" s="9"/>
    </row>
    <row r="44" spans="3:10" s="8" customFormat="1" ht="18.75">
      <c r="C44" s="151">
        <v>6</v>
      </c>
      <c r="D44" s="148"/>
      <c r="E44" s="153" t="s">
        <v>97</v>
      </c>
      <c r="F44" s="154"/>
      <c r="G44" s="155" t="e">
        <f>#REF!</f>
        <v>#REF!</v>
      </c>
      <c r="H44" s="156"/>
      <c r="I44" s="157"/>
      <c r="J44" s="9"/>
    </row>
    <row r="45" spans="3:10" s="8" customFormat="1" ht="18.75">
      <c r="C45" s="151"/>
      <c r="D45" s="148" t="s">
        <v>46</v>
      </c>
      <c r="E45" s="152" t="s">
        <v>165</v>
      </c>
      <c r="F45" s="154" t="s">
        <v>93</v>
      </c>
      <c r="G45" s="158" t="e">
        <f>#REF!</f>
        <v>#REF!</v>
      </c>
      <c r="H45" s="158" t="e">
        <f>#REF!</f>
        <v>#REF!</v>
      </c>
      <c r="I45" s="157" t="e">
        <f t="shared" ref="I45" si="10">ROUND((H45*G45),3)</f>
        <v>#REF!</v>
      </c>
      <c r="J45" s="9"/>
    </row>
    <row r="46" spans="3:10" s="8" customFormat="1" ht="18.75">
      <c r="C46" s="151"/>
      <c r="D46" s="148" t="s">
        <v>355</v>
      </c>
      <c r="E46" s="152" t="s">
        <v>410</v>
      </c>
      <c r="F46" s="154" t="s">
        <v>93</v>
      </c>
      <c r="G46" s="158" t="e">
        <f>#REF!</f>
        <v>#REF!</v>
      </c>
      <c r="H46" s="158" t="e">
        <f>#REF!</f>
        <v>#REF!</v>
      </c>
      <c r="I46" s="157" t="e">
        <f t="shared" ref="I46" si="11">ROUND((H46*G46),3)</f>
        <v>#REF!</v>
      </c>
      <c r="J46" s="9"/>
    </row>
    <row r="47" spans="3:10" s="8" customFormat="1" ht="18.75">
      <c r="C47" s="151"/>
      <c r="D47" s="148" t="s">
        <v>357</v>
      </c>
      <c r="E47" s="152" t="s">
        <v>425</v>
      </c>
      <c r="F47" s="154" t="s">
        <v>93</v>
      </c>
      <c r="G47" s="158" t="e">
        <f>#REF!</f>
        <v>#REF!</v>
      </c>
      <c r="H47" s="158" t="e">
        <f>#REF!</f>
        <v>#REF!</v>
      </c>
      <c r="I47" s="157" t="e">
        <f t="shared" ref="I47" si="12">ROUND((H47*G47),3)</f>
        <v>#REF!</v>
      </c>
      <c r="J47" s="9"/>
    </row>
    <row r="48" spans="3:10" s="8" customFormat="1" ht="18.75">
      <c r="C48" s="151"/>
      <c r="D48" s="148" t="s">
        <v>357</v>
      </c>
      <c r="E48" s="152" t="e">
        <f>+#REF!</f>
        <v>#REF!</v>
      </c>
      <c r="F48" s="154" t="s">
        <v>93</v>
      </c>
      <c r="G48" s="158" t="e">
        <f>#REF!</f>
        <v>#REF!</v>
      </c>
      <c r="H48" s="156" t="e">
        <f>#REF!</f>
        <v>#REF!</v>
      </c>
      <c r="I48" s="157" t="e">
        <f>ROUND((H48*G48),2)</f>
        <v>#REF!</v>
      </c>
      <c r="J48" s="9"/>
    </row>
    <row r="49" spans="2:11" s="8" customFormat="1" ht="18.75">
      <c r="C49" s="151">
        <v>7</v>
      </c>
      <c r="D49" s="148"/>
      <c r="E49" s="153" t="s">
        <v>261</v>
      </c>
      <c r="F49" s="154"/>
      <c r="G49" s="155" t="e">
        <f>#REF!</f>
        <v>#REF!</v>
      </c>
      <c r="H49" s="156"/>
      <c r="I49" s="157"/>
      <c r="J49" s="9"/>
    </row>
    <row r="50" spans="2:11" s="8" customFormat="1" ht="18.75" hidden="1">
      <c r="C50" s="151"/>
      <c r="D50" s="148" t="s">
        <v>46</v>
      </c>
      <c r="E50" s="152" t="s">
        <v>165</v>
      </c>
      <c r="F50" s="154" t="s">
        <v>93</v>
      </c>
      <c r="G50" s="158" t="e">
        <f>#REF!</f>
        <v>#REF!</v>
      </c>
      <c r="H50" s="158" t="e">
        <f>#REF!</f>
        <v>#REF!</v>
      </c>
      <c r="I50" s="157" t="e">
        <f t="shared" ref="I50" si="13">ROUND((H50*G50),3)</f>
        <v>#REF!</v>
      </c>
      <c r="J50" s="9"/>
    </row>
    <row r="51" spans="2:11" s="8" customFormat="1" ht="18.75" hidden="1">
      <c r="C51" s="151"/>
      <c r="D51" s="148" t="s">
        <v>355</v>
      </c>
      <c r="E51" s="152" t="s">
        <v>410</v>
      </c>
      <c r="F51" s="154" t="s">
        <v>93</v>
      </c>
      <c r="G51" s="158" t="e">
        <f>#REF!</f>
        <v>#REF!</v>
      </c>
      <c r="H51" s="158" t="e">
        <f>#REF!</f>
        <v>#REF!</v>
      </c>
      <c r="I51" s="157" t="e">
        <f t="shared" ref="I51" si="14">ROUND((H51*G51),3)</f>
        <v>#REF!</v>
      </c>
      <c r="J51" s="9"/>
    </row>
    <row r="52" spans="2:11" s="8" customFormat="1" ht="18.75">
      <c r="C52" s="151"/>
      <c r="D52" s="148" t="s">
        <v>357</v>
      </c>
      <c r="E52" s="152" t="s">
        <v>425</v>
      </c>
      <c r="F52" s="154" t="s">
        <v>93</v>
      </c>
      <c r="G52" s="158" t="e">
        <f>#REF!</f>
        <v>#REF!</v>
      </c>
      <c r="H52" s="158" t="e">
        <f>#REF!</f>
        <v>#REF!</v>
      </c>
      <c r="I52" s="157" t="e">
        <f t="shared" ref="I52" si="15">ROUND((H52*G52),3)</f>
        <v>#REF!</v>
      </c>
      <c r="J52" s="9"/>
    </row>
    <row r="53" spans="2:11" s="8" customFormat="1" ht="18.75">
      <c r="C53" s="151"/>
      <c r="D53" s="148" t="s">
        <v>357</v>
      </c>
      <c r="E53" s="152" t="e">
        <f>+#REF!</f>
        <v>#REF!</v>
      </c>
      <c r="F53" s="154" t="s">
        <v>93</v>
      </c>
      <c r="G53" s="158" t="e">
        <f>#REF!</f>
        <v>#REF!</v>
      </c>
      <c r="H53" s="156" t="e">
        <f>#REF!</f>
        <v>#REF!</v>
      </c>
      <c r="I53" s="157" t="e">
        <f>ROUND((H53*G53),2)</f>
        <v>#REF!</v>
      </c>
      <c r="J53" s="9"/>
    </row>
    <row r="54" spans="2:11" s="8" customFormat="1" ht="18.75">
      <c r="C54" s="151">
        <v>7</v>
      </c>
      <c r="D54" s="148"/>
      <c r="E54" s="153" t="s">
        <v>382</v>
      </c>
      <c r="F54" s="154"/>
      <c r="G54" s="155" t="e">
        <f>#REF!</f>
        <v>#REF!</v>
      </c>
      <c r="H54" s="156"/>
      <c r="I54" s="157" t="e">
        <f t="shared" ref="I54:I62" si="16">ROUND((H54*G54),2)</f>
        <v>#REF!</v>
      </c>
      <c r="J54" s="9"/>
    </row>
    <row r="55" spans="2:11" s="8" customFormat="1" ht="18.75" hidden="1">
      <c r="C55" s="151"/>
      <c r="D55" s="148" t="s">
        <v>46</v>
      </c>
      <c r="E55" s="152" t="s">
        <v>165</v>
      </c>
      <c r="F55" s="154" t="s">
        <v>93</v>
      </c>
      <c r="G55" s="158" t="e">
        <f>#REF!</f>
        <v>#REF!</v>
      </c>
      <c r="H55" s="158" t="e">
        <f>#REF!</f>
        <v>#REF!</v>
      </c>
      <c r="I55" s="157" t="e">
        <f t="shared" si="16"/>
        <v>#REF!</v>
      </c>
      <c r="J55" s="9"/>
    </row>
    <row r="56" spans="2:11" s="8" customFormat="1" ht="18.75" hidden="1">
      <c r="C56" s="151"/>
      <c r="D56" s="148" t="s">
        <v>355</v>
      </c>
      <c r="E56" s="152" t="s">
        <v>410</v>
      </c>
      <c r="F56" s="154" t="s">
        <v>93</v>
      </c>
      <c r="G56" s="158" t="e">
        <f>#REF!</f>
        <v>#REF!</v>
      </c>
      <c r="H56" s="158" t="e">
        <f>#REF!</f>
        <v>#REF!</v>
      </c>
      <c r="I56" s="157" t="e">
        <f t="shared" si="16"/>
        <v>#REF!</v>
      </c>
      <c r="J56" s="9"/>
    </row>
    <row r="57" spans="2:11" s="8" customFormat="1" ht="18.75" hidden="1">
      <c r="C57" s="151"/>
      <c r="D57" s="148" t="s">
        <v>357</v>
      </c>
      <c r="E57" s="152" t="s">
        <v>425</v>
      </c>
      <c r="F57" s="154" t="s">
        <v>93</v>
      </c>
      <c r="G57" s="158" t="e">
        <f>#REF!</f>
        <v>#REF!</v>
      </c>
      <c r="H57" s="158" t="e">
        <f>#REF!</f>
        <v>#REF!</v>
      </c>
      <c r="I57" s="157" t="e">
        <f t="shared" si="16"/>
        <v>#REF!</v>
      </c>
      <c r="J57" s="9"/>
    </row>
    <row r="58" spans="2:11" s="8" customFormat="1" ht="18.75">
      <c r="C58" s="151"/>
      <c r="D58" s="148" t="s">
        <v>357</v>
      </c>
      <c r="E58" s="152" t="e">
        <f>+#REF!</f>
        <v>#REF!</v>
      </c>
      <c r="F58" s="154" t="s">
        <v>93</v>
      </c>
      <c r="G58" s="158" t="e">
        <f>#REF!</f>
        <v>#REF!</v>
      </c>
      <c r="H58" s="156" t="e">
        <f>#REF!</f>
        <v>#REF!</v>
      </c>
      <c r="I58" s="157" t="e">
        <f t="shared" si="16"/>
        <v>#REF!</v>
      </c>
      <c r="J58" s="9"/>
    </row>
    <row r="59" spans="2:11" s="8" customFormat="1" ht="18.75" hidden="1">
      <c r="C59" s="151">
        <v>8</v>
      </c>
      <c r="D59" s="148"/>
      <c r="E59" s="153" t="s">
        <v>383</v>
      </c>
      <c r="F59" s="154"/>
      <c r="G59" s="158" t="e">
        <f>#REF!</f>
        <v>#REF!</v>
      </c>
      <c r="H59" s="158" t="e">
        <f>#REF!</f>
        <v>#REF!</v>
      </c>
      <c r="I59" s="157" t="e">
        <f t="shared" si="16"/>
        <v>#REF!</v>
      </c>
      <c r="J59" s="9"/>
    </row>
    <row r="60" spans="2:11" s="8" customFormat="1" ht="18.75" hidden="1">
      <c r="C60" s="151"/>
      <c r="D60" s="148" t="s">
        <v>46</v>
      </c>
      <c r="E60" s="152" t="s">
        <v>384</v>
      </c>
      <c r="F60" s="154"/>
      <c r="G60" s="158" t="e">
        <f>#REF!</f>
        <v>#REF!</v>
      </c>
      <c r="H60" s="158" t="e">
        <f>#REF!</f>
        <v>#REF!</v>
      </c>
      <c r="I60" s="157" t="e">
        <f t="shared" si="16"/>
        <v>#REF!</v>
      </c>
      <c r="J60" s="9"/>
    </row>
    <row r="61" spans="2:11" s="8" customFormat="1" ht="18.75">
      <c r="C61" s="151">
        <v>9</v>
      </c>
      <c r="D61" s="148"/>
      <c r="E61" s="153" t="s">
        <v>361</v>
      </c>
      <c r="F61" s="154"/>
      <c r="G61" s="158" t="e">
        <f>#REF!</f>
        <v>#REF!</v>
      </c>
      <c r="H61" s="158" t="e">
        <f>#REF!</f>
        <v>#REF!</v>
      </c>
      <c r="I61" s="157" t="e">
        <f t="shared" si="16"/>
        <v>#REF!</v>
      </c>
      <c r="J61" s="9"/>
    </row>
    <row r="62" spans="2:11" s="8" customFormat="1" ht="18.75">
      <c r="C62" s="151"/>
      <c r="D62" s="148" t="s">
        <v>46</v>
      </c>
      <c r="E62" s="152" t="s">
        <v>413</v>
      </c>
      <c r="F62" s="154"/>
      <c r="G62" s="158" t="e">
        <f>#REF!</f>
        <v>#REF!</v>
      </c>
      <c r="H62" s="158" t="e">
        <f>#REF!</f>
        <v>#REF!</v>
      </c>
      <c r="I62" s="157" t="e">
        <f t="shared" si="16"/>
        <v>#REF!</v>
      </c>
      <c r="J62" s="9"/>
    </row>
    <row r="63" spans="2:11" s="8" customFormat="1" ht="18.75">
      <c r="C63" s="151"/>
      <c r="D63" s="148"/>
      <c r="E63" s="152"/>
      <c r="F63" s="154"/>
      <c r="G63" s="158"/>
      <c r="H63" s="156"/>
      <c r="I63" s="157"/>
      <c r="J63" s="9"/>
    </row>
    <row r="64" spans="2:11" s="10" customFormat="1" ht="20.25">
      <c r="B64" s="11"/>
      <c r="C64" s="568" t="s">
        <v>12</v>
      </c>
      <c r="D64" s="568"/>
      <c r="E64" s="568"/>
      <c r="F64" s="568"/>
      <c r="G64" s="568"/>
      <c r="H64" s="12"/>
      <c r="I64" s="98" t="e">
        <f>SUM(I19:I63)</f>
        <v>#REF!</v>
      </c>
      <c r="J64" s="99" t="e">
        <f>+#REF!</f>
        <v>#REF!</v>
      </c>
      <c r="K64" s="10" t="e">
        <f>+I64=J64</f>
        <v>#REF!</v>
      </c>
    </row>
    <row r="65" spans="2:14" s="13" customFormat="1" ht="24.75" customHeight="1">
      <c r="B65" s="14"/>
      <c r="C65" s="569" t="s">
        <v>166</v>
      </c>
      <c r="D65" s="569"/>
      <c r="E65" s="569"/>
      <c r="F65" s="569"/>
      <c r="G65" s="569"/>
      <c r="H65" s="15"/>
      <c r="I65" s="16" t="e">
        <f>ROUND(($I$64*9%),0)</f>
        <v>#REF!</v>
      </c>
      <c r="J65" s="99" t="e">
        <f>+#REF!</f>
        <v>#REF!</v>
      </c>
      <c r="K65" s="10" t="e">
        <f t="shared" ref="K65:K67" si="17">+I65=J65</f>
        <v>#REF!</v>
      </c>
    </row>
    <row r="66" spans="2:14" s="13" customFormat="1" ht="24.75" customHeight="1">
      <c r="B66" s="14"/>
      <c r="C66" s="569" t="s">
        <v>167</v>
      </c>
      <c r="D66" s="569"/>
      <c r="E66" s="569"/>
      <c r="F66" s="569"/>
      <c r="G66" s="569"/>
      <c r="H66" s="15"/>
      <c r="I66" s="16" t="e">
        <f>ROUND(($I$64*9%),0)</f>
        <v>#REF!</v>
      </c>
      <c r="J66" s="99" t="e">
        <f>+#REF!</f>
        <v>#REF!</v>
      </c>
      <c r="K66" s="10" t="e">
        <f t="shared" si="17"/>
        <v>#REF!</v>
      </c>
    </row>
    <row r="67" spans="2:14" s="10" customFormat="1" ht="25.5" customHeight="1">
      <c r="B67" s="11"/>
      <c r="C67" s="568" t="s">
        <v>13</v>
      </c>
      <c r="D67" s="568"/>
      <c r="E67" s="568"/>
      <c r="F67" s="568"/>
      <c r="G67" s="568"/>
      <c r="H67" s="17"/>
      <c r="I67" s="98" t="e">
        <f>ROUND(SUM(I64:I66),0)</f>
        <v>#REF!</v>
      </c>
      <c r="J67" s="99" t="e">
        <f>+#REF!</f>
        <v>#REF!</v>
      </c>
      <c r="K67" s="10" t="e">
        <f t="shared" si="17"/>
        <v>#REF!</v>
      </c>
    </row>
    <row r="68" spans="2:14" s="18" customFormat="1" ht="32.25" customHeight="1">
      <c r="C68" s="19"/>
      <c r="D68" s="19"/>
      <c r="E68" s="20"/>
      <c r="F68" s="21"/>
      <c r="G68" s="22"/>
      <c r="H68" s="23"/>
      <c r="I68" s="24"/>
    </row>
    <row r="69" spans="2:14" s="18" customFormat="1" ht="32.25" customHeight="1">
      <c r="C69" s="19"/>
      <c r="D69" s="19"/>
      <c r="E69" s="20"/>
      <c r="F69" s="21"/>
      <c r="G69" s="22"/>
      <c r="H69" s="23"/>
      <c r="I69" s="19"/>
    </row>
    <row r="70" spans="2:14" s="18" customFormat="1">
      <c r="C70" s="19"/>
      <c r="D70" s="19"/>
      <c r="E70" s="20"/>
      <c r="F70" s="21"/>
      <c r="G70" s="22"/>
      <c r="H70" s="23"/>
      <c r="I70" s="19"/>
    </row>
    <row r="71" spans="2:14" s="4" customFormat="1" ht="27.75" customHeight="1">
      <c r="E71" s="20"/>
      <c r="F71" s="566"/>
      <c r="G71" s="566"/>
      <c r="H71" s="25"/>
      <c r="I71" s="24"/>
    </row>
    <row r="72" spans="2:14">
      <c r="G72" s="1"/>
      <c r="I72" s="4"/>
    </row>
    <row r="74" spans="2:14">
      <c r="E74" s="26"/>
      <c r="F74" s="27"/>
    </row>
    <row r="75" spans="2:14" s="28" customFormat="1">
      <c r="B75" s="1"/>
      <c r="C75" s="1"/>
      <c r="D75" s="1"/>
      <c r="E75" s="1"/>
      <c r="F75" s="27"/>
      <c r="H75" s="1"/>
      <c r="I75" s="1"/>
      <c r="J75" s="1"/>
      <c r="K75" s="1"/>
      <c r="L75" s="1"/>
      <c r="M75" s="1"/>
      <c r="N75" s="1"/>
    </row>
    <row r="76" spans="2:14" s="28" customFormat="1">
      <c r="B76" s="1"/>
      <c r="C76" s="1"/>
      <c r="D76" s="1"/>
      <c r="E76" s="1"/>
      <c r="F76" s="27"/>
      <c r="H76" s="1"/>
      <c r="I76" s="1"/>
      <c r="J76" s="1"/>
      <c r="K76" s="1"/>
      <c r="L76" s="1"/>
      <c r="M76" s="1"/>
      <c r="N76" s="1"/>
    </row>
  </sheetData>
  <mergeCells count="13">
    <mergeCell ref="F71:G71"/>
    <mergeCell ref="L14:N14"/>
    <mergeCell ref="G16:I16"/>
    <mergeCell ref="C64:G64"/>
    <mergeCell ref="C65:G65"/>
    <mergeCell ref="C67:G67"/>
    <mergeCell ref="G14:H14"/>
    <mergeCell ref="C66:G66"/>
    <mergeCell ref="C8:I8"/>
    <mergeCell ref="C10:I10"/>
    <mergeCell ref="C11:I11"/>
    <mergeCell ref="C12:F12"/>
    <mergeCell ref="C13:I13"/>
  </mergeCells>
  <conditionalFormatting sqref="B64:B67 J64:IQ67">
    <cfRule type="cellIs" dxfId="145" priority="17" stopIfTrue="1" operator="equal">
      <formula>0</formula>
    </cfRule>
  </conditionalFormatting>
  <conditionalFormatting sqref="G19:G63">
    <cfRule type="cellIs" dxfId="144" priority="1" stopIfTrue="1" operator="equal">
      <formula>0</formula>
    </cfRule>
  </conditionalFormatting>
  <conditionalFormatting sqref="H45:H47">
    <cfRule type="cellIs" dxfId="143" priority="14" stopIfTrue="1" operator="equal">
      <formula>0</formula>
    </cfRule>
  </conditionalFormatting>
  <conditionalFormatting sqref="H50:H52 H59:H62">
    <cfRule type="cellIs" dxfId="142" priority="12" stopIfTrue="1" operator="equal">
      <formula>0</formula>
    </cfRule>
  </conditionalFormatting>
  <conditionalFormatting sqref="H55:H57">
    <cfRule type="cellIs" dxfId="141" priority="9" stopIfTrue="1" operator="equal">
      <formula>0</formula>
    </cfRule>
  </conditionalFormatting>
  <conditionalFormatting sqref="I64">
    <cfRule type="cellIs" dxfId="140" priority="16" stopIfTrue="1" operator="equal">
      <formula>0</formula>
    </cfRule>
  </conditionalFormatting>
  <printOptions horizontalCentered="1"/>
  <pageMargins left="0.19685039370078741" right="0.11811023622047245" top="0.82677165354330717" bottom="1.7322834645669292" header="0.19685039370078741" footer="0.55118110236220474"/>
  <pageSetup paperSize="9" scale="6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9"/>
  <sheetViews>
    <sheetView workbookViewId="0">
      <selection activeCell="M25" sqref="M25"/>
    </sheetView>
  </sheetViews>
  <sheetFormatPr defaultRowHeight="15"/>
  <cols>
    <col min="2" max="2" width="10.28515625" customWidth="1"/>
    <col min="3" max="3" width="13" bestFit="1" customWidth="1"/>
    <col min="4" max="4" width="17.7109375" bestFit="1" customWidth="1"/>
    <col min="5" max="5" width="12.7109375" bestFit="1" customWidth="1"/>
    <col min="6" max="6" width="12.7109375" customWidth="1"/>
    <col min="7" max="7" width="16.140625" customWidth="1"/>
    <col min="8" max="8" width="16.5703125" customWidth="1"/>
    <col min="9" max="9" width="16.28515625" bestFit="1" customWidth="1"/>
    <col min="10" max="10" width="12.5703125" bestFit="1" customWidth="1"/>
  </cols>
  <sheetData>
    <row r="1" spans="1:17" s="31" customFormat="1" ht="18.75">
      <c r="A1" s="632" t="s">
        <v>1</v>
      </c>
      <c r="B1" s="633"/>
      <c r="C1" s="633"/>
      <c r="D1" s="633"/>
      <c r="E1" s="633"/>
      <c r="F1" s="633"/>
      <c r="G1" s="633"/>
      <c r="H1" s="633"/>
      <c r="I1" s="633"/>
      <c r="J1" s="634"/>
    </row>
    <row r="2" spans="1:17" s="31" customFormat="1" ht="18.75">
      <c r="A2" s="684" t="s">
        <v>1370</v>
      </c>
      <c r="B2" s="685"/>
      <c r="C2" s="685"/>
      <c r="D2" s="685"/>
      <c r="E2" s="685"/>
      <c r="F2" s="685"/>
      <c r="G2" s="685"/>
      <c r="H2" s="685"/>
      <c r="I2" s="685"/>
      <c r="J2" s="686"/>
    </row>
    <row r="3" spans="1:17" s="104" customFormat="1" ht="16.5">
      <c r="A3" s="687" t="s">
        <v>1336</v>
      </c>
      <c r="B3" s="688"/>
      <c r="C3" s="688"/>
      <c r="D3" s="688"/>
      <c r="E3" s="688"/>
      <c r="F3" s="688"/>
      <c r="G3" s="688"/>
      <c r="H3" s="688"/>
      <c r="I3" s="688"/>
      <c r="J3" s="689"/>
    </row>
    <row r="4" spans="1:17" s="105" customFormat="1" ht="16.5">
      <c r="A4" s="645" t="s">
        <v>25</v>
      </c>
      <c r="B4" s="646" t="s">
        <v>27</v>
      </c>
      <c r="C4" s="646" t="s">
        <v>28</v>
      </c>
      <c r="D4" s="646" t="s">
        <v>29</v>
      </c>
      <c r="E4" s="646" t="s">
        <v>30</v>
      </c>
      <c r="F4" s="646" t="s">
        <v>315</v>
      </c>
      <c r="G4" s="646" t="s">
        <v>316</v>
      </c>
      <c r="H4" s="646"/>
      <c r="I4" s="646"/>
      <c r="J4" s="646" t="s">
        <v>35</v>
      </c>
    </row>
    <row r="5" spans="1:17" s="105" customFormat="1" ht="16.5">
      <c r="A5" s="645"/>
      <c r="B5" s="646"/>
      <c r="C5" s="646"/>
      <c r="D5" s="646"/>
      <c r="E5" s="646"/>
      <c r="F5" s="646"/>
      <c r="G5" s="106" t="s">
        <v>317</v>
      </c>
      <c r="H5" s="106" t="s">
        <v>318</v>
      </c>
      <c r="I5" s="106" t="s">
        <v>319</v>
      </c>
      <c r="J5" s="646"/>
    </row>
    <row r="6" spans="1:17" s="31" customFormat="1" ht="18">
      <c r="A6" s="107">
        <v>1</v>
      </c>
      <c r="B6" s="428" t="s">
        <v>127</v>
      </c>
      <c r="C6" s="428" t="s">
        <v>726</v>
      </c>
      <c r="D6" s="428" t="s">
        <v>107</v>
      </c>
      <c r="E6" s="107" t="s">
        <v>103</v>
      </c>
      <c r="F6" s="107">
        <v>63</v>
      </c>
      <c r="G6" s="108">
        <v>5</v>
      </c>
      <c r="H6" s="429">
        <v>0.46</v>
      </c>
      <c r="I6" s="429">
        <f>ROUND(G6*H6,2)</f>
        <v>2.2999999999999998</v>
      </c>
      <c r="J6" s="107"/>
      <c r="N6" s="109"/>
      <c r="O6" s="109"/>
      <c r="P6" s="109"/>
      <c r="Q6" s="109"/>
    </row>
    <row r="7" spans="1:17" s="31" customFormat="1" ht="18">
      <c r="A7" s="107">
        <f>+A6+1</f>
        <v>2</v>
      </c>
      <c r="B7" s="430" t="s">
        <v>127</v>
      </c>
      <c r="C7" s="430" t="s">
        <v>192</v>
      </c>
      <c r="D7" s="430" t="s">
        <v>107</v>
      </c>
      <c r="E7" s="107" t="s">
        <v>103</v>
      </c>
      <c r="F7" s="107">
        <v>110</v>
      </c>
      <c r="G7" s="107">
        <v>3</v>
      </c>
      <c r="H7" s="429">
        <v>0.46</v>
      </c>
      <c r="I7" s="429">
        <f t="shared" ref="I7:I17" si="0">ROUND(G7*H7,2)</f>
        <v>1.38</v>
      </c>
      <c r="J7" s="107"/>
      <c r="N7" s="109"/>
      <c r="O7" s="109"/>
      <c r="P7" s="109"/>
      <c r="Q7" s="109"/>
    </row>
    <row r="8" spans="1:17" s="31" customFormat="1" ht="18">
      <c r="A8" s="107">
        <f t="shared" ref="A8:A17" si="1">+A7+1</f>
        <v>3</v>
      </c>
      <c r="B8" s="430" t="s">
        <v>378</v>
      </c>
      <c r="C8" s="430" t="s">
        <v>692</v>
      </c>
      <c r="D8" s="430" t="s">
        <v>107</v>
      </c>
      <c r="E8" s="107" t="s">
        <v>103</v>
      </c>
      <c r="F8" s="114">
        <v>63</v>
      </c>
      <c r="G8" s="114">
        <v>87</v>
      </c>
      <c r="H8" s="429">
        <v>0.46</v>
      </c>
      <c r="I8" s="429">
        <f t="shared" si="0"/>
        <v>40.020000000000003</v>
      </c>
      <c r="J8" s="107"/>
      <c r="N8" s="109"/>
      <c r="O8" s="109"/>
      <c r="P8" s="109"/>
      <c r="Q8" s="109"/>
    </row>
    <row r="9" spans="1:17" s="31" customFormat="1" ht="18">
      <c r="A9" s="107">
        <f t="shared" si="1"/>
        <v>4</v>
      </c>
      <c r="B9" s="430" t="s">
        <v>692</v>
      </c>
      <c r="C9" s="430" t="s">
        <v>100</v>
      </c>
      <c r="D9" s="430" t="s">
        <v>107</v>
      </c>
      <c r="E9" s="107" t="s">
        <v>103</v>
      </c>
      <c r="F9" s="114">
        <v>63</v>
      </c>
      <c r="G9" s="114">
        <v>133</v>
      </c>
      <c r="H9" s="429">
        <v>0.46</v>
      </c>
      <c r="I9" s="429">
        <f t="shared" si="0"/>
        <v>61.18</v>
      </c>
      <c r="J9" s="107"/>
      <c r="N9" s="109"/>
      <c r="O9" s="109"/>
      <c r="P9" s="109"/>
      <c r="Q9" s="109"/>
    </row>
    <row r="10" spans="1:17" s="31" customFormat="1" ht="18">
      <c r="A10" s="107">
        <f t="shared" si="1"/>
        <v>5</v>
      </c>
      <c r="B10" s="430" t="s">
        <v>100</v>
      </c>
      <c r="C10" s="430" t="s">
        <v>643</v>
      </c>
      <c r="D10" s="430" t="s">
        <v>107</v>
      </c>
      <c r="E10" s="107" t="s">
        <v>103</v>
      </c>
      <c r="F10" s="114">
        <v>63</v>
      </c>
      <c r="G10" s="114">
        <v>47</v>
      </c>
      <c r="H10" s="429">
        <v>0.46</v>
      </c>
      <c r="I10" s="429">
        <f t="shared" si="0"/>
        <v>21.62</v>
      </c>
      <c r="J10" s="107"/>
      <c r="N10" s="109"/>
      <c r="O10" s="109"/>
      <c r="P10" s="109"/>
      <c r="Q10" s="109"/>
    </row>
    <row r="11" spans="1:17" s="31" customFormat="1" ht="18">
      <c r="A11" s="107">
        <f t="shared" si="1"/>
        <v>6</v>
      </c>
      <c r="B11" s="430" t="s">
        <v>643</v>
      </c>
      <c r="C11" s="430" t="s">
        <v>365</v>
      </c>
      <c r="D11" s="430" t="s">
        <v>107</v>
      </c>
      <c r="E11" s="107" t="s">
        <v>103</v>
      </c>
      <c r="F11" s="114">
        <v>63</v>
      </c>
      <c r="G11" s="114">
        <v>31</v>
      </c>
      <c r="H11" s="429">
        <v>0.46</v>
      </c>
      <c r="I11" s="429">
        <f t="shared" si="0"/>
        <v>14.26</v>
      </c>
      <c r="J11" s="107"/>
      <c r="N11" s="109"/>
      <c r="O11" s="109"/>
      <c r="P11" s="109"/>
      <c r="Q11" s="109"/>
    </row>
    <row r="12" spans="1:17" s="31" customFormat="1" ht="18">
      <c r="A12" s="107">
        <f t="shared" si="1"/>
        <v>7</v>
      </c>
      <c r="B12" s="430" t="s">
        <v>365</v>
      </c>
      <c r="C12" s="430" t="s">
        <v>723</v>
      </c>
      <c r="D12" s="430" t="s">
        <v>107</v>
      </c>
      <c r="E12" s="107" t="s">
        <v>103</v>
      </c>
      <c r="F12" s="114">
        <v>63</v>
      </c>
      <c r="G12" s="114">
        <v>6</v>
      </c>
      <c r="H12" s="429">
        <v>0.46</v>
      </c>
      <c r="I12" s="429">
        <f t="shared" si="0"/>
        <v>2.76</v>
      </c>
      <c r="J12" s="107"/>
      <c r="N12" s="109"/>
      <c r="O12" s="109"/>
      <c r="P12" s="109"/>
      <c r="Q12" s="109"/>
    </row>
    <row r="13" spans="1:17" s="31" customFormat="1" ht="18">
      <c r="A13" s="107">
        <f t="shared" si="1"/>
        <v>8</v>
      </c>
      <c r="B13" s="430" t="s">
        <v>365</v>
      </c>
      <c r="C13" s="430" t="s">
        <v>723</v>
      </c>
      <c r="D13" s="430" t="s">
        <v>107</v>
      </c>
      <c r="E13" s="107" t="s">
        <v>103</v>
      </c>
      <c r="F13" s="114">
        <v>63</v>
      </c>
      <c r="G13" s="114">
        <v>10</v>
      </c>
      <c r="H13" s="429">
        <v>0.46</v>
      </c>
      <c r="I13" s="429">
        <f t="shared" si="0"/>
        <v>4.5999999999999996</v>
      </c>
      <c r="J13" s="107"/>
      <c r="N13" s="109"/>
      <c r="O13" s="109"/>
      <c r="P13" s="109"/>
      <c r="Q13" s="109"/>
    </row>
    <row r="14" spans="1:17" s="31" customFormat="1" ht="18">
      <c r="A14" s="107">
        <f t="shared" si="1"/>
        <v>9</v>
      </c>
      <c r="B14" s="430" t="s">
        <v>378</v>
      </c>
      <c r="C14" s="430" t="s">
        <v>233</v>
      </c>
      <c r="D14" s="430" t="s">
        <v>107</v>
      </c>
      <c r="E14" s="107" t="s">
        <v>103</v>
      </c>
      <c r="F14" s="114">
        <v>63</v>
      </c>
      <c r="G14" s="114">
        <v>52</v>
      </c>
      <c r="H14" s="429">
        <v>0.46</v>
      </c>
      <c r="I14" s="429">
        <f t="shared" si="0"/>
        <v>23.92</v>
      </c>
      <c r="J14" s="107"/>
      <c r="N14" s="109"/>
      <c r="O14" s="109"/>
      <c r="P14" s="109"/>
      <c r="Q14" s="109"/>
    </row>
    <row r="15" spans="1:17" s="31" customFormat="1" ht="18">
      <c r="A15" s="107">
        <f t="shared" si="1"/>
        <v>10</v>
      </c>
      <c r="B15" s="430" t="s">
        <v>233</v>
      </c>
      <c r="C15" s="430" t="s">
        <v>232</v>
      </c>
      <c r="D15" s="430" t="s">
        <v>107</v>
      </c>
      <c r="E15" s="107" t="s">
        <v>103</v>
      </c>
      <c r="F15" s="114">
        <v>63</v>
      </c>
      <c r="G15" s="114">
        <v>3</v>
      </c>
      <c r="H15" s="429">
        <v>0.46</v>
      </c>
      <c r="I15" s="429">
        <f t="shared" si="0"/>
        <v>1.38</v>
      </c>
      <c r="J15" s="107"/>
      <c r="N15" s="109"/>
      <c r="O15" s="109"/>
      <c r="P15" s="109"/>
      <c r="Q15" s="109"/>
    </row>
    <row r="16" spans="1:17" s="31" customFormat="1" ht="18">
      <c r="A16" s="107">
        <f t="shared" si="1"/>
        <v>11</v>
      </c>
      <c r="B16" s="430" t="s">
        <v>233</v>
      </c>
      <c r="C16" s="430" t="s">
        <v>192</v>
      </c>
      <c r="D16" s="430" t="s">
        <v>107</v>
      </c>
      <c r="E16" s="107" t="s">
        <v>103</v>
      </c>
      <c r="F16" s="114">
        <v>63</v>
      </c>
      <c r="G16" s="114">
        <v>146</v>
      </c>
      <c r="H16" s="429">
        <v>0.46</v>
      </c>
      <c r="I16" s="429">
        <f t="shared" si="0"/>
        <v>67.16</v>
      </c>
      <c r="J16" s="107"/>
      <c r="N16" s="109"/>
      <c r="O16" s="109"/>
      <c r="P16" s="109"/>
      <c r="Q16" s="109"/>
    </row>
    <row r="17" spans="1:17" s="31" customFormat="1" ht="18">
      <c r="A17" s="107">
        <f t="shared" si="1"/>
        <v>12</v>
      </c>
      <c r="B17" s="430" t="s">
        <v>127</v>
      </c>
      <c r="C17" s="430" t="s">
        <v>225</v>
      </c>
      <c r="D17" s="430" t="s">
        <v>107</v>
      </c>
      <c r="E17" s="107" t="s">
        <v>103</v>
      </c>
      <c r="F17" s="107">
        <v>110</v>
      </c>
      <c r="G17" s="107">
        <v>7</v>
      </c>
      <c r="H17" s="429">
        <v>0.46</v>
      </c>
      <c r="I17" s="429">
        <f t="shared" si="0"/>
        <v>3.22</v>
      </c>
      <c r="J17" s="107"/>
      <c r="N17" s="109"/>
      <c r="O17" s="109"/>
      <c r="P17" s="109"/>
      <c r="Q17" s="109"/>
    </row>
    <row r="18" spans="1:17" s="31" customFormat="1" ht="18.75">
      <c r="A18" s="647" t="s">
        <v>320</v>
      </c>
      <c r="B18" s="648"/>
      <c r="C18" s="648"/>
      <c r="D18" s="648"/>
      <c r="E18" s="649"/>
      <c r="F18" s="110"/>
      <c r="G18" s="147">
        <f>SUM(G6:G17)</f>
        <v>530</v>
      </c>
      <c r="H18" s="110"/>
      <c r="I18" s="431">
        <f>ROUND(SUM(I6:I17),2)</f>
        <v>243.8</v>
      </c>
      <c r="J18" s="112"/>
      <c r="N18" s="109"/>
      <c r="O18" s="109"/>
      <c r="P18" s="109"/>
      <c r="Q18" s="109"/>
    </row>
    <row r="19" spans="1:17" s="31" customFormat="1" ht="18">
      <c r="A19" s="690"/>
      <c r="B19" s="690"/>
      <c r="C19" s="690"/>
      <c r="D19" s="690"/>
      <c r="E19" s="690"/>
      <c r="F19" s="690"/>
      <c r="G19" s="690"/>
      <c r="H19" s="690"/>
      <c r="I19" s="690"/>
      <c r="J19" s="690"/>
      <c r="N19" s="109"/>
      <c r="O19" s="109"/>
      <c r="P19" s="109"/>
      <c r="Q19" s="109"/>
    </row>
    <row r="20" spans="1:17" s="31" customFormat="1" ht="18.75">
      <c r="A20" s="691" t="s">
        <v>1371</v>
      </c>
      <c r="B20" s="692"/>
      <c r="C20" s="692"/>
      <c r="D20" s="692"/>
      <c r="E20" s="692"/>
      <c r="F20" s="692"/>
      <c r="G20" s="692"/>
      <c r="H20" s="692"/>
      <c r="I20" s="691"/>
      <c r="J20" s="691"/>
      <c r="N20" s="109"/>
      <c r="O20" s="109"/>
      <c r="P20" s="109"/>
      <c r="Q20" s="109"/>
    </row>
    <row r="21" spans="1:17" s="31" customFormat="1" ht="45">
      <c r="A21"/>
      <c r="B21" s="113" t="s">
        <v>322</v>
      </c>
      <c r="C21" s="113" t="s">
        <v>323</v>
      </c>
      <c r="D21" s="367" t="s">
        <v>1350</v>
      </c>
      <c r="E21" s="369" t="s">
        <v>1372</v>
      </c>
      <c r="F21" s="369" t="s">
        <v>1373</v>
      </c>
      <c r="G21" s="369" t="s">
        <v>1356</v>
      </c>
      <c r="H21" s="432" t="s">
        <v>1374</v>
      </c>
      <c r="I21" s="369" t="s">
        <v>35</v>
      </c>
      <c r="J21"/>
      <c r="N21" s="109"/>
      <c r="O21" s="109"/>
      <c r="P21" s="109"/>
      <c r="Q21" s="109"/>
    </row>
    <row r="22" spans="1:17" s="31" customFormat="1" ht="18">
      <c r="A22"/>
      <c r="B22" s="114">
        <v>1</v>
      </c>
      <c r="C22" s="114" t="s">
        <v>107</v>
      </c>
      <c r="D22" s="433">
        <f>+'WO Vs Execution'!W53</f>
        <v>1287.8399999999999</v>
      </c>
      <c r="E22" s="114">
        <f>ROUND(SUMIFS($I$6:$I$17,$D$6:$D$17,C22),2)</f>
        <v>243.8</v>
      </c>
      <c r="F22" s="245">
        <f>+IF(E22&lt;D22,E22,D22)</f>
        <v>243.8</v>
      </c>
      <c r="G22" s="245"/>
      <c r="H22" s="245">
        <f>+F22-G22</f>
        <v>243.8</v>
      </c>
      <c r="I22" s="245"/>
      <c r="J22"/>
      <c r="N22" s="109"/>
      <c r="O22" s="109"/>
      <c r="P22" s="109"/>
      <c r="Q22" s="109"/>
    </row>
    <row r="23" spans="1:17" s="31" customFormat="1" ht="18">
      <c r="A23"/>
      <c r="B23" s="114">
        <v>2</v>
      </c>
      <c r="C23" s="114" t="s">
        <v>102</v>
      </c>
      <c r="D23" s="433">
        <f>+'WO Vs Execution'!W54</f>
        <v>2064.46</v>
      </c>
      <c r="E23" s="114">
        <f>ROUND(SUMIFS($I$6:$I$17,$D$6:$D$17,C23),2)</f>
        <v>0</v>
      </c>
      <c r="F23" s="245">
        <f t="shared" ref="F23:F25" si="2">+IF(E23&lt;D23,E23,D23)</f>
        <v>0</v>
      </c>
      <c r="G23" s="245"/>
      <c r="H23" s="245">
        <f t="shared" ref="H23:H25" si="3">+F23-G23</f>
        <v>0</v>
      </c>
      <c r="I23" s="245"/>
      <c r="J23"/>
      <c r="N23" s="109"/>
      <c r="O23" s="109"/>
      <c r="P23" s="109"/>
      <c r="Q23" s="109"/>
    </row>
    <row r="24" spans="1:17" s="31" customFormat="1" ht="18">
      <c r="A24"/>
      <c r="B24" s="114">
        <v>3</v>
      </c>
      <c r="C24" s="114" t="s">
        <v>714</v>
      </c>
      <c r="D24" s="433">
        <f>+'WO Vs Execution'!W55</f>
        <v>0</v>
      </c>
      <c r="E24" s="114">
        <f>ROUND(SUMIFS($I$6:$I$17,$D$6:$D$17,C24),2)</f>
        <v>0</v>
      </c>
      <c r="F24" s="245">
        <f t="shared" si="2"/>
        <v>0</v>
      </c>
      <c r="G24" s="245"/>
      <c r="H24" s="245">
        <f t="shared" si="3"/>
        <v>0</v>
      </c>
      <c r="I24" s="245"/>
      <c r="J24"/>
      <c r="N24" s="109"/>
      <c r="O24" s="109"/>
      <c r="P24" s="109"/>
      <c r="Q24" s="109"/>
    </row>
    <row r="25" spans="1:17" s="31" customFormat="1" ht="18">
      <c r="A25"/>
      <c r="B25" s="114">
        <v>4</v>
      </c>
      <c r="C25" s="114" t="s">
        <v>732</v>
      </c>
      <c r="D25" s="433">
        <f>+'WO Vs Execution'!W56</f>
        <v>166.25399999999999</v>
      </c>
      <c r="E25" s="114">
        <f>ROUND(SUMIFS($I$6:$I$17,$D$6:$D$17,C25),2)</f>
        <v>0</v>
      </c>
      <c r="F25" s="245">
        <f t="shared" si="2"/>
        <v>0</v>
      </c>
      <c r="G25" s="245"/>
      <c r="H25" s="245">
        <f t="shared" si="3"/>
        <v>0</v>
      </c>
      <c r="I25" s="245"/>
      <c r="J25"/>
      <c r="N25" s="109"/>
      <c r="O25" s="109"/>
      <c r="P25" s="109"/>
      <c r="Q25" s="109"/>
    </row>
    <row r="26" spans="1:17" ht="18">
      <c r="B26" s="693" t="s">
        <v>325</v>
      </c>
      <c r="C26" s="693"/>
      <c r="D26" s="115">
        <f>SUM(D22:D25)</f>
        <v>3518.5540000000001</v>
      </c>
      <c r="E26" s="115">
        <f>SUM(E22:E25)</f>
        <v>243.8</v>
      </c>
      <c r="F26" s="115">
        <f t="shared" ref="F26:G26" si="4">SUM(F22:F25)</f>
        <v>243.8</v>
      </c>
      <c r="G26" s="115">
        <f t="shared" si="4"/>
        <v>0</v>
      </c>
      <c r="H26" s="115">
        <f>SUM(H22:H25)</f>
        <v>243.8</v>
      </c>
      <c r="I26" s="115">
        <f t="shared" ref="I26" si="5">SUM(J22:J25)</f>
        <v>0</v>
      </c>
      <c r="N26" s="109"/>
      <c r="O26" s="109"/>
      <c r="P26" s="109"/>
      <c r="Q26" s="109"/>
    </row>
    <row r="31" spans="1:17">
      <c r="A31" s="683" t="s">
        <v>1375</v>
      </c>
      <c r="B31" s="683"/>
      <c r="C31" s="683"/>
      <c r="D31" s="683"/>
      <c r="E31" s="683"/>
      <c r="F31" s="683"/>
      <c r="G31" s="683"/>
      <c r="H31" s="683"/>
      <c r="I31" s="683"/>
      <c r="J31" s="683"/>
    </row>
    <row r="39" spans="11:12" ht="18" customHeight="1">
      <c r="K39" s="116"/>
      <c r="L39" s="116"/>
    </row>
  </sheetData>
  <mergeCells count="16">
    <mergeCell ref="A31:J31"/>
    <mergeCell ref="A1:J1"/>
    <mergeCell ref="A2:J2"/>
    <mergeCell ref="A3:J3"/>
    <mergeCell ref="A4:A5"/>
    <mergeCell ref="B4:B5"/>
    <mergeCell ref="C4:C5"/>
    <mergeCell ref="D4:D5"/>
    <mergeCell ref="E4:E5"/>
    <mergeCell ref="F4:F5"/>
    <mergeCell ref="G4:I4"/>
    <mergeCell ref="J4:J5"/>
    <mergeCell ref="A18:E18"/>
    <mergeCell ref="A19:J19"/>
    <mergeCell ref="A20:J20"/>
    <mergeCell ref="B26:C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C2:X301"/>
  <sheetViews>
    <sheetView topLeftCell="B1" zoomScale="70" zoomScaleNormal="70" zoomScaleSheetLayoutView="90" workbookViewId="0">
      <pane xSplit="20" ySplit="7" topLeftCell="V8" activePane="bottomRight" state="frozen"/>
      <selection activeCell="B1" sqref="B1"/>
      <selection pane="topRight" activeCell="W1" sqref="W1"/>
      <selection pane="bottomLeft" activeCell="B12" sqref="B12"/>
      <selection pane="bottomRight" activeCell="I170" sqref="I68:I170"/>
    </sheetView>
  </sheetViews>
  <sheetFormatPr defaultRowHeight="12.75"/>
  <cols>
    <col min="1" max="1" width="0" style="31" hidden="1" customWidth="1"/>
    <col min="2" max="2" width="2.5703125" style="31" customWidth="1"/>
    <col min="3" max="3" width="7.5703125" style="31" customWidth="1"/>
    <col min="4" max="4" width="19.42578125" style="31" customWidth="1"/>
    <col min="5" max="5" width="12.7109375" style="31" customWidth="1"/>
    <col min="6" max="6" width="10.7109375" style="31" customWidth="1"/>
    <col min="7" max="7" width="13.42578125" style="31" customWidth="1"/>
    <col min="8" max="8" width="12.7109375" style="31" bestFit="1" customWidth="1"/>
    <col min="9" max="9" width="15.28515625" style="33" bestFit="1" customWidth="1"/>
    <col min="10" max="10" width="14.42578125" style="33" bestFit="1" customWidth="1"/>
    <col min="11" max="11" width="13.42578125" style="33" bestFit="1" customWidth="1"/>
    <col min="12" max="12" width="11.5703125" style="33" bestFit="1" customWidth="1"/>
    <col min="13" max="13" width="16" style="33" bestFit="1" customWidth="1"/>
    <col min="14" max="14" width="13.5703125" style="33" bestFit="1" customWidth="1"/>
    <col min="15" max="16" width="13.42578125" style="33" bestFit="1" customWidth="1"/>
    <col min="17" max="17" width="18.28515625" style="31" customWidth="1"/>
    <col min="18" max="18" width="15.42578125" style="31" hidden="1" customWidth="1"/>
    <col min="19" max="19" width="16.5703125" style="31" hidden="1" customWidth="1"/>
    <col min="20" max="20" width="19.28515625" style="31" hidden="1" customWidth="1"/>
    <col min="21" max="21" width="12.5703125" style="31" bestFit="1" customWidth="1"/>
    <col min="22" max="22" width="9.140625" style="31" customWidth="1"/>
    <col min="23" max="23" width="9.140625" style="31"/>
    <col min="24" max="24" width="13.5703125" style="31" customWidth="1"/>
    <col min="25" max="16384" width="9.140625" style="31"/>
  </cols>
  <sheetData>
    <row r="2" spans="3:24" ht="29.25" customHeight="1">
      <c r="C2" s="593"/>
      <c r="D2" s="593"/>
      <c r="E2" s="591" t="s">
        <v>0</v>
      </c>
      <c r="F2" s="591"/>
      <c r="G2" s="591"/>
      <c r="H2" s="591"/>
      <c r="I2" s="591"/>
      <c r="J2" s="591"/>
      <c r="K2" s="591"/>
      <c r="L2" s="591"/>
      <c r="M2" s="591"/>
      <c r="N2" s="591"/>
      <c r="O2" s="591"/>
      <c r="P2" s="591"/>
      <c r="Q2" s="591"/>
      <c r="R2" s="591"/>
      <c r="S2" s="591"/>
      <c r="T2" s="591"/>
      <c r="U2" s="591"/>
    </row>
    <row r="3" spans="3:24" ht="29.25" customHeight="1">
      <c r="C3" s="593"/>
      <c r="D3" s="593"/>
      <c r="E3" s="591" t="s">
        <v>1</v>
      </c>
      <c r="F3" s="591"/>
      <c r="G3" s="591"/>
      <c r="H3" s="591"/>
      <c r="I3" s="591"/>
      <c r="J3" s="591"/>
      <c r="K3" s="591"/>
      <c r="L3" s="591"/>
      <c r="M3" s="591"/>
      <c r="N3" s="591"/>
      <c r="O3" s="591"/>
      <c r="P3" s="591"/>
      <c r="Q3" s="591"/>
      <c r="R3" s="591"/>
      <c r="S3" s="591"/>
      <c r="T3" s="591"/>
      <c r="U3" s="591"/>
    </row>
    <row r="4" spans="3:24" ht="29.25" customHeight="1">
      <c r="C4" s="593"/>
      <c r="D4" s="593"/>
      <c r="E4" s="594" t="s">
        <v>375</v>
      </c>
      <c r="F4" s="591"/>
      <c r="G4" s="591"/>
      <c r="H4" s="591"/>
      <c r="I4" s="591"/>
      <c r="J4" s="591"/>
      <c r="K4" s="591"/>
      <c r="L4" s="591"/>
      <c r="M4" s="591"/>
      <c r="N4" s="591"/>
      <c r="O4" s="591"/>
      <c r="P4" s="591"/>
      <c r="Q4" s="591"/>
      <c r="R4" s="591"/>
      <c r="S4" s="591"/>
      <c r="T4" s="591"/>
      <c r="U4" s="591"/>
    </row>
    <row r="5" spans="3:24" ht="18.75">
      <c r="C5" s="571" t="e">
        <f>#REF!</f>
        <v>#REF!</v>
      </c>
      <c r="D5" s="571"/>
      <c r="E5" s="571"/>
      <c r="F5" s="571"/>
      <c r="G5" s="571"/>
      <c r="H5" s="571"/>
      <c r="I5" s="571"/>
      <c r="J5" s="571"/>
      <c r="K5" s="571"/>
      <c r="L5" s="571"/>
      <c r="M5" s="571"/>
      <c r="N5" s="571"/>
      <c r="O5" s="571"/>
      <c r="P5" s="571"/>
      <c r="Q5" s="571"/>
      <c r="R5" s="571"/>
      <c r="S5" s="571"/>
      <c r="T5" s="571"/>
      <c r="U5" s="571"/>
    </row>
    <row r="6" spans="3:24" s="39" customFormat="1" ht="18">
      <c r="C6" s="598" t="s">
        <v>25</v>
      </c>
      <c r="D6" s="598" t="s">
        <v>26</v>
      </c>
      <c r="E6" s="572" t="s">
        <v>27</v>
      </c>
      <c r="F6" s="572" t="s">
        <v>28</v>
      </c>
      <c r="G6" s="572" t="s">
        <v>29</v>
      </c>
      <c r="H6" s="572" t="s">
        <v>30</v>
      </c>
      <c r="I6" s="572" t="s">
        <v>48</v>
      </c>
      <c r="J6" s="572"/>
      <c r="K6" s="572"/>
      <c r="L6" s="572"/>
      <c r="M6" s="572"/>
      <c r="N6" s="572"/>
      <c r="O6" s="572"/>
      <c r="P6" s="572"/>
      <c r="Q6" s="572" t="s">
        <v>31</v>
      </c>
      <c r="R6" s="572" t="s">
        <v>32</v>
      </c>
      <c r="S6" s="572" t="s">
        <v>33</v>
      </c>
      <c r="T6" s="572" t="s">
        <v>34</v>
      </c>
      <c r="U6" s="572" t="s">
        <v>35</v>
      </c>
    </row>
    <row r="7" spans="3:24" s="39" customFormat="1" ht="23.25" customHeight="1">
      <c r="C7" s="598"/>
      <c r="D7" s="598"/>
      <c r="E7" s="572"/>
      <c r="F7" s="572"/>
      <c r="G7" s="572"/>
      <c r="H7" s="572"/>
      <c r="I7" s="77" t="s">
        <v>36</v>
      </c>
      <c r="J7" s="77" t="s">
        <v>37</v>
      </c>
      <c r="K7" s="77" t="s">
        <v>38</v>
      </c>
      <c r="L7" s="77" t="s">
        <v>39</v>
      </c>
      <c r="M7" s="77" t="s">
        <v>71</v>
      </c>
      <c r="N7" s="77" t="s">
        <v>54</v>
      </c>
      <c r="O7" s="77" t="s">
        <v>40</v>
      </c>
      <c r="P7" s="78" t="s">
        <v>373</v>
      </c>
      <c r="Q7" s="572"/>
      <c r="R7" s="572"/>
      <c r="S7" s="572"/>
      <c r="T7" s="572"/>
      <c r="U7" s="572"/>
    </row>
    <row r="8" spans="3:24" ht="18" hidden="1">
      <c r="C8" s="34">
        <v>1</v>
      </c>
      <c r="D8" s="180">
        <v>45021</v>
      </c>
      <c r="E8" s="34" t="s">
        <v>127</v>
      </c>
      <c r="F8" s="34" t="s">
        <v>376</v>
      </c>
      <c r="G8" s="34" t="s">
        <v>107</v>
      </c>
      <c r="H8" s="34" t="s">
        <v>103</v>
      </c>
      <c r="I8" s="34">
        <v>350</v>
      </c>
      <c r="J8" s="34"/>
      <c r="K8" s="34"/>
      <c r="L8" s="34"/>
      <c r="M8" s="34"/>
      <c r="N8" s="34"/>
      <c r="O8" s="34"/>
      <c r="P8" s="34"/>
      <c r="Q8" s="34">
        <f>SUM(I8:P8)</f>
        <v>350</v>
      </c>
      <c r="R8" s="34" t="s">
        <v>104</v>
      </c>
      <c r="S8" s="82">
        <v>1.55</v>
      </c>
      <c r="T8" s="34" t="s">
        <v>105</v>
      </c>
      <c r="U8" s="34"/>
      <c r="X8" s="31" t="str">
        <f>+E8&amp;F8&amp;(SUM(I8:P8))</f>
        <v>J-49J-118350</v>
      </c>
    </row>
    <row r="9" spans="3:24" ht="18" hidden="1">
      <c r="C9" s="34">
        <f>+C8+1</f>
        <v>2</v>
      </c>
      <c r="D9" s="180">
        <v>45024</v>
      </c>
      <c r="E9" s="34" t="s">
        <v>376</v>
      </c>
      <c r="F9" s="34" t="s">
        <v>116</v>
      </c>
      <c r="G9" s="34" t="s">
        <v>102</v>
      </c>
      <c r="H9" s="34" t="s">
        <v>103</v>
      </c>
      <c r="I9" s="34">
        <v>285</v>
      </c>
      <c r="J9" s="34"/>
      <c r="K9" s="34"/>
      <c r="L9" s="34"/>
      <c r="M9" s="34"/>
      <c r="N9" s="34"/>
      <c r="O9" s="34"/>
      <c r="P9" s="34"/>
      <c r="Q9" s="34">
        <f>SUM(I9:P9)+Q8</f>
        <v>635</v>
      </c>
      <c r="R9" s="34" t="s">
        <v>104</v>
      </c>
      <c r="S9" s="82">
        <v>1.25</v>
      </c>
      <c r="T9" s="34" t="s">
        <v>105</v>
      </c>
      <c r="U9" s="35"/>
      <c r="X9" s="31" t="str">
        <f t="shared" ref="X9:X72" si="0">+E9&amp;F9&amp;(SUM(I9:P9))</f>
        <v>J-118J-102285</v>
      </c>
    </row>
    <row r="10" spans="3:24" ht="18" hidden="1">
      <c r="C10" s="34">
        <f t="shared" ref="C10:C73" si="1">+C9+1</f>
        <v>3</v>
      </c>
      <c r="D10" s="180"/>
      <c r="E10" s="34" t="s">
        <v>127</v>
      </c>
      <c r="F10" s="34" t="s">
        <v>376</v>
      </c>
      <c r="G10" s="34" t="s">
        <v>102</v>
      </c>
      <c r="H10" s="34" t="s">
        <v>103</v>
      </c>
      <c r="I10" s="34">
        <v>163</v>
      </c>
      <c r="J10" s="34"/>
      <c r="K10" s="34"/>
      <c r="L10" s="34"/>
      <c r="M10" s="34"/>
      <c r="N10" s="34"/>
      <c r="O10" s="34"/>
      <c r="P10" s="34"/>
      <c r="Q10" s="34">
        <f t="shared" ref="Q10:Q73" si="2">SUM(I10:P10)+Q9</f>
        <v>798</v>
      </c>
      <c r="R10" s="34" t="s">
        <v>104</v>
      </c>
      <c r="S10" s="82">
        <v>1.6</v>
      </c>
      <c r="T10" s="34" t="s">
        <v>105</v>
      </c>
      <c r="U10" s="34"/>
      <c r="X10" s="31" t="str">
        <f t="shared" si="0"/>
        <v>J-49J-118163</v>
      </c>
    </row>
    <row r="11" spans="3:24" ht="18" hidden="1">
      <c r="C11" s="34">
        <f t="shared" si="1"/>
        <v>4</v>
      </c>
      <c r="D11" s="180">
        <v>45026</v>
      </c>
      <c r="E11" s="34" t="s">
        <v>121</v>
      </c>
      <c r="F11" s="34" t="s">
        <v>42</v>
      </c>
      <c r="G11" s="34" t="s">
        <v>102</v>
      </c>
      <c r="H11" s="34" t="s">
        <v>103</v>
      </c>
      <c r="I11" s="34">
        <v>233</v>
      </c>
      <c r="J11" s="34"/>
      <c r="K11" s="34"/>
      <c r="L11" s="34"/>
      <c r="M11" s="34"/>
      <c r="N11" s="34"/>
      <c r="O11" s="34"/>
      <c r="P11" s="34"/>
      <c r="Q11" s="34">
        <f t="shared" si="2"/>
        <v>1031</v>
      </c>
      <c r="R11" s="34" t="s">
        <v>104</v>
      </c>
      <c r="S11" s="82">
        <v>1.6</v>
      </c>
      <c r="T11" s="34" t="s">
        <v>105</v>
      </c>
      <c r="U11" s="34"/>
      <c r="X11" s="31" t="str">
        <f t="shared" si="0"/>
        <v>J-121J-140233</v>
      </c>
    </row>
    <row r="12" spans="3:24" ht="18" hidden="1">
      <c r="C12" s="34">
        <f t="shared" si="1"/>
        <v>5</v>
      </c>
      <c r="D12" s="180"/>
      <c r="E12" s="34" t="s">
        <v>121</v>
      </c>
      <c r="F12" s="34" t="s">
        <v>377</v>
      </c>
      <c r="G12" s="34" t="s">
        <v>102</v>
      </c>
      <c r="H12" s="34" t="s">
        <v>103</v>
      </c>
      <c r="I12" s="34">
        <v>575</v>
      </c>
      <c r="J12" s="34"/>
      <c r="K12" s="34"/>
      <c r="L12" s="34"/>
      <c r="M12" s="34"/>
      <c r="N12" s="34"/>
      <c r="O12" s="34"/>
      <c r="P12" s="34"/>
      <c r="Q12" s="34">
        <f t="shared" si="2"/>
        <v>1606</v>
      </c>
      <c r="R12" s="34" t="s">
        <v>110</v>
      </c>
      <c r="S12" s="82">
        <v>1.6</v>
      </c>
      <c r="T12" s="34" t="s">
        <v>105</v>
      </c>
      <c r="U12" s="34"/>
      <c r="X12" s="31" t="str">
        <f t="shared" si="0"/>
        <v>J-121J-98575</v>
      </c>
    </row>
    <row r="13" spans="3:24" s="83" customFormat="1" ht="18" hidden="1">
      <c r="C13" s="34">
        <f t="shared" si="1"/>
        <v>6</v>
      </c>
      <c r="D13" s="180">
        <v>45027</v>
      </c>
      <c r="E13" s="34" t="s">
        <v>127</v>
      </c>
      <c r="F13" s="34" t="s">
        <v>209</v>
      </c>
      <c r="G13" s="34" t="s">
        <v>107</v>
      </c>
      <c r="H13" s="34" t="s">
        <v>103</v>
      </c>
      <c r="I13" s="34"/>
      <c r="J13" s="34"/>
      <c r="K13" s="34">
        <v>578</v>
      </c>
      <c r="L13" s="34"/>
      <c r="M13" s="34"/>
      <c r="N13" s="34"/>
      <c r="O13" s="34"/>
      <c r="P13" s="34"/>
      <c r="Q13" s="34">
        <f t="shared" si="2"/>
        <v>2184</v>
      </c>
      <c r="R13" s="34" t="s">
        <v>110</v>
      </c>
      <c r="S13" s="82">
        <v>1.6</v>
      </c>
      <c r="T13" s="34" t="s">
        <v>105</v>
      </c>
      <c r="U13" s="84"/>
      <c r="X13" s="31" t="str">
        <f t="shared" si="0"/>
        <v>J-49J-52578</v>
      </c>
    </row>
    <row r="14" spans="3:24" s="83" customFormat="1" ht="18" hidden="1">
      <c r="C14" s="34">
        <f t="shared" si="1"/>
        <v>7</v>
      </c>
      <c r="D14" s="180">
        <v>45028</v>
      </c>
      <c r="E14" s="34" t="s">
        <v>191</v>
      </c>
      <c r="F14" s="34" t="s">
        <v>139</v>
      </c>
      <c r="G14" s="34" t="s">
        <v>107</v>
      </c>
      <c r="H14" s="34" t="s">
        <v>103</v>
      </c>
      <c r="I14" s="34">
        <v>242</v>
      </c>
      <c r="J14" s="34"/>
      <c r="K14" s="34"/>
      <c r="L14" s="34"/>
      <c r="M14" s="34"/>
      <c r="N14" s="34"/>
      <c r="O14" s="34"/>
      <c r="P14" s="34"/>
      <c r="Q14" s="34">
        <f t="shared" si="2"/>
        <v>2426</v>
      </c>
      <c r="R14" s="34" t="s">
        <v>104</v>
      </c>
      <c r="S14" s="82">
        <v>1.55</v>
      </c>
      <c r="T14" s="34" t="s">
        <v>105</v>
      </c>
      <c r="U14" s="84"/>
      <c r="X14" s="31" t="str">
        <f t="shared" si="0"/>
        <v>J-154J-124242</v>
      </c>
    </row>
    <row r="15" spans="3:24" s="83" customFormat="1" ht="18" hidden="1">
      <c r="C15" s="34">
        <f t="shared" si="1"/>
        <v>8</v>
      </c>
      <c r="D15" s="180"/>
      <c r="E15" s="34" t="s">
        <v>139</v>
      </c>
      <c r="F15" s="34" t="s">
        <v>378</v>
      </c>
      <c r="G15" s="34" t="s">
        <v>144</v>
      </c>
      <c r="H15" s="34" t="s">
        <v>103</v>
      </c>
      <c r="I15" s="34">
        <v>235</v>
      </c>
      <c r="J15" s="34"/>
      <c r="K15" s="34"/>
      <c r="L15" s="34"/>
      <c r="M15" s="34"/>
      <c r="N15" s="34"/>
      <c r="O15" s="34"/>
      <c r="P15" s="34"/>
      <c r="Q15" s="34">
        <f t="shared" si="2"/>
        <v>2661</v>
      </c>
      <c r="R15" s="34" t="s">
        <v>104</v>
      </c>
      <c r="S15" s="82">
        <v>1.55</v>
      </c>
      <c r="T15" s="34" t="s">
        <v>105</v>
      </c>
      <c r="U15" s="84"/>
      <c r="X15" s="31" t="str">
        <f t="shared" si="0"/>
        <v>J-124J-89235</v>
      </c>
    </row>
    <row r="16" spans="3:24" ht="18" hidden="1">
      <c r="C16" s="34">
        <f t="shared" si="1"/>
        <v>9</v>
      </c>
      <c r="D16" s="180">
        <v>45031</v>
      </c>
      <c r="E16" s="34" t="s">
        <v>106</v>
      </c>
      <c r="F16" s="34" t="s">
        <v>127</v>
      </c>
      <c r="G16" s="34" t="s">
        <v>107</v>
      </c>
      <c r="H16" s="34" t="s">
        <v>103</v>
      </c>
      <c r="I16" s="34"/>
      <c r="J16" s="34"/>
      <c r="K16" s="34"/>
      <c r="L16" s="34"/>
      <c r="M16" s="34"/>
      <c r="N16" s="34"/>
      <c r="O16" s="34"/>
      <c r="P16" s="93">
        <v>171</v>
      </c>
      <c r="Q16" s="34">
        <f t="shared" si="2"/>
        <v>2832</v>
      </c>
      <c r="R16" s="34" t="s">
        <v>104</v>
      </c>
      <c r="S16" s="84">
        <v>1.6</v>
      </c>
      <c r="T16" s="34" t="s">
        <v>105</v>
      </c>
      <c r="U16" s="34"/>
      <c r="V16" s="31">
        <v>171</v>
      </c>
      <c r="X16" s="31" t="str">
        <f t="shared" si="0"/>
        <v>J-28J-49171</v>
      </c>
    </row>
    <row r="17" spans="3:24" ht="18" hidden="1">
      <c r="C17" s="34">
        <f t="shared" si="1"/>
        <v>10</v>
      </c>
      <c r="D17" s="180"/>
      <c r="E17" s="34" t="s">
        <v>379</v>
      </c>
      <c r="F17" s="34" t="s">
        <v>106</v>
      </c>
      <c r="G17" s="34" t="s">
        <v>107</v>
      </c>
      <c r="H17" s="34" t="s">
        <v>103</v>
      </c>
      <c r="I17" s="34"/>
      <c r="J17" s="34"/>
      <c r="K17" s="34"/>
      <c r="L17" s="34"/>
      <c r="M17" s="34"/>
      <c r="N17" s="34"/>
      <c r="O17" s="34"/>
      <c r="P17" s="93">
        <v>217</v>
      </c>
      <c r="Q17" s="34">
        <f t="shared" si="2"/>
        <v>3049</v>
      </c>
      <c r="R17" s="34" t="s">
        <v>104</v>
      </c>
      <c r="S17" s="84">
        <v>1.6</v>
      </c>
      <c r="T17" s="34" t="s">
        <v>105</v>
      </c>
      <c r="U17" s="34"/>
      <c r="V17" s="31">
        <v>217</v>
      </c>
      <c r="X17" s="31" t="str">
        <f t="shared" si="0"/>
        <v>J-15J-28217</v>
      </c>
    </row>
    <row r="18" spans="3:24" ht="18" hidden="1">
      <c r="C18" s="34">
        <f t="shared" si="1"/>
        <v>11</v>
      </c>
      <c r="D18" s="180">
        <v>45032</v>
      </c>
      <c r="E18" s="34" t="s">
        <v>252</v>
      </c>
      <c r="F18" s="34" t="s">
        <v>208</v>
      </c>
      <c r="G18" s="34" t="s">
        <v>144</v>
      </c>
      <c r="H18" s="34" t="s">
        <v>103</v>
      </c>
      <c r="I18" s="34">
        <v>363</v>
      </c>
      <c r="J18" s="34"/>
      <c r="K18" s="34"/>
      <c r="L18" s="34"/>
      <c r="M18" s="34"/>
      <c r="N18" s="34"/>
      <c r="O18" s="34"/>
      <c r="P18" s="93"/>
      <c r="Q18" s="34">
        <f t="shared" si="2"/>
        <v>3412</v>
      </c>
      <c r="R18" s="34" t="s">
        <v>110</v>
      </c>
      <c r="S18" s="84">
        <v>1.25</v>
      </c>
      <c r="T18" s="34" t="s">
        <v>105</v>
      </c>
      <c r="U18" s="35"/>
      <c r="X18" s="31" t="str">
        <f t="shared" si="0"/>
        <v>J-99J-81363</v>
      </c>
    </row>
    <row r="19" spans="3:24" ht="18" hidden="1">
      <c r="C19" s="34">
        <f t="shared" si="1"/>
        <v>12</v>
      </c>
      <c r="D19" s="180"/>
      <c r="E19" s="34" t="s">
        <v>208</v>
      </c>
      <c r="F19" s="34" t="s">
        <v>256</v>
      </c>
      <c r="G19" s="34" t="s">
        <v>144</v>
      </c>
      <c r="H19" s="34" t="s">
        <v>103</v>
      </c>
      <c r="I19" s="34">
        <v>52</v>
      </c>
      <c r="J19" s="34"/>
      <c r="K19" s="34"/>
      <c r="L19" s="34"/>
      <c r="M19" s="34"/>
      <c r="N19" s="34"/>
      <c r="O19" s="34"/>
      <c r="P19" s="93"/>
      <c r="Q19" s="34">
        <f t="shared" si="2"/>
        <v>3464</v>
      </c>
      <c r="R19" s="34" t="s">
        <v>104</v>
      </c>
      <c r="S19" s="84">
        <v>1.55</v>
      </c>
      <c r="T19" s="34" t="s">
        <v>105</v>
      </c>
      <c r="U19" s="35"/>
      <c r="X19" s="31" t="str">
        <f t="shared" si="0"/>
        <v>J-81J-7852</v>
      </c>
    </row>
    <row r="20" spans="3:24" ht="18" hidden="1">
      <c r="C20" s="34">
        <f t="shared" si="1"/>
        <v>13</v>
      </c>
      <c r="D20" s="180"/>
      <c r="E20" s="34" t="s">
        <v>208</v>
      </c>
      <c r="F20" s="34" t="s">
        <v>114</v>
      </c>
      <c r="G20" s="34" t="s">
        <v>144</v>
      </c>
      <c r="H20" s="34" t="s">
        <v>103</v>
      </c>
      <c r="I20" s="34">
        <v>81</v>
      </c>
      <c r="J20" s="34"/>
      <c r="K20" s="34"/>
      <c r="L20" s="34"/>
      <c r="M20" s="34"/>
      <c r="N20" s="34"/>
      <c r="O20" s="34"/>
      <c r="P20" s="85"/>
      <c r="Q20" s="34">
        <f t="shared" si="2"/>
        <v>3545</v>
      </c>
      <c r="R20" s="34" t="s">
        <v>104</v>
      </c>
      <c r="S20" s="34">
        <v>1.55</v>
      </c>
      <c r="T20" s="34" t="s">
        <v>105</v>
      </c>
      <c r="U20" s="85"/>
      <c r="X20" s="31" t="str">
        <f t="shared" si="0"/>
        <v>J-81J-6281</v>
      </c>
    </row>
    <row r="21" spans="3:24" ht="18" hidden="1">
      <c r="C21" s="34">
        <f t="shared" si="1"/>
        <v>14</v>
      </c>
      <c r="D21" s="180"/>
      <c r="E21" s="34" t="s">
        <v>114</v>
      </c>
      <c r="F21" s="34" t="s">
        <v>247</v>
      </c>
      <c r="G21" s="34" t="s">
        <v>144</v>
      </c>
      <c r="H21" s="34" t="s">
        <v>103</v>
      </c>
      <c r="I21" s="34">
        <v>22</v>
      </c>
      <c r="J21" s="34"/>
      <c r="K21" s="34"/>
      <c r="L21" s="34"/>
      <c r="M21" s="34"/>
      <c r="N21" s="34"/>
      <c r="O21" s="34"/>
      <c r="P21" s="85"/>
      <c r="Q21" s="34">
        <f t="shared" si="2"/>
        <v>3567</v>
      </c>
      <c r="R21" s="34" t="s">
        <v>110</v>
      </c>
      <c r="S21" s="84">
        <v>1.55</v>
      </c>
      <c r="T21" s="34" t="s">
        <v>105</v>
      </c>
      <c r="U21" s="85"/>
      <c r="X21" s="31" t="str">
        <f t="shared" si="0"/>
        <v>J-62J-7322</v>
      </c>
    </row>
    <row r="22" spans="3:24" ht="18" hidden="1">
      <c r="C22" s="34">
        <f t="shared" si="1"/>
        <v>15</v>
      </c>
      <c r="D22" s="180"/>
      <c r="E22" s="34" t="s">
        <v>114</v>
      </c>
      <c r="F22" s="34" t="s">
        <v>246</v>
      </c>
      <c r="G22" s="34" t="s">
        <v>144</v>
      </c>
      <c r="H22" s="34" t="s">
        <v>103</v>
      </c>
      <c r="I22" s="34">
        <v>59</v>
      </c>
      <c r="J22" s="34"/>
      <c r="K22" s="34"/>
      <c r="L22" s="34"/>
      <c r="M22" s="34"/>
      <c r="N22" s="34"/>
      <c r="O22" s="34"/>
      <c r="P22" s="85"/>
      <c r="Q22" s="34">
        <f t="shared" si="2"/>
        <v>3626</v>
      </c>
      <c r="R22" s="34" t="s">
        <v>104</v>
      </c>
      <c r="S22" s="84">
        <v>1.5</v>
      </c>
      <c r="T22" s="34" t="s">
        <v>105</v>
      </c>
      <c r="U22" s="34"/>
      <c r="X22" s="31" t="str">
        <f t="shared" si="0"/>
        <v>J-62J-6559</v>
      </c>
    </row>
    <row r="23" spans="3:24" ht="18" hidden="1">
      <c r="C23" s="34">
        <f t="shared" si="1"/>
        <v>16</v>
      </c>
      <c r="D23" s="180">
        <v>45039</v>
      </c>
      <c r="E23" s="34" t="s">
        <v>127</v>
      </c>
      <c r="F23" s="34" t="s">
        <v>228</v>
      </c>
      <c r="G23" s="34" t="s">
        <v>102</v>
      </c>
      <c r="H23" s="34" t="s">
        <v>103</v>
      </c>
      <c r="I23" s="34"/>
      <c r="J23" s="34"/>
      <c r="K23" s="34"/>
      <c r="L23" s="34"/>
      <c r="M23" s="34"/>
      <c r="N23" s="34"/>
      <c r="O23" s="34"/>
      <c r="P23" s="34">
        <v>98</v>
      </c>
      <c r="Q23" s="34">
        <f t="shared" si="2"/>
        <v>3724</v>
      </c>
      <c r="R23" s="34" t="s">
        <v>110</v>
      </c>
      <c r="S23" s="34">
        <v>1.55</v>
      </c>
      <c r="T23" s="34" t="s">
        <v>105</v>
      </c>
      <c r="U23" s="85"/>
      <c r="V23" s="31">
        <v>98</v>
      </c>
      <c r="X23" s="31" t="str">
        <f t="shared" si="0"/>
        <v>J-49J-8598</v>
      </c>
    </row>
    <row r="24" spans="3:24" ht="18" hidden="1">
      <c r="C24" s="34">
        <f t="shared" si="1"/>
        <v>17</v>
      </c>
      <c r="D24" s="180"/>
      <c r="E24" s="34" t="s">
        <v>228</v>
      </c>
      <c r="F24" s="34" t="s">
        <v>222</v>
      </c>
      <c r="G24" s="34" t="s">
        <v>107</v>
      </c>
      <c r="H24" s="34" t="s">
        <v>103</v>
      </c>
      <c r="I24" s="34"/>
      <c r="J24" s="34"/>
      <c r="K24" s="34"/>
      <c r="L24" s="34"/>
      <c r="M24" s="34"/>
      <c r="N24" s="34"/>
      <c r="O24" s="34"/>
      <c r="P24" s="34">
        <v>111</v>
      </c>
      <c r="Q24" s="34">
        <f t="shared" si="2"/>
        <v>3835</v>
      </c>
      <c r="R24" s="34" t="s">
        <v>110</v>
      </c>
      <c r="S24" s="34">
        <v>1.25</v>
      </c>
      <c r="T24" s="34" t="s">
        <v>105</v>
      </c>
      <c r="U24" s="34"/>
      <c r="V24" s="31">
        <v>111</v>
      </c>
      <c r="X24" s="31" t="str">
        <f t="shared" si="0"/>
        <v>J-85J-51111</v>
      </c>
    </row>
    <row r="25" spans="3:24" ht="18" hidden="1">
      <c r="C25" s="34">
        <f t="shared" si="1"/>
        <v>18</v>
      </c>
      <c r="D25" s="180"/>
      <c r="E25" s="34" t="s">
        <v>234</v>
      </c>
      <c r="F25" s="34" t="s">
        <v>226</v>
      </c>
      <c r="G25" s="34" t="s">
        <v>102</v>
      </c>
      <c r="H25" s="34" t="s">
        <v>103</v>
      </c>
      <c r="I25" s="34"/>
      <c r="J25" s="34"/>
      <c r="K25" s="34"/>
      <c r="L25" s="34"/>
      <c r="M25" s="34"/>
      <c r="N25" s="34"/>
      <c r="O25" s="34"/>
      <c r="P25" s="34">
        <v>278</v>
      </c>
      <c r="Q25" s="34">
        <f t="shared" si="2"/>
        <v>4113</v>
      </c>
      <c r="R25" s="34" t="s">
        <v>110</v>
      </c>
      <c r="S25" s="34">
        <v>1.55</v>
      </c>
      <c r="T25" s="34" t="s">
        <v>105</v>
      </c>
      <c r="U25" s="86"/>
      <c r="V25" s="31">
        <v>278</v>
      </c>
      <c r="X25" s="31" t="str">
        <f t="shared" si="0"/>
        <v>J-05J-02278</v>
      </c>
    </row>
    <row r="26" spans="3:24" ht="18" hidden="1">
      <c r="C26" s="34">
        <f t="shared" si="1"/>
        <v>19</v>
      </c>
      <c r="D26" s="180">
        <v>45040</v>
      </c>
      <c r="E26" s="34" t="s">
        <v>222</v>
      </c>
      <c r="F26" s="34" t="s">
        <v>251</v>
      </c>
      <c r="G26" s="34" t="s">
        <v>102</v>
      </c>
      <c r="H26" s="34" t="s">
        <v>103</v>
      </c>
      <c r="I26" s="34"/>
      <c r="J26" s="34"/>
      <c r="K26" s="34"/>
      <c r="L26" s="34"/>
      <c r="M26" s="34"/>
      <c r="N26" s="34"/>
      <c r="O26" s="34"/>
      <c r="P26" s="34">
        <v>271</v>
      </c>
      <c r="Q26" s="34">
        <f t="shared" si="2"/>
        <v>4384</v>
      </c>
      <c r="R26" s="34" t="s">
        <v>104</v>
      </c>
      <c r="S26" s="34">
        <v>1.55</v>
      </c>
      <c r="T26" s="34" t="s">
        <v>105</v>
      </c>
      <c r="U26" s="86"/>
      <c r="V26" s="31">
        <v>271</v>
      </c>
      <c r="X26" s="31" t="str">
        <f t="shared" si="0"/>
        <v>J-51J-83271</v>
      </c>
    </row>
    <row r="27" spans="3:24" ht="18" hidden="1">
      <c r="C27" s="34">
        <f t="shared" si="1"/>
        <v>20</v>
      </c>
      <c r="D27" s="180">
        <v>45041</v>
      </c>
      <c r="E27" s="34" t="s">
        <v>380</v>
      </c>
      <c r="F27" s="34" t="s">
        <v>381</v>
      </c>
      <c r="G27" s="34" t="s">
        <v>102</v>
      </c>
      <c r="H27" s="34" t="s">
        <v>103</v>
      </c>
      <c r="I27" s="34"/>
      <c r="J27" s="34"/>
      <c r="K27" s="34"/>
      <c r="L27" s="34"/>
      <c r="M27" s="34"/>
      <c r="N27" s="34"/>
      <c r="O27" s="34">
        <v>504</v>
      </c>
      <c r="P27" s="85"/>
      <c r="Q27" s="34">
        <f t="shared" si="2"/>
        <v>4888</v>
      </c>
      <c r="R27" s="34" t="s">
        <v>104</v>
      </c>
      <c r="S27" s="34">
        <v>1.2</v>
      </c>
      <c r="T27" s="34" t="s">
        <v>105</v>
      </c>
      <c r="U27" s="86"/>
      <c r="X27" s="31" t="str">
        <f t="shared" si="0"/>
        <v>J-23J160504</v>
      </c>
    </row>
    <row r="28" spans="3:24" ht="18" hidden="1">
      <c r="C28" s="34">
        <f t="shared" si="1"/>
        <v>21</v>
      </c>
      <c r="D28" s="180">
        <v>45047</v>
      </c>
      <c r="E28" s="34" t="s">
        <v>380</v>
      </c>
      <c r="F28" s="34" t="s">
        <v>211</v>
      </c>
      <c r="G28" s="94" t="s">
        <v>107</v>
      </c>
      <c r="H28" s="34" t="s">
        <v>103</v>
      </c>
      <c r="I28" s="34">
        <v>385</v>
      </c>
      <c r="J28" s="34"/>
      <c r="K28" s="34"/>
      <c r="L28" s="34"/>
      <c r="M28" s="34"/>
      <c r="N28" s="34"/>
      <c r="O28" s="34"/>
      <c r="P28" s="85"/>
      <c r="Q28" s="34">
        <f t="shared" si="2"/>
        <v>5273</v>
      </c>
      <c r="R28" s="34" t="s">
        <v>110</v>
      </c>
      <c r="S28" s="34">
        <v>1.3</v>
      </c>
      <c r="T28" s="34" t="s">
        <v>105</v>
      </c>
      <c r="U28" s="86"/>
      <c r="X28" s="31" t="str">
        <f t="shared" si="0"/>
        <v>J-23J-32385</v>
      </c>
    </row>
    <row r="29" spans="3:24" ht="18" hidden="1">
      <c r="C29" s="34">
        <f t="shared" si="1"/>
        <v>22</v>
      </c>
      <c r="D29" s="180"/>
      <c r="E29" s="34" t="s">
        <v>379</v>
      </c>
      <c r="F29" s="34" t="s">
        <v>227</v>
      </c>
      <c r="G29" s="34" t="s">
        <v>107</v>
      </c>
      <c r="H29" s="34" t="s">
        <v>103</v>
      </c>
      <c r="I29" s="34"/>
      <c r="J29" s="34"/>
      <c r="K29" s="34"/>
      <c r="L29" s="34"/>
      <c r="M29" s="34"/>
      <c r="N29" s="34"/>
      <c r="O29" s="34"/>
      <c r="P29" s="34">
        <v>145</v>
      </c>
      <c r="Q29" s="34">
        <f t="shared" si="2"/>
        <v>5418</v>
      </c>
      <c r="R29" s="34" t="s">
        <v>110</v>
      </c>
      <c r="S29" s="34">
        <v>1.8</v>
      </c>
      <c r="T29" s="34" t="s">
        <v>105</v>
      </c>
      <c r="U29" s="86"/>
      <c r="V29" s="31">
        <v>145</v>
      </c>
      <c r="X29" s="31" t="str">
        <f t="shared" si="0"/>
        <v>J-15J-24145</v>
      </c>
    </row>
    <row r="30" spans="3:24" ht="18" hidden="1">
      <c r="C30" s="34">
        <f t="shared" si="1"/>
        <v>23</v>
      </c>
      <c r="D30" s="180">
        <v>45048</v>
      </c>
      <c r="E30" s="34" t="s">
        <v>661</v>
      </c>
      <c r="F30" s="34" t="s">
        <v>112</v>
      </c>
      <c r="G30" s="34" t="s">
        <v>107</v>
      </c>
      <c r="H30" s="34" t="s">
        <v>103</v>
      </c>
      <c r="I30" s="34"/>
      <c r="J30" s="34"/>
      <c r="K30" s="34">
        <v>182</v>
      </c>
      <c r="L30" s="34"/>
      <c r="M30" s="34"/>
      <c r="N30" s="34"/>
      <c r="O30" s="34"/>
      <c r="P30" s="85"/>
      <c r="Q30" s="34">
        <f t="shared" si="2"/>
        <v>5600</v>
      </c>
      <c r="R30" s="34" t="s">
        <v>110</v>
      </c>
      <c r="S30" s="34">
        <v>1.8</v>
      </c>
      <c r="T30" s="34" t="s">
        <v>105</v>
      </c>
      <c r="U30" s="86"/>
      <c r="X30" s="31" t="str">
        <f t="shared" si="0"/>
        <v>J-122J-119182</v>
      </c>
    </row>
    <row r="31" spans="3:24" ht="18" hidden="1">
      <c r="C31" s="34">
        <f t="shared" si="1"/>
        <v>24</v>
      </c>
      <c r="D31" s="180"/>
      <c r="E31" s="34" t="s">
        <v>279</v>
      </c>
      <c r="F31" s="34" t="s">
        <v>661</v>
      </c>
      <c r="G31" s="34" t="s">
        <v>107</v>
      </c>
      <c r="H31" s="34" t="s">
        <v>103</v>
      </c>
      <c r="I31" s="34">
        <v>205</v>
      </c>
      <c r="J31" s="34"/>
      <c r="K31" s="34"/>
      <c r="L31" s="34"/>
      <c r="M31" s="34"/>
      <c r="N31" s="34"/>
      <c r="O31" s="34"/>
      <c r="P31" s="85"/>
      <c r="Q31" s="34">
        <f t="shared" si="2"/>
        <v>5805</v>
      </c>
      <c r="R31" s="34" t="s">
        <v>110</v>
      </c>
      <c r="S31" s="34">
        <v>1.8</v>
      </c>
      <c r="T31" s="34" t="s">
        <v>105</v>
      </c>
      <c r="U31" s="86"/>
      <c r="X31" s="31" t="str">
        <f t="shared" si="0"/>
        <v>J-93J-122205</v>
      </c>
    </row>
    <row r="32" spans="3:24" ht="18" hidden="1">
      <c r="C32" s="34">
        <f t="shared" si="1"/>
        <v>25</v>
      </c>
      <c r="D32" s="180"/>
      <c r="E32" s="34" t="s">
        <v>211</v>
      </c>
      <c r="F32" s="34" t="s">
        <v>662</v>
      </c>
      <c r="G32" s="34" t="s">
        <v>107</v>
      </c>
      <c r="H32" s="34" t="s">
        <v>103</v>
      </c>
      <c r="I32" s="34">
        <v>177</v>
      </c>
      <c r="J32" s="34"/>
      <c r="K32" s="34"/>
      <c r="L32" s="34"/>
      <c r="M32" s="34"/>
      <c r="N32" s="34"/>
      <c r="O32" s="34"/>
      <c r="P32" s="85"/>
      <c r="Q32" s="34">
        <f t="shared" si="2"/>
        <v>5982</v>
      </c>
      <c r="R32" s="34" t="s">
        <v>110</v>
      </c>
      <c r="S32" s="34">
        <v>1.3</v>
      </c>
      <c r="T32" s="34" t="s">
        <v>105</v>
      </c>
      <c r="U32" s="86"/>
      <c r="X32" s="31" t="str">
        <f t="shared" si="0"/>
        <v>J-32J30177</v>
      </c>
    </row>
    <row r="33" spans="3:24" ht="18" hidden="1">
      <c r="C33" s="34">
        <f t="shared" si="1"/>
        <v>26</v>
      </c>
      <c r="D33" s="180">
        <v>45051</v>
      </c>
      <c r="E33" s="34" t="s">
        <v>663</v>
      </c>
      <c r="F33" s="34" t="s">
        <v>664</v>
      </c>
      <c r="G33" s="34" t="s">
        <v>102</v>
      </c>
      <c r="H33" s="34" t="s">
        <v>103</v>
      </c>
      <c r="I33" s="34"/>
      <c r="J33" s="34"/>
      <c r="K33" s="34">
        <v>102</v>
      </c>
      <c r="L33" s="34"/>
      <c r="M33" s="34"/>
      <c r="N33" s="34"/>
      <c r="O33" s="34"/>
      <c r="P33" s="85"/>
      <c r="Q33" s="34">
        <f t="shared" si="2"/>
        <v>6084</v>
      </c>
      <c r="R33" s="34" t="s">
        <v>110</v>
      </c>
      <c r="S33" s="34">
        <v>1.3</v>
      </c>
      <c r="T33" s="34" t="s">
        <v>105</v>
      </c>
      <c r="U33" s="86"/>
      <c r="X33" s="31" t="str">
        <f t="shared" si="0"/>
        <v>J-84J-144102</v>
      </c>
    </row>
    <row r="34" spans="3:24" ht="18" hidden="1">
      <c r="C34" s="34">
        <f t="shared" si="1"/>
        <v>27</v>
      </c>
      <c r="D34" s="180"/>
      <c r="E34" s="34" t="s">
        <v>653</v>
      </c>
      <c r="F34" s="34" t="s">
        <v>135</v>
      </c>
      <c r="G34" s="34" t="s">
        <v>102</v>
      </c>
      <c r="H34" s="34" t="s">
        <v>103</v>
      </c>
      <c r="I34" s="34"/>
      <c r="J34" s="34">
        <v>98</v>
      </c>
      <c r="K34" s="34"/>
      <c r="L34" s="34"/>
      <c r="M34" s="34"/>
      <c r="N34" s="34"/>
      <c r="O34" s="34"/>
      <c r="P34" s="85"/>
      <c r="Q34" s="34">
        <f t="shared" si="2"/>
        <v>6182</v>
      </c>
      <c r="R34" s="34" t="s">
        <v>110</v>
      </c>
      <c r="S34" s="34">
        <v>1.8</v>
      </c>
      <c r="T34" s="34" t="s">
        <v>105</v>
      </c>
      <c r="U34" s="86"/>
      <c r="X34" s="31" t="str">
        <f t="shared" si="0"/>
        <v>J-114J-13498</v>
      </c>
    </row>
    <row r="35" spans="3:24" ht="18" hidden="1">
      <c r="C35" s="34">
        <f t="shared" si="1"/>
        <v>28</v>
      </c>
      <c r="D35" s="180"/>
      <c r="E35" s="34" t="s">
        <v>211</v>
      </c>
      <c r="F35" s="34" t="s">
        <v>372</v>
      </c>
      <c r="G35" s="34" t="s">
        <v>107</v>
      </c>
      <c r="H35" s="34" t="s">
        <v>103</v>
      </c>
      <c r="I35" s="34">
        <v>120</v>
      </c>
      <c r="J35" s="34"/>
      <c r="K35" s="34"/>
      <c r="L35" s="34"/>
      <c r="M35" s="34"/>
      <c r="N35" s="34"/>
      <c r="O35" s="34"/>
      <c r="P35" s="85"/>
      <c r="Q35" s="34">
        <f t="shared" si="2"/>
        <v>6302</v>
      </c>
      <c r="R35" s="34" t="s">
        <v>110</v>
      </c>
      <c r="S35" s="34">
        <v>1.2</v>
      </c>
      <c r="T35" s="34" t="s">
        <v>105</v>
      </c>
      <c r="U35" s="86"/>
      <c r="X35" s="31" t="str">
        <f t="shared" si="0"/>
        <v>J-32J-06120</v>
      </c>
    </row>
    <row r="36" spans="3:24" ht="18" hidden="1">
      <c r="C36" s="34">
        <f t="shared" si="1"/>
        <v>29</v>
      </c>
      <c r="D36" s="180"/>
      <c r="E36" s="34" t="s">
        <v>665</v>
      </c>
      <c r="F36" s="34" t="s">
        <v>666</v>
      </c>
      <c r="G36" s="34" t="s">
        <v>102</v>
      </c>
      <c r="H36" s="34" t="s">
        <v>103</v>
      </c>
      <c r="I36" s="34">
        <v>313</v>
      </c>
      <c r="J36" s="34"/>
      <c r="K36" s="34"/>
      <c r="L36" s="34"/>
      <c r="M36" s="34"/>
      <c r="N36" s="34"/>
      <c r="O36" s="34"/>
      <c r="P36" s="85"/>
      <c r="Q36" s="34">
        <f t="shared" si="2"/>
        <v>6615</v>
      </c>
      <c r="R36" s="34" t="s">
        <v>104</v>
      </c>
      <c r="S36" s="87">
        <v>1.2</v>
      </c>
      <c r="T36" s="34" t="s">
        <v>105</v>
      </c>
      <c r="U36" s="86"/>
      <c r="X36" s="31" t="str">
        <f t="shared" si="0"/>
        <v>J-137J-178313</v>
      </c>
    </row>
    <row r="37" spans="3:24" ht="18" hidden="1">
      <c r="C37" s="34">
        <f t="shared" si="1"/>
        <v>30</v>
      </c>
      <c r="D37" s="180"/>
      <c r="E37" s="34" t="s">
        <v>379</v>
      </c>
      <c r="F37" s="34" t="s">
        <v>234</v>
      </c>
      <c r="G37" s="34" t="s">
        <v>107</v>
      </c>
      <c r="H37" s="34" t="s">
        <v>103</v>
      </c>
      <c r="I37" s="34"/>
      <c r="J37" s="34"/>
      <c r="K37" s="34"/>
      <c r="L37" s="34"/>
      <c r="M37" s="34"/>
      <c r="N37" s="34"/>
      <c r="O37" s="34"/>
      <c r="P37" s="34">
        <v>228</v>
      </c>
      <c r="Q37" s="34">
        <f t="shared" si="2"/>
        <v>6843</v>
      </c>
      <c r="R37" s="34" t="s">
        <v>104</v>
      </c>
      <c r="S37" s="34">
        <v>1.3</v>
      </c>
      <c r="T37" s="34" t="s">
        <v>105</v>
      </c>
      <c r="U37" s="86"/>
      <c r="V37" s="31">
        <v>228</v>
      </c>
      <c r="X37" s="31" t="str">
        <f t="shared" si="0"/>
        <v>J-15J-05228</v>
      </c>
    </row>
    <row r="38" spans="3:24" ht="18" hidden="1">
      <c r="C38" s="34">
        <f t="shared" si="1"/>
        <v>31</v>
      </c>
      <c r="D38" s="180">
        <v>45052</v>
      </c>
      <c r="E38" s="34" t="s">
        <v>175</v>
      </c>
      <c r="F38" s="34" t="s">
        <v>667</v>
      </c>
      <c r="G38" s="34" t="s">
        <v>102</v>
      </c>
      <c r="H38" s="34" t="s">
        <v>103</v>
      </c>
      <c r="I38" s="34">
        <v>207</v>
      </c>
      <c r="J38" s="34"/>
      <c r="K38" s="34"/>
      <c r="L38" s="34"/>
      <c r="M38" s="34"/>
      <c r="N38" s="34"/>
      <c r="O38" s="34"/>
      <c r="P38" s="85"/>
      <c r="Q38" s="34">
        <f t="shared" si="2"/>
        <v>7050</v>
      </c>
      <c r="R38" s="34" t="s">
        <v>104</v>
      </c>
      <c r="S38" s="34">
        <v>1.3</v>
      </c>
      <c r="T38" s="34" t="s">
        <v>105</v>
      </c>
      <c r="U38" s="36"/>
      <c r="X38" s="31" t="str">
        <f t="shared" si="0"/>
        <v>J-182J-222207</v>
      </c>
    </row>
    <row r="39" spans="3:24" ht="18" hidden="1">
      <c r="C39" s="34">
        <f t="shared" si="1"/>
        <v>32</v>
      </c>
      <c r="D39" s="180"/>
      <c r="E39" s="34" t="s">
        <v>666</v>
      </c>
      <c r="F39" s="34" t="s">
        <v>175</v>
      </c>
      <c r="G39" s="34" t="s">
        <v>102</v>
      </c>
      <c r="H39" s="34" t="s">
        <v>103</v>
      </c>
      <c r="I39" s="34">
        <v>206</v>
      </c>
      <c r="J39" s="34"/>
      <c r="K39" s="34"/>
      <c r="L39" s="34"/>
      <c r="M39" s="34"/>
      <c r="N39" s="34"/>
      <c r="O39" s="34"/>
      <c r="P39" s="85"/>
      <c r="Q39" s="34">
        <f t="shared" si="2"/>
        <v>7256</v>
      </c>
      <c r="R39" s="34" t="s">
        <v>110</v>
      </c>
      <c r="S39" s="34">
        <v>1.3</v>
      </c>
      <c r="T39" s="34" t="s">
        <v>105</v>
      </c>
      <c r="U39" s="36"/>
      <c r="X39" s="31" t="str">
        <f t="shared" si="0"/>
        <v>J-178J-182206</v>
      </c>
    </row>
    <row r="40" spans="3:24" ht="18" hidden="1">
      <c r="C40" s="34">
        <f t="shared" si="1"/>
        <v>33</v>
      </c>
      <c r="D40" s="180">
        <v>45053</v>
      </c>
      <c r="E40" s="34" t="s">
        <v>175</v>
      </c>
      <c r="F40" s="34" t="s">
        <v>101</v>
      </c>
      <c r="G40" s="34" t="s">
        <v>107</v>
      </c>
      <c r="H40" s="34" t="s">
        <v>103</v>
      </c>
      <c r="I40" s="34">
        <v>397</v>
      </c>
      <c r="J40" s="34"/>
      <c r="K40" s="34"/>
      <c r="L40" s="34"/>
      <c r="M40" s="34"/>
      <c r="N40" s="34"/>
      <c r="O40" s="34"/>
      <c r="P40" s="85"/>
      <c r="Q40" s="34">
        <f t="shared" si="2"/>
        <v>7653</v>
      </c>
      <c r="R40" s="34" t="s">
        <v>110</v>
      </c>
      <c r="S40" s="34">
        <v>1.3</v>
      </c>
      <c r="T40" s="34" t="s">
        <v>105</v>
      </c>
      <c r="U40" s="36"/>
      <c r="X40" s="31" t="str">
        <f t="shared" si="0"/>
        <v>J-182J-135397</v>
      </c>
    </row>
    <row r="41" spans="3:24" ht="18" hidden="1">
      <c r="C41" s="34">
        <f t="shared" si="1"/>
        <v>34</v>
      </c>
      <c r="D41" s="180"/>
      <c r="E41" s="34" t="s">
        <v>112</v>
      </c>
      <c r="F41" s="34" t="s">
        <v>101</v>
      </c>
      <c r="G41" s="34" t="s">
        <v>107</v>
      </c>
      <c r="H41" s="34" t="s">
        <v>103</v>
      </c>
      <c r="I41" s="34">
        <v>61</v>
      </c>
      <c r="J41" s="34"/>
      <c r="K41" s="34"/>
      <c r="L41" s="34"/>
      <c r="M41" s="34"/>
      <c r="N41" s="34"/>
      <c r="O41" s="34"/>
      <c r="P41" s="85"/>
      <c r="Q41" s="34">
        <f t="shared" si="2"/>
        <v>7714</v>
      </c>
      <c r="R41" s="34" t="s">
        <v>110</v>
      </c>
      <c r="S41" s="34">
        <v>1.8</v>
      </c>
      <c r="T41" s="34" t="s">
        <v>105</v>
      </c>
      <c r="U41" s="36"/>
      <c r="X41" s="31" t="str">
        <f t="shared" si="0"/>
        <v>J-119J-13561</v>
      </c>
    </row>
    <row r="42" spans="3:24" ht="18" hidden="1">
      <c r="C42" s="34">
        <f t="shared" si="1"/>
        <v>35</v>
      </c>
      <c r="D42" s="180">
        <v>45054</v>
      </c>
      <c r="E42" s="34" t="s">
        <v>148</v>
      </c>
      <c r="F42" s="34" t="s">
        <v>182</v>
      </c>
      <c r="G42" s="34" t="s">
        <v>107</v>
      </c>
      <c r="H42" s="34" t="s">
        <v>103</v>
      </c>
      <c r="I42" s="34">
        <v>226</v>
      </c>
      <c r="J42" s="34"/>
      <c r="K42" s="34"/>
      <c r="L42" s="34"/>
      <c r="M42" s="34"/>
      <c r="N42" s="34"/>
      <c r="O42" s="34"/>
      <c r="P42" s="85"/>
      <c r="Q42" s="34">
        <f t="shared" si="2"/>
        <v>7940</v>
      </c>
      <c r="R42" s="34" t="s">
        <v>110</v>
      </c>
      <c r="S42" s="34">
        <v>1.8</v>
      </c>
      <c r="T42" s="34" t="s">
        <v>105</v>
      </c>
      <c r="U42" s="36"/>
      <c r="X42" s="31" t="str">
        <f t="shared" si="0"/>
        <v>J-174J-203226</v>
      </c>
    </row>
    <row r="43" spans="3:24" ht="18" hidden="1">
      <c r="C43" s="34">
        <f t="shared" si="1"/>
        <v>36</v>
      </c>
      <c r="D43" s="180"/>
      <c r="E43" s="34" t="s">
        <v>182</v>
      </c>
      <c r="F43" s="34" t="s">
        <v>297</v>
      </c>
      <c r="G43" s="34" t="s">
        <v>107</v>
      </c>
      <c r="H43" s="34" t="s">
        <v>103</v>
      </c>
      <c r="I43" s="34">
        <v>59</v>
      </c>
      <c r="J43" s="34"/>
      <c r="K43" s="34"/>
      <c r="L43" s="34"/>
      <c r="M43" s="34"/>
      <c r="N43" s="34"/>
      <c r="O43" s="34"/>
      <c r="P43" s="85"/>
      <c r="Q43" s="34">
        <f t="shared" si="2"/>
        <v>7999</v>
      </c>
      <c r="R43" s="34" t="s">
        <v>110</v>
      </c>
      <c r="S43" s="34">
        <v>0.6</v>
      </c>
      <c r="T43" s="34" t="s">
        <v>105</v>
      </c>
      <c r="U43" s="88"/>
      <c r="X43" s="31" t="str">
        <f t="shared" si="0"/>
        <v>J-203J-19659</v>
      </c>
    </row>
    <row r="44" spans="3:24" ht="18" hidden="1">
      <c r="C44" s="34">
        <f t="shared" si="1"/>
        <v>37</v>
      </c>
      <c r="D44" s="180"/>
      <c r="E44" s="34" t="s">
        <v>181</v>
      </c>
      <c r="F44" s="34" t="s">
        <v>523</v>
      </c>
      <c r="G44" s="34" t="s">
        <v>107</v>
      </c>
      <c r="H44" s="34" t="s">
        <v>103</v>
      </c>
      <c r="I44" s="34">
        <v>279</v>
      </c>
      <c r="J44" s="34"/>
      <c r="K44" s="34"/>
      <c r="L44" s="34"/>
      <c r="M44" s="34"/>
      <c r="N44" s="34"/>
      <c r="O44" s="34"/>
      <c r="P44" s="85"/>
      <c r="Q44" s="34">
        <f t="shared" si="2"/>
        <v>8278</v>
      </c>
      <c r="R44" s="34" t="s">
        <v>110</v>
      </c>
      <c r="S44" s="34">
        <v>1.8</v>
      </c>
      <c r="T44" s="34" t="s">
        <v>105</v>
      </c>
      <c r="U44" s="88"/>
      <c r="X44" s="31" t="str">
        <f t="shared" si="0"/>
        <v>J-190J-214279</v>
      </c>
    </row>
    <row r="45" spans="3:24" ht="18" hidden="1">
      <c r="C45" s="34">
        <f t="shared" si="1"/>
        <v>38</v>
      </c>
      <c r="D45" s="180"/>
      <c r="E45" s="34" t="s">
        <v>523</v>
      </c>
      <c r="F45" s="34" t="s">
        <v>668</v>
      </c>
      <c r="G45" s="34" t="s">
        <v>107</v>
      </c>
      <c r="H45" s="34" t="s">
        <v>103</v>
      </c>
      <c r="I45" s="34">
        <v>224</v>
      </c>
      <c r="J45" s="34"/>
      <c r="K45" s="34"/>
      <c r="L45" s="34"/>
      <c r="M45" s="34"/>
      <c r="N45" s="34"/>
      <c r="O45" s="34"/>
      <c r="P45" s="85"/>
      <c r="Q45" s="34">
        <f t="shared" si="2"/>
        <v>8502</v>
      </c>
      <c r="R45" s="34" t="s">
        <v>110</v>
      </c>
      <c r="S45" s="34">
        <v>1.8</v>
      </c>
      <c r="T45" s="34" t="s">
        <v>105</v>
      </c>
      <c r="U45" s="88"/>
      <c r="X45" s="31" t="str">
        <f t="shared" si="0"/>
        <v>J-214J-293224</v>
      </c>
    </row>
    <row r="46" spans="3:24" ht="18" hidden="1">
      <c r="C46" s="34">
        <f t="shared" si="1"/>
        <v>39</v>
      </c>
      <c r="D46" s="180"/>
      <c r="E46" s="34" t="s">
        <v>668</v>
      </c>
      <c r="F46" s="34" t="s">
        <v>669</v>
      </c>
      <c r="G46" s="34" t="s">
        <v>107</v>
      </c>
      <c r="H46" s="34" t="s">
        <v>103</v>
      </c>
      <c r="I46" s="34">
        <v>168</v>
      </c>
      <c r="J46" s="34"/>
      <c r="K46" s="34"/>
      <c r="L46" s="34"/>
      <c r="M46" s="34"/>
      <c r="N46" s="34"/>
      <c r="O46" s="34"/>
      <c r="P46" s="85"/>
      <c r="Q46" s="34">
        <f t="shared" si="2"/>
        <v>8670</v>
      </c>
      <c r="R46" s="34" t="s">
        <v>104</v>
      </c>
      <c r="S46" s="34">
        <v>1.8</v>
      </c>
      <c r="T46" s="34" t="s">
        <v>105</v>
      </c>
      <c r="U46" s="36"/>
      <c r="X46" s="31" t="str">
        <f t="shared" si="0"/>
        <v>J-293J-215168</v>
      </c>
    </row>
    <row r="47" spans="3:24" ht="18" hidden="1">
      <c r="C47" s="34">
        <f t="shared" si="1"/>
        <v>40</v>
      </c>
      <c r="D47" s="180">
        <v>45055</v>
      </c>
      <c r="E47" s="34" t="s">
        <v>607</v>
      </c>
      <c r="F47" s="34" t="s">
        <v>670</v>
      </c>
      <c r="G47" s="34" t="s">
        <v>102</v>
      </c>
      <c r="H47" s="34" t="s">
        <v>103</v>
      </c>
      <c r="I47" s="34"/>
      <c r="J47" s="34"/>
      <c r="K47" s="34"/>
      <c r="L47" s="34"/>
      <c r="M47" s="34">
        <v>444</v>
      </c>
      <c r="N47" s="34"/>
      <c r="O47" s="34"/>
      <c r="P47" s="85"/>
      <c r="Q47" s="34">
        <f t="shared" si="2"/>
        <v>9114</v>
      </c>
      <c r="R47" s="34" t="s">
        <v>104</v>
      </c>
      <c r="S47" s="34">
        <v>1.8</v>
      </c>
      <c r="T47" s="34" t="s">
        <v>105</v>
      </c>
      <c r="U47" s="36"/>
      <c r="X47" s="31" t="str">
        <f t="shared" si="0"/>
        <v>J-242J-271444</v>
      </c>
    </row>
    <row r="48" spans="3:24" ht="18" hidden="1">
      <c r="C48" s="34">
        <f t="shared" si="1"/>
        <v>41</v>
      </c>
      <c r="D48" s="180"/>
      <c r="E48" s="34" t="s">
        <v>661</v>
      </c>
      <c r="F48" s="34" t="s">
        <v>666</v>
      </c>
      <c r="G48" s="34" t="s">
        <v>102</v>
      </c>
      <c r="H48" s="34" t="s">
        <v>103</v>
      </c>
      <c r="I48" s="34"/>
      <c r="J48" s="34"/>
      <c r="K48" s="34"/>
      <c r="L48" s="34"/>
      <c r="M48" s="34"/>
      <c r="N48" s="34"/>
      <c r="O48" s="34">
        <v>421</v>
      </c>
      <c r="P48" s="85"/>
      <c r="Q48" s="34">
        <f t="shared" si="2"/>
        <v>9535</v>
      </c>
      <c r="R48" s="34" t="s">
        <v>104</v>
      </c>
      <c r="S48" s="34">
        <v>1.8</v>
      </c>
      <c r="T48" s="34" t="s">
        <v>105</v>
      </c>
      <c r="U48" s="36"/>
      <c r="X48" s="31" t="str">
        <f t="shared" si="0"/>
        <v>J-122J-178421</v>
      </c>
    </row>
    <row r="49" spans="3:24" ht="18" hidden="1">
      <c r="C49" s="34">
        <f t="shared" si="1"/>
        <v>42</v>
      </c>
      <c r="D49" s="180">
        <v>45056</v>
      </c>
      <c r="E49" s="34" t="s">
        <v>653</v>
      </c>
      <c r="F49" s="34" t="s">
        <v>233</v>
      </c>
      <c r="G49" s="34" t="s">
        <v>107</v>
      </c>
      <c r="H49" s="34" t="s">
        <v>103</v>
      </c>
      <c r="I49" s="34">
        <v>179</v>
      </c>
      <c r="J49" s="34"/>
      <c r="K49" s="34"/>
      <c r="L49" s="34"/>
      <c r="M49" s="34"/>
      <c r="N49" s="34"/>
      <c r="O49" s="34"/>
      <c r="P49" s="85"/>
      <c r="Q49" s="34">
        <f t="shared" si="2"/>
        <v>9714</v>
      </c>
      <c r="R49" s="34" t="s">
        <v>110</v>
      </c>
      <c r="S49" s="34">
        <v>0.9</v>
      </c>
      <c r="T49" s="34" t="s">
        <v>105</v>
      </c>
      <c r="U49" s="36"/>
      <c r="X49" s="31" t="str">
        <f t="shared" si="0"/>
        <v>J-114J-79179</v>
      </c>
    </row>
    <row r="50" spans="3:24" ht="18" hidden="1">
      <c r="C50" s="34">
        <f t="shared" si="1"/>
        <v>43</v>
      </c>
      <c r="D50" s="180">
        <v>45059</v>
      </c>
      <c r="E50" s="34" t="s">
        <v>670</v>
      </c>
      <c r="F50" s="34" t="s">
        <v>671</v>
      </c>
      <c r="G50" s="95" t="s">
        <v>144</v>
      </c>
      <c r="H50" s="34" t="s">
        <v>103</v>
      </c>
      <c r="I50" s="34">
        <v>68</v>
      </c>
      <c r="J50" s="34"/>
      <c r="K50" s="34"/>
      <c r="L50" s="34"/>
      <c r="M50" s="85"/>
      <c r="N50" s="85"/>
      <c r="O50" s="85"/>
      <c r="P50" s="85"/>
      <c r="Q50" s="34">
        <f t="shared" si="2"/>
        <v>9782</v>
      </c>
      <c r="R50" s="34" t="s">
        <v>104</v>
      </c>
      <c r="S50" s="34">
        <v>0.7</v>
      </c>
      <c r="T50" s="34" t="s">
        <v>105</v>
      </c>
      <c r="U50" s="36"/>
      <c r="X50" s="31" t="str">
        <f t="shared" si="0"/>
        <v>J-271J-24568</v>
      </c>
    </row>
    <row r="51" spans="3:24" ht="18" hidden="1">
      <c r="C51" s="34">
        <f t="shared" si="1"/>
        <v>44</v>
      </c>
      <c r="D51" s="180"/>
      <c r="E51" s="34" t="s">
        <v>672</v>
      </c>
      <c r="F51" s="34" t="s">
        <v>673</v>
      </c>
      <c r="G51" s="95" t="s">
        <v>144</v>
      </c>
      <c r="H51" s="34" t="s">
        <v>103</v>
      </c>
      <c r="I51" s="34">
        <v>35</v>
      </c>
      <c r="J51" s="34"/>
      <c r="K51" s="34"/>
      <c r="L51" s="34"/>
      <c r="M51" s="85"/>
      <c r="N51" s="85"/>
      <c r="O51" s="85"/>
      <c r="P51" s="85"/>
      <c r="Q51" s="34">
        <f t="shared" si="2"/>
        <v>9817</v>
      </c>
      <c r="R51" s="34" t="s">
        <v>110</v>
      </c>
      <c r="S51" s="34">
        <v>0.9</v>
      </c>
      <c r="T51" s="34" t="s">
        <v>105</v>
      </c>
      <c r="U51" s="36"/>
      <c r="X51" s="31" t="str">
        <f t="shared" si="0"/>
        <v>J-334J-33635</v>
      </c>
    </row>
    <row r="52" spans="3:24" ht="18" hidden="1">
      <c r="C52" s="34">
        <f t="shared" si="1"/>
        <v>45</v>
      </c>
      <c r="D52" s="180"/>
      <c r="E52" s="34" t="s">
        <v>674</v>
      </c>
      <c r="F52" s="34" t="s">
        <v>675</v>
      </c>
      <c r="G52" s="95" t="s">
        <v>144</v>
      </c>
      <c r="H52" s="34" t="s">
        <v>103</v>
      </c>
      <c r="I52" s="34">
        <v>197</v>
      </c>
      <c r="J52" s="34"/>
      <c r="K52" s="34"/>
      <c r="L52" s="34"/>
      <c r="M52" s="34"/>
      <c r="N52" s="34"/>
      <c r="O52" s="34"/>
      <c r="P52" s="34"/>
      <c r="Q52" s="34">
        <f t="shared" si="2"/>
        <v>10014</v>
      </c>
      <c r="R52" s="34" t="s">
        <v>110</v>
      </c>
      <c r="S52" s="34">
        <v>0.9</v>
      </c>
      <c r="T52" s="34" t="s">
        <v>105</v>
      </c>
      <c r="U52" s="36"/>
      <c r="X52" s="31" t="str">
        <f t="shared" si="0"/>
        <v>J-382J-380197</v>
      </c>
    </row>
    <row r="53" spans="3:24" ht="18" hidden="1">
      <c r="C53" s="34">
        <f t="shared" si="1"/>
        <v>46</v>
      </c>
      <c r="D53" s="180"/>
      <c r="E53" s="34" t="s">
        <v>675</v>
      </c>
      <c r="F53" s="34" t="s">
        <v>676</v>
      </c>
      <c r="G53" s="95" t="s">
        <v>144</v>
      </c>
      <c r="H53" s="34" t="s">
        <v>103</v>
      </c>
      <c r="I53" s="34">
        <v>86</v>
      </c>
      <c r="J53" s="34"/>
      <c r="K53" s="34"/>
      <c r="L53" s="34"/>
      <c r="M53" s="34"/>
      <c r="N53" s="34"/>
      <c r="O53" s="34"/>
      <c r="P53" s="34"/>
      <c r="Q53" s="34">
        <f t="shared" si="2"/>
        <v>10100</v>
      </c>
      <c r="R53" s="34" t="s">
        <v>110</v>
      </c>
      <c r="S53" s="34">
        <v>1.8</v>
      </c>
      <c r="T53" s="34" t="s">
        <v>105</v>
      </c>
      <c r="U53" s="36"/>
      <c r="X53" s="31" t="str">
        <f t="shared" si="0"/>
        <v>J-380J-38686</v>
      </c>
    </row>
    <row r="54" spans="3:24" ht="18" hidden="1">
      <c r="C54" s="34">
        <f t="shared" si="1"/>
        <v>47</v>
      </c>
      <c r="D54" s="102"/>
      <c r="E54" s="34" t="s">
        <v>676</v>
      </c>
      <c r="F54" s="34" t="s">
        <v>677</v>
      </c>
      <c r="G54" s="95" t="s">
        <v>144</v>
      </c>
      <c r="H54" s="34" t="s">
        <v>103</v>
      </c>
      <c r="I54" s="34">
        <v>36</v>
      </c>
      <c r="J54" s="34"/>
      <c r="K54" s="34"/>
      <c r="L54" s="34"/>
      <c r="M54" s="34"/>
      <c r="N54" s="34"/>
      <c r="O54" s="34"/>
      <c r="P54" s="34"/>
      <c r="Q54" s="34">
        <f t="shared" si="2"/>
        <v>10136</v>
      </c>
      <c r="R54" s="34"/>
      <c r="S54" s="34"/>
      <c r="T54" s="34"/>
      <c r="U54" s="36"/>
      <c r="X54" s="31" t="str">
        <f t="shared" si="0"/>
        <v>J-386J-38836</v>
      </c>
    </row>
    <row r="55" spans="3:24" ht="18" hidden="1">
      <c r="C55" s="34">
        <f t="shared" si="1"/>
        <v>48</v>
      </c>
      <c r="D55" s="102"/>
      <c r="E55" s="34" t="s">
        <v>251</v>
      </c>
      <c r="F55" s="34" t="s">
        <v>663</v>
      </c>
      <c r="G55" s="95" t="s">
        <v>102</v>
      </c>
      <c r="H55" s="34" t="s">
        <v>103</v>
      </c>
      <c r="I55" s="34"/>
      <c r="J55" s="34"/>
      <c r="K55" s="34"/>
      <c r="L55" s="34"/>
      <c r="M55" s="34"/>
      <c r="N55" s="34"/>
      <c r="O55" s="34"/>
      <c r="P55" s="34">
        <v>227</v>
      </c>
      <c r="Q55" s="34">
        <f t="shared" si="2"/>
        <v>10363</v>
      </c>
      <c r="R55" s="34"/>
      <c r="S55" s="34"/>
      <c r="T55" s="34"/>
      <c r="U55" s="36"/>
      <c r="V55" s="31">
        <v>227</v>
      </c>
      <c r="X55" s="31" t="str">
        <f t="shared" si="0"/>
        <v>J-83J-84227</v>
      </c>
    </row>
    <row r="56" spans="3:24" ht="18" hidden="1">
      <c r="C56" s="34">
        <f t="shared" si="1"/>
        <v>49</v>
      </c>
      <c r="D56" s="102"/>
      <c r="E56" s="34" t="s">
        <v>670</v>
      </c>
      <c r="F56" s="34" t="s">
        <v>678</v>
      </c>
      <c r="G56" s="95" t="s">
        <v>102</v>
      </c>
      <c r="H56" s="34" t="s">
        <v>103</v>
      </c>
      <c r="I56" s="34"/>
      <c r="J56" s="34"/>
      <c r="K56" s="34"/>
      <c r="L56" s="34"/>
      <c r="M56" s="34">
        <v>182</v>
      </c>
      <c r="N56" s="34"/>
      <c r="O56" s="34"/>
      <c r="P56" s="34"/>
      <c r="Q56" s="34">
        <f t="shared" si="2"/>
        <v>10545</v>
      </c>
      <c r="R56" s="34"/>
      <c r="S56" s="34"/>
      <c r="T56" s="34"/>
      <c r="U56" s="36"/>
      <c r="X56" s="31" t="str">
        <f t="shared" si="0"/>
        <v>J-271J-310182</v>
      </c>
    </row>
    <row r="57" spans="3:24" ht="18">
      <c r="C57" s="34">
        <f t="shared" si="1"/>
        <v>50</v>
      </c>
      <c r="D57" s="102"/>
      <c r="E57" s="34" t="s">
        <v>678</v>
      </c>
      <c r="F57" s="34" t="s">
        <v>679</v>
      </c>
      <c r="G57" s="95" t="s">
        <v>107</v>
      </c>
      <c r="H57" s="34" t="s">
        <v>103</v>
      </c>
      <c r="I57" s="34"/>
      <c r="J57" s="34"/>
      <c r="K57" s="34"/>
      <c r="L57" s="34"/>
      <c r="M57" s="34">
        <v>92</v>
      </c>
      <c r="N57" s="34"/>
      <c r="O57" s="34"/>
      <c r="P57" s="34"/>
      <c r="Q57" s="34">
        <f t="shared" si="2"/>
        <v>10637</v>
      </c>
      <c r="R57" s="34"/>
      <c r="S57" s="34"/>
      <c r="T57" s="34"/>
      <c r="U57" s="36"/>
      <c r="X57" s="31" t="str">
        <f t="shared" si="0"/>
        <v>J-310J-29692</v>
      </c>
    </row>
    <row r="58" spans="3:24" ht="18" hidden="1">
      <c r="C58" s="34">
        <f t="shared" si="1"/>
        <v>51</v>
      </c>
      <c r="D58" s="102"/>
      <c r="E58" s="34" t="s">
        <v>678</v>
      </c>
      <c r="F58" s="34" t="s">
        <v>672</v>
      </c>
      <c r="G58" s="95" t="s">
        <v>102</v>
      </c>
      <c r="H58" s="34" t="s">
        <v>103</v>
      </c>
      <c r="I58" s="34"/>
      <c r="J58" s="34"/>
      <c r="K58" s="34"/>
      <c r="L58" s="34"/>
      <c r="M58" s="34">
        <v>161</v>
      </c>
      <c r="N58" s="34"/>
      <c r="O58" s="34"/>
      <c r="P58" s="34"/>
      <c r="Q58" s="34">
        <f t="shared" si="2"/>
        <v>10798</v>
      </c>
      <c r="R58" s="34"/>
      <c r="S58" s="34"/>
      <c r="T58" s="34"/>
      <c r="U58" s="36"/>
      <c r="X58" s="31" t="str">
        <f t="shared" si="0"/>
        <v>J-310J-334161</v>
      </c>
    </row>
    <row r="59" spans="3:24" ht="18" hidden="1">
      <c r="C59" s="34">
        <f t="shared" si="1"/>
        <v>52</v>
      </c>
      <c r="D59" s="102"/>
      <c r="E59" s="34" t="s">
        <v>672</v>
      </c>
      <c r="F59" s="34" t="s">
        <v>680</v>
      </c>
      <c r="G59" s="95" t="s">
        <v>102</v>
      </c>
      <c r="H59" s="34" t="s">
        <v>103</v>
      </c>
      <c r="I59" s="34"/>
      <c r="J59" s="34"/>
      <c r="K59" s="34"/>
      <c r="L59" s="34"/>
      <c r="M59" s="34">
        <v>67</v>
      </c>
      <c r="N59" s="34"/>
      <c r="O59" s="34"/>
      <c r="P59" s="34"/>
      <c r="Q59" s="34">
        <f t="shared" si="2"/>
        <v>10865</v>
      </c>
      <c r="R59" s="34"/>
      <c r="S59" s="34"/>
      <c r="T59" s="34"/>
      <c r="U59" s="36"/>
      <c r="X59" s="31" t="str">
        <f t="shared" si="0"/>
        <v>J-334J-32267</v>
      </c>
    </row>
    <row r="60" spans="3:24" ht="18" hidden="1">
      <c r="C60" s="34">
        <f t="shared" si="1"/>
        <v>53</v>
      </c>
      <c r="D60" s="102">
        <v>45061</v>
      </c>
      <c r="E60" s="34" t="s">
        <v>148</v>
      </c>
      <c r="F60" s="34" t="s">
        <v>174</v>
      </c>
      <c r="G60" s="95" t="s">
        <v>107</v>
      </c>
      <c r="H60" s="34" t="s">
        <v>103</v>
      </c>
      <c r="I60" s="34"/>
      <c r="J60" s="34"/>
      <c r="K60" s="34"/>
      <c r="L60" s="34"/>
      <c r="M60" s="34"/>
      <c r="N60" s="34">
        <v>144</v>
      </c>
      <c r="O60" s="34"/>
      <c r="P60" s="34"/>
      <c r="Q60" s="34">
        <f t="shared" si="2"/>
        <v>11009</v>
      </c>
      <c r="R60" s="34"/>
      <c r="S60" s="34"/>
      <c r="T60" s="34"/>
      <c r="U60" s="36"/>
      <c r="X60" s="31" t="str">
        <f t="shared" si="0"/>
        <v>J-174J-183144</v>
      </c>
    </row>
    <row r="61" spans="3:24" ht="18" hidden="1">
      <c r="C61" s="34">
        <f t="shared" si="1"/>
        <v>54</v>
      </c>
      <c r="D61" s="102"/>
      <c r="E61" s="34" t="s">
        <v>174</v>
      </c>
      <c r="F61" s="34" t="s">
        <v>302</v>
      </c>
      <c r="G61" s="95" t="s">
        <v>107</v>
      </c>
      <c r="H61" s="34" t="s">
        <v>103</v>
      </c>
      <c r="I61" s="34"/>
      <c r="J61" s="34"/>
      <c r="K61" s="34"/>
      <c r="L61" s="34"/>
      <c r="M61" s="34"/>
      <c r="N61" s="34">
        <v>241</v>
      </c>
      <c r="O61" s="34"/>
      <c r="P61" s="34"/>
      <c r="Q61" s="34">
        <f t="shared" si="2"/>
        <v>11250</v>
      </c>
      <c r="R61" s="34"/>
      <c r="S61" s="34"/>
      <c r="T61" s="34"/>
      <c r="U61" s="36"/>
      <c r="X61" s="31" t="str">
        <f t="shared" si="0"/>
        <v>J-183J-231241</v>
      </c>
    </row>
    <row r="62" spans="3:24" ht="18" hidden="1">
      <c r="C62" s="34">
        <f t="shared" si="1"/>
        <v>55</v>
      </c>
      <c r="D62" s="102"/>
      <c r="E62" s="34" t="s">
        <v>302</v>
      </c>
      <c r="F62" s="34" t="s">
        <v>681</v>
      </c>
      <c r="G62" s="95" t="s">
        <v>102</v>
      </c>
      <c r="H62" s="34" t="s">
        <v>103</v>
      </c>
      <c r="I62" s="34"/>
      <c r="J62" s="34"/>
      <c r="K62" s="34"/>
      <c r="L62" s="34"/>
      <c r="M62" s="34"/>
      <c r="N62" s="34">
        <v>122</v>
      </c>
      <c r="O62" s="34"/>
      <c r="P62" s="34"/>
      <c r="Q62" s="34">
        <f t="shared" si="2"/>
        <v>11372</v>
      </c>
      <c r="R62" s="34"/>
      <c r="S62" s="34"/>
      <c r="T62" s="34"/>
      <c r="U62" s="36"/>
      <c r="X62" s="31" t="str">
        <f t="shared" si="0"/>
        <v>J-231J-346122</v>
      </c>
    </row>
    <row r="63" spans="3:24" ht="18" hidden="1">
      <c r="C63" s="34">
        <f t="shared" si="1"/>
        <v>56</v>
      </c>
      <c r="D63" s="102">
        <v>45062</v>
      </c>
      <c r="E63" s="34" t="s">
        <v>682</v>
      </c>
      <c r="F63" s="34" t="s">
        <v>683</v>
      </c>
      <c r="G63" s="95" t="s">
        <v>102</v>
      </c>
      <c r="H63" s="34" t="s">
        <v>103</v>
      </c>
      <c r="I63" s="34"/>
      <c r="J63" s="34"/>
      <c r="K63" s="34"/>
      <c r="L63" s="34">
        <v>196</v>
      </c>
      <c r="M63" s="34"/>
      <c r="N63" s="34"/>
      <c r="O63" s="34"/>
      <c r="P63" s="34"/>
      <c r="Q63" s="34">
        <f t="shared" si="2"/>
        <v>11568</v>
      </c>
      <c r="R63" s="34"/>
      <c r="S63" s="34"/>
      <c r="T63" s="34"/>
      <c r="U63" s="36"/>
      <c r="X63" s="31" t="str">
        <f t="shared" si="0"/>
        <v>J-345J-335196</v>
      </c>
    </row>
    <row r="64" spans="3:24" ht="18" hidden="1">
      <c r="C64" s="34">
        <f t="shared" si="1"/>
        <v>57</v>
      </c>
      <c r="D64" s="102">
        <v>45067</v>
      </c>
      <c r="E64" s="34" t="s">
        <v>684</v>
      </c>
      <c r="F64" s="34" t="s">
        <v>685</v>
      </c>
      <c r="G64" s="95" t="s">
        <v>102</v>
      </c>
      <c r="H64" s="34" t="s">
        <v>103</v>
      </c>
      <c r="I64" s="34">
        <v>223</v>
      </c>
      <c r="J64" s="34"/>
      <c r="K64" s="34"/>
      <c r="L64" s="34"/>
      <c r="M64" s="34"/>
      <c r="N64" s="34"/>
      <c r="O64" s="34"/>
      <c r="P64" s="34"/>
      <c r="Q64" s="34">
        <f t="shared" si="2"/>
        <v>11791</v>
      </c>
      <c r="R64" s="34"/>
      <c r="S64" s="34"/>
      <c r="T64" s="34"/>
      <c r="U64" s="36"/>
      <c r="X64" s="31" t="str">
        <f t="shared" si="0"/>
        <v>J-328J-351223</v>
      </c>
    </row>
    <row r="65" spans="3:24" ht="18" hidden="1">
      <c r="C65" s="34">
        <f t="shared" si="1"/>
        <v>58</v>
      </c>
      <c r="D65" s="102"/>
      <c r="E65" s="34" t="s">
        <v>686</v>
      </c>
      <c r="F65" s="34" t="s">
        <v>687</v>
      </c>
      <c r="G65" s="95" t="s">
        <v>107</v>
      </c>
      <c r="H65" s="34" t="s">
        <v>103</v>
      </c>
      <c r="I65" s="34">
        <v>186</v>
      </c>
      <c r="J65" s="34"/>
      <c r="K65" s="34"/>
      <c r="L65" s="34"/>
      <c r="M65" s="34"/>
      <c r="N65" s="34"/>
      <c r="O65" s="34"/>
      <c r="P65" s="34"/>
      <c r="Q65" s="34">
        <f t="shared" si="2"/>
        <v>11977</v>
      </c>
      <c r="R65" s="34"/>
      <c r="S65" s="34"/>
      <c r="T65" s="34"/>
      <c r="U65" s="36"/>
      <c r="X65" s="31" t="str">
        <f t="shared" si="0"/>
        <v>J-359J-313186</v>
      </c>
    </row>
    <row r="66" spans="3:24" ht="18" hidden="1">
      <c r="C66" s="34">
        <f t="shared" si="1"/>
        <v>59</v>
      </c>
      <c r="D66" s="102"/>
      <c r="E66" s="34" t="s">
        <v>664</v>
      </c>
      <c r="F66" s="34" t="s">
        <v>191</v>
      </c>
      <c r="G66" s="95" t="s">
        <v>107</v>
      </c>
      <c r="H66" s="34" t="s">
        <v>103</v>
      </c>
      <c r="I66" s="34">
        <v>24</v>
      </c>
      <c r="J66" s="34"/>
      <c r="K66" s="34"/>
      <c r="L66" s="34"/>
      <c r="M66" s="34"/>
      <c r="N66" s="34"/>
      <c r="O66" s="34"/>
      <c r="P66" s="34"/>
      <c r="Q66" s="34">
        <f t="shared" si="2"/>
        <v>12001</v>
      </c>
      <c r="R66" s="34"/>
      <c r="S66" s="34"/>
      <c r="T66" s="34"/>
      <c r="U66" s="36"/>
      <c r="X66" s="31" t="str">
        <f t="shared" si="0"/>
        <v>J-144J-15424</v>
      </c>
    </row>
    <row r="67" spans="3:24" ht="18" hidden="1">
      <c r="C67" s="34">
        <f t="shared" si="1"/>
        <v>60</v>
      </c>
      <c r="D67" s="102"/>
      <c r="E67" s="34" t="s">
        <v>117</v>
      </c>
      <c r="F67" s="34" t="s">
        <v>191</v>
      </c>
      <c r="G67" s="95" t="s">
        <v>107</v>
      </c>
      <c r="H67" s="34" t="s">
        <v>103</v>
      </c>
      <c r="I67" s="34">
        <v>57</v>
      </c>
      <c r="J67" s="34"/>
      <c r="K67" s="34"/>
      <c r="L67" s="34"/>
      <c r="M67" s="34"/>
      <c r="N67" s="34"/>
      <c r="O67" s="34"/>
      <c r="P67" s="34"/>
      <c r="Q67" s="34">
        <f t="shared" si="2"/>
        <v>12058</v>
      </c>
      <c r="R67" s="34"/>
      <c r="S67" s="34"/>
      <c r="T67" s="34"/>
      <c r="U67" s="36"/>
      <c r="X67" s="31" t="str">
        <f t="shared" si="0"/>
        <v>J-131J-15457</v>
      </c>
    </row>
    <row r="68" spans="3:24" ht="18">
      <c r="C68" s="34">
        <f t="shared" si="1"/>
        <v>61</v>
      </c>
      <c r="D68" s="102"/>
      <c r="E68" s="34" t="s">
        <v>117</v>
      </c>
      <c r="F68" s="34" t="s">
        <v>257</v>
      </c>
      <c r="G68" s="95" t="s">
        <v>107</v>
      </c>
      <c r="H68" s="34" t="s">
        <v>103</v>
      </c>
      <c r="I68" s="34">
        <v>183</v>
      </c>
      <c r="J68" s="34"/>
      <c r="K68" s="34"/>
      <c r="L68" s="34"/>
      <c r="M68" s="34"/>
      <c r="N68" s="34"/>
      <c r="O68" s="34"/>
      <c r="P68" s="34"/>
      <c r="Q68" s="34">
        <f t="shared" si="2"/>
        <v>12241</v>
      </c>
      <c r="R68" s="34"/>
      <c r="S68" s="34"/>
      <c r="T68" s="34"/>
      <c r="U68" s="36"/>
      <c r="X68" s="31" t="str">
        <f t="shared" si="0"/>
        <v>J-131J-139183</v>
      </c>
    </row>
    <row r="69" spans="3:24" ht="18" hidden="1">
      <c r="C69" s="34">
        <f t="shared" si="1"/>
        <v>62</v>
      </c>
      <c r="D69" s="102"/>
      <c r="E69" s="34" t="s">
        <v>257</v>
      </c>
      <c r="F69" s="34" t="s">
        <v>688</v>
      </c>
      <c r="G69" s="95" t="s">
        <v>107</v>
      </c>
      <c r="H69" s="34" t="s">
        <v>103</v>
      </c>
      <c r="I69" s="34">
        <v>46</v>
      </c>
      <c r="J69" s="34"/>
      <c r="K69" s="34"/>
      <c r="L69" s="34"/>
      <c r="M69" s="34"/>
      <c r="N69" s="34"/>
      <c r="O69" s="34"/>
      <c r="P69" s="34"/>
      <c r="Q69" s="34">
        <f t="shared" si="2"/>
        <v>12287</v>
      </c>
      <c r="R69" s="34"/>
      <c r="S69" s="34"/>
      <c r="T69" s="34"/>
      <c r="U69" s="36"/>
      <c r="X69" s="31" t="str">
        <f t="shared" si="0"/>
        <v>J-139J-4446</v>
      </c>
    </row>
    <row r="70" spans="3:24" ht="18">
      <c r="C70" s="34">
        <f t="shared" si="1"/>
        <v>63</v>
      </c>
      <c r="D70" s="102"/>
      <c r="E70" s="34" t="s">
        <v>119</v>
      </c>
      <c r="F70" s="34" t="s">
        <v>125</v>
      </c>
      <c r="G70" s="95" t="s">
        <v>107</v>
      </c>
      <c r="H70" s="34" t="s">
        <v>103</v>
      </c>
      <c r="I70" s="34">
        <v>59</v>
      </c>
      <c r="J70" s="34"/>
      <c r="K70" s="34"/>
      <c r="L70" s="34"/>
      <c r="M70" s="34"/>
      <c r="N70" s="34"/>
      <c r="O70" s="34"/>
      <c r="P70" s="34"/>
      <c r="Q70" s="34">
        <f t="shared" si="2"/>
        <v>12346</v>
      </c>
      <c r="R70" s="34"/>
      <c r="S70" s="34"/>
      <c r="T70" s="34"/>
      <c r="U70" s="36"/>
      <c r="X70" s="31" t="str">
        <f t="shared" si="0"/>
        <v>J-149J-14359</v>
      </c>
    </row>
    <row r="71" spans="3:24" ht="18">
      <c r="C71" s="34">
        <f t="shared" si="1"/>
        <v>64</v>
      </c>
      <c r="D71" s="102"/>
      <c r="E71" s="34" t="s">
        <v>125</v>
      </c>
      <c r="F71" s="34" t="s">
        <v>134</v>
      </c>
      <c r="G71" s="95" t="s">
        <v>107</v>
      </c>
      <c r="H71" s="34" t="s">
        <v>103</v>
      </c>
      <c r="I71" s="34">
        <v>27</v>
      </c>
      <c r="J71" s="34"/>
      <c r="K71" s="34"/>
      <c r="L71" s="34"/>
      <c r="M71" s="34"/>
      <c r="N71" s="34"/>
      <c r="O71" s="34"/>
      <c r="P71" s="34"/>
      <c r="Q71" s="34">
        <f t="shared" si="2"/>
        <v>12373</v>
      </c>
      <c r="R71" s="34"/>
      <c r="S71" s="34"/>
      <c r="T71" s="34"/>
      <c r="U71" s="36"/>
      <c r="X71" s="31" t="str">
        <f t="shared" si="0"/>
        <v>J-143J-14127</v>
      </c>
    </row>
    <row r="72" spans="3:24" ht="18">
      <c r="C72" s="34">
        <f t="shared" si="1"/>
        <v>65</v>
      </c>
      <c r="D72" s="102"/>
      <c r="E72" s="34" t="s">
        <v>134</v>
      </c>
      <c r="F72" s="34" t="s">
        <v>301</v>
      </c>
      <c r="G72" s="95" t="s">
        <v>107</v>
      </c>
      <c r="H72" s="34" t="s">
        <v>103</v>
      </c>
      <c r="I72" s="34">
        <v>71</v>
      </c>
      <c r="J72" s="34"/>
      <c r="K72" s="34"/>
      <c r="L72" s="34"/>
      <c r="M72" s="34"/>
      <c r="N72" s="34"/>
      <c r="O72" s="34"/>
      <c r="P72" s="34"/>
      <c r="Q72" s="34">
        <f t="shared" si="2"/>
        <v>12444</v>
      </c>
      <c r="R72" s="34"/>
      <c r="S72" s="34"/>
      <c r="T72" s="34"/>
      <c r="U72" s="36"/>
      <c r="X72" s="31" t="str">
        <f t="shared" si="0"/>
        <v>J-141J-17771</v>
      </c>
    </row>
    <row r="73" spans="3:24" ht="18" hidden="1">
      <c r="C73" s="34">
        <f t="shared" si="1"/>
        <v>66</v>
      </c>
      <c r="D73" s="102"/>
      <c r="E73" s="34" t="s">
        <v>134</v>
      </c>
      <c r="F73" s="34" t="s">
        <v>485</v>
      </c>
      <c r="G73" s="95" t="s">
        <v>107</v>
      </c>
      <c r="H73" s="34" t="s">
        <v>103</v>
      </c>
      <c r="I73" s="34">
        <v>27</v>
      </c>
      <c r="J73" s="34"/>
      <c r="K73" s="34"/>
      <c r="L73" s="34"/>
      <c r="M73" s="34"/>
      <c r="N73" s="34"/>
      <c r="O73" s="34"/>
      <c r="P73" s="34"/>
      <c r="Q73" s="34">
        <f t="shared" si="2"/>
        <v>12471</v>
      </c>
      <c r="R73" s="34"/>
      <c r="S73" s="34"/>
      <c r="T73" s="34"/>
      <c r="U73" s="36"/>
      <c r="X73" s="31" t="str">
        <f t="shared" ref="X73:X136" si="3">+E73&amp;F73&amp;(SUM(I73:P73))</f>
        <v>J-141J-11727</v>
      </c>
    </row>
    <row r="74" spans="3:24" ht="18" hidden="1">
      <c r="C74" s="34">
        <f t="shared" ref="C74:C137" si="4">+C73+1</f>
        <v>67</v>
      </c>
      <c r="D74" s="102"/>
      <c r="E74" s="34" t="s">
        <v>244</v>
      </c>
      <c r="F74" s="34" t="s">
        <v>109</v>
      </c>
      <c r="G74" s="95" t="s">
        <v>107</v>
      </c>
      <c r="H74" s="34" t="s">
        <v>103</v>
      </c>
      <c r="I74" s="34">
        <v>33</v>
      </c>
      <c r="J74" s="34"/>
      <c r="K74" s="34"/>
      <c r="L74" s="34"/>
      <c r="M74" s="34"/>
      <c r="N74" s="34"/>
      <c r="O74" s="34"/>
      <c r="P74" s="34"/>
      <c r="Q74" s="34">
        <f t="shared" ref="Q74:Q137" si="5">SUM(I74:P74)+Q73</f>
        <v>12504</v>
      </c>
      <c r="R74" s="34"/>
      <c r="S74" s="34"/>
      <c r="T74" s="34"/>
      <c r="U74" s="36"/>
      <c r="X74" s="31" t="str">
        <f t="shared" si="3"/>
        <v>J-82J-6133</v>
      </c>
    </row>
    <row r="75" spans="3:24" ht="18" hidden="1">
      <c r="C75" s="34">
        <f t="shared" si="4"/>
        <v>68</v>
      </c>
      <c r="D75" s="102"/>
      <c r="E75" s="34" t="s">
        <v>244</v>
      </c>
      <c r="F75" s="34" t="s">
        <v>689</v>
      </c>
      <c r="G75" s="95" t="s">
        <v>107</v>
      </c>
      <c r="H75" s="34" t="s">
        <v>103</v>
      </c>
      <c r="I75" s="34">
        <v>26</v>
      </c>
      <c r="J75" s="34"/>
      <c r="K75" s="34"/>
      <c r="L75" s="34"/>
      <c r="M75" s="34"/>
      <c r="N75" s="34"/>
      <c r="O75" s="34"/>
      <c r="P75" s="34"/>
      <c r="Q75" s="34">
        <f t="shared" si="5"/>
        <v>12530</v>
      </c>
      <c r="R75" s="34"/>
      <c r="S75" s="34"/>
      <c r="T75" s="34"/>
      <c r="U75" s="36"/>
      <c r="X75" s="31" t="str">
        <f t="shared" si="3"/>
        <v>J-82J-15626</v>
      </c>
    </row>
    <row r="76" spans="3:24" ht="18" hidden="1">
      <c r="C76" s="34">
        <f t="shared" si="4"/>
        <v>69</v>
      </c>
      <c r="D76" s="102"/>
      <c r="E76" s="34" t="s">
        <v>120</v>
      </c>
      <c r="F76" s="34" t="s">
        <v>643</v>
      </c>
      <c r="G76" s="95" t="s">
        <v>107</v>
      </c>
      <c r="H76" s="34" t="s">
        <v>103</v>
      </c>
      <c r="I76" s="34">
        <v>44</v>
      </c>
      <c r="J76" s="34"/>
      <c r="K76" s="34"/>
      <c r="L76" s="34"/>
      <c r="M76" s="34"/>
      <c r="N76" s="34"/>
      <c r="O76" s="34"/>
      <c r="P76" s="34"/>
      <c r="Q76" s="34">
        <f t="shared" si="5"/>
        <v>12574</v>
      </c>
      <c r="R76" s="34"/>
      <c r="S76" s="34"/>
      <c r="T76" s="34"/>
      <c r="U76" s="36"/>
      <c r="X76" s="31" t="str">
        <f t="shared" si="3"/>
        <v>J-159J-10344</v>
      </c>
    </row>
    <row r="77" spans="3:24" ht="18" hidden="1">
      <c r="C77" s="34">
        <f t="shared" si="4"/>
        <v>70</v>
      </c>
      <c r="D77" s="102"/>
      <c r="E77" s="34" t="s">
        <v>689</v>
      </c>
      <c r="F77" s="34" t="s">
        <v>120</v>
      </c>
      <c r="G77" s="95" t="s">
        <v>107</v>
      </c>
      <c r="H77" s="34" t="s">
        <v>103</v>
      </c>
      <c r="I77" s="34">
        <v>66</v>
      </c>
      <c r="J77" s="34"/>
      <c r="K77" s="34"/>
      <c r="L77" s="34"/>
      <c r="M77" s="34"/>
      <c r="N77" s="34"/>
      <c r="O77" s="34"/>
      <c r="P77" s="34"/>
      <c r="Q77" s="34">
        <f t="shared" si="5"/>
        <v>12640</v>
      </c>
      <c r="R77" s="34"/>
      <c r="S77" s="34"/>
      <c r="T77" s="34"/>
      <c r="U77" s="36"/>
      <c r="X77" s="31" t="str">
        <f t="shared" si="3"/>
        <v>J-156J-15966</v>
      </c>
    </row>
    <row r="78" spans="3:24" ht="18" hidden="1">
      <c r="C78" s="34">
        <f t="shared" si="4"/>
        <v>71</v>
      </c>
      <c r="D78" s="102"/>
      <c r="E78" s="34" t="s">
        <v>643</v>
      </c>
      <c r="F78" s="34" t="s">
        <v>690</v>
      </c>
      <c r="G78" s="95" t="s">
        <v>107</v>
      </c>
      <c r="H78" s="34" t="s">
        <v>103</v>
      </c>
      <c r="I78" s="34">
        <v>43</v>
      </c>
      <c r="J78" s="34"/>
      <c r="K78" s="34"/>
      <c r="L78" s="34"/>
      <c r="M78" s="34"/>
      <c r="N78" s="34"/>
      <c r="O78" s="34"/>
      <c r="P78" s="34"/>
      <c r="Q78" s="34">
        <f t="shared" si="5"/>
        <v>12683</v>
      </c>
      <c r="R78" s="34"/>
      <c r="S78" s="34"/>
      <c r="T78" s="34"/>
      <c r="U78" s="36"/>
      <c r="X78" s="31" t="str">
        <f t="shared" si="3"/>
        <v>J-103J-6643</v>
      </c>
    </row>
    <row r="79" spans="3:24" ht="18" hidden="1">
      <c r="C79" s="34">
        <f t="shared" si="4"/>
        <v>72</v>
      </c>
      <c r="D79" s="102"/>
      <c r="E79" s="34" t="s">
        <v>643</v>
      </c>
      <c r="F79" s="34" t="s">
        <v>365</v>
      </c>
      <c r="G79" s="95" t="s">
        <v>107</v>
      </c>
      <c r="H79" s="34" t="s">
        <v>103</v>
      </c>
      <c r="I79" s="34">
        <v>80</v>
      </c>
      <c r="J79" s="34"/>
      <c r="K79" s="34"/>
      <c r="L79" s="34"/>
      <c r="M79" s="34"/>
      <c r="N79" s="34"/>
      <c r="O79" s="34"/>
      <c r="P79" s="34"/>
      <c r="Q79" s="34">
        <f t="shared" si="5"/>
        <v>12763</v>
      </c>
      <c r="R79" s="34"/>
      <c r="S79" s="34"/>
      <c r="T79" s="34"/>
      <c r="U79" s="36"/>
      <c r="X79" s="31" t="str">
        <f t="shared" si="3"/>
        <v>J-103J-10580</v>
      </c>
    </row>
    <row r="80" spans="3:24" ht="18" hidden="1">
      <c r="C80" s="34">
        <f t="shared" si="4"/>
        <v>73</v>
      </c>
      <c r="D80" s="102"/>
      <c r="E80" s="34" t="s">
        <v>690</v>
      </c>
      <c r="F80" s="34" t="s">
        <v>365</v>
      </c>
      <c r="G80" s="95" t="s">
        <v>691</v>
      </c>
      <c r="H80" s="34" t="s">
        <v>103</v>
      </c>
      <c r="I80" s="34">
        <v>49</v>
      </c>
      <c r="J80" s="34"/>
      <c r="K80" s="34"/>
      <c r="L80" s="34"/>
      <c r="M80" s="34"/>
      <c r="N80" s="34"/>
      <c r="O80" s="34"/>
      <c r="P80" s="34"/>
      <c r="Q80" s="34">
        <f t="shared" si="5"/>
        <v>12812</v>
      </c>
      <c r="R80" s="34"/>
      <c r="S80" s="34"/>
      <c r="T80" s="34"/>
      <c r="U80" s="36"/>
      <c r="X80" s="31" t="str">
        <f t="shared" si="3"/>
        <v>J-66J-10549</v>
      </c>
    </row>
    <row r="81" spans="3:24" ht="18" hidden="1">
      <c r="C81" s="34">
        <f t="shared" si="4"/>
        <v>74</v>
      </c>
      <c r="D81" s="102"/>
      <c r="E81" s="34" t="s">
        <v>204</v>
      </c>
      <c r="F81" s="34" t="s">
        <v>692</v>
      </c>
      <c r="G81" s="95" t="s">
        <v>107</v>
      </c>
      <c r="H81" s="34" t="s">
        <v>103</v>
      </c>
      <c r="I81" s="34">
        <v>35</v>
      </c>
      <c r="J81" s="34"/>
      <c r="K81" s="34"/>
      <c r="L81" s="34"/>
      <c r="M81" s="34"/>
      <c r="N81" s="34"/>
      <c r="O81" s="34"/>
      <c r="P81" s="34"/>
      <c r="Q81" s="34">
        <f t="shared" si="5"/>
        <v>12847</v>
      </c>
      <c r="R81" s="34"/>
      <c r="S81" s="34"/>
      <c r="T81" s="34"/>
      <c r="U81" s="36"/>
      <c r="X81" s="31" t="str">
        <f t="shared" si="3"/>
        <v>J-01J-9735</v>
      </c>
    </row>
    <row r="82" spans="3:24" ht="18" hidden="1">
      <c r="C82" s="34">
        <f t="shared" si="4"/>
        <v>75</v>
      </c>
      <c r="D82" s="102"/>
      <c r="E82" s="34" t="s">
        <v>365</v>
      </c>
      <c r="F82" s="34" t="s">
        <v>187</v>
      </c>
      <c r="G82" s="95" t="s">
        <v>691</v>
      </c>
      <c r="H82" s="34" t="s">
        <v>103</v>
      </c>
      <c r="I82" s="34">
        <v>10</v>
      </c>
      <c r="J82" s="34"/>
      <c r="K82" s="34"/>
      <c r="L82" s="34"/>
      <c r="M82" s="34"/>
      <c r="N82" s="34"/>
      <c r="O82" s="34"/>
      <c r="P82" s="34"/>
      <c r="Q82" s="34">
        <f t="shared" si="5"/>
        <v>12857</v>
      </c>
      <c r="R82" s="34"/>
      <c r="S82" s="34"/>
      <c r="T82" s="34"/>
      <c r="U82" s="36"/>
      <c r="X82" s="31" t="str">
        <f t="shared" si="3"/>
        <v>J-105J-10610</v>
      </c>
    </row>
    <row r="83" spans="3:24" ht="18" hidden="1">
      <c r="C83" s="34">
        <f t="shared" si="4"/>
        <v>76</v>
      </c>
      <c r="D83" s="102"/>
      <c r="E83" s="34" t="s">
        <v>187</v>
      </c>
      <c r="F83" s="34" t="s">
        <v>252</v>
      </c>
      <c r="G83" s="95" t="s">
        <v>691</v>
      </c>
      <c r="H83" s="34" t="s">
        <v>103</v>
      </c>
      <c r="I83" s="34">
        <v>43</v>
      </c>
      <c r="J83" s="34"/>
      <c r="K83" s="34"/>
      <c r="L83" s="34"/>
      <c r="M83" s="34"/>
      <c r="N83" s="34"/>
      <c r="O83" s="34"/>
      <c r="P83" s="34"/>
      <c r="Q83" s="34">
        <f t="shared" si="5"/>
        <v>12900</v>
      </c>
      <c r="R83" s="34"/>
      <c r="S83" s="34"/>
      <c r="T83" s="34"/>
      <c r="U83" s="36"/>
      <c r="X83" s="31" t="str">
        <f t="shared" si="3"/>
        <v>J-106J-9943</v>
      </c>
    </row>
    <row r="84" spans="3:24" ht="18" hidden="1">
      <c r="C84" s="34">
        <f t="shared" si="4"/>
        <v>77</v>
      </c>
      <c r="D84" s="102"/>
      <c r="E84" s="34" t="s">
        <v>689</v>
      </c>
      <c r="F84" s="34" t="s">
        <v>181</v>
      </c>
      <c r="G84" s="95" t="s">
        <v>107</v>
      </c>
      <c r="H84" s="34" t="s">
        <v>103</v>
      </c>
      <c r="I84" s="34">
        <v>27</v>
      </c>
      <c r="J84" s="34"/>
      <c r="K84" s="34"/>
      <c r="L84" s="34"/>
      <c r="M84" s="34"/>
      <c r="N84" s="34"/>
      <c r="O84" s="34"/>
      <c r="P84" s="34"/>
      <c r="Q84" s="34">
        <f t="shared" si="5"/>
        <v>12927</v>
      </c>
      <c r="R84" s="34"/>
      <c r="S84" s="34"/>
      <c r="T84" s="34"/>
      <c r="U84" s="36"/>
      <c r="X84" s="31" t="str">
        <f t="shared" si="3"/>
        <v>J-156J-19027</v>
      </c>
    </row>
    <row r="85" spans="3:24" ht="18" hidden="1">
      <c r="C85" s="34">
        <f t="shared" si="4"/>
        <v>78</v>
      </c>
      <c r="D85" s="102"/>
      <c r="E85" s="34" t="s">
        <v>296</v>
      </c>
      <c r="F85" s="34" t="s">
        <v>241</v>
      </c>
      <c r="G85" s="95" t="s">
        <v>107</v>
      </c>
      <c r="H85" s="34" t="s">
        <v>103</v>
      </c>
      <c r="I85" s="34">
        <v>30</v>
      </c>
      <c r="J85" s="34"/>
      <c r="K85" s="34"/>
      <c r="L85" s="34"/>
      <c r="M85" s="34"/>
      <c r="N85" s="34"/>
      <c r="O85" s="34"/>
      <c r="P85" s="34"/>
      <c r="Q85" s="34">
        <f t="shared" si="5"/>
        <v>12957</v>
      </c>
      <c r="R85" s="34"/>
      <c r="S85" s="34"/>
      <c r="T85" s="34"/>
      <c r="U85" s="36"/>
      <c r="X85" s="31" t="str">
        <f t="shared" si="3"/>
        <v>J-90J-7130</v>
      </c>
    </row>
    <row r="86" spans="3:24" ht="18" hidden="1">
      <c r="C86" s="34">
        <f t="shared" si="4"/>
        <v>79</v>
      </c>
      <c r="D86" s="102"/>
      <c r="E86" s="34" t="s">
        <v>296</v>
      </c>
      <c r="F86" s="34" t="s">
        <v>141</v>
      </c>
      <c r="G86" s="95" t="s">
        <v>107</v>
      </c>
      <c r="H86" s="34" t="s">
        <v>103</v>
      </c>
      <c r="I86" s="34">
        <v>85</v>
      </c>
      <c r="J86" s="34"/>
      <c r="K86" s="34"/>
      <c r="L86" s="34"/>
      <c r="M86" s="34"/>
      <c r="N86" s="34"/>
      <c r="O86" s="34"/>
      <c r="P86" s="34"/>
      <c r="Q86" s="34">
        <f t="shared" si="5"/>
        <v>13042</v>
      </c>
      <c r="R86" s="34"/>
      <c r="S86" s="34"/>
      <c r="T86" s="34"/>
      <c r="U86" s="36"/>
      <c r="X86" s="31" t="str">
        <f t="shared" si="3"/>
        <v>J-90J-12785</v>
      </c>
    </row>
    <row r="87" spans="3:24" ht="18" hidden="1">
      <c r="C87" s="34">
        <f t="shared" si="4"/>
        <v>80</v>
      </c>
      <c r="D87" s="102"/>
      <c r="E87" s="34" t="s">
        <v>141</v>
      </c>
      <c r="F87" s="34" t="s">
        <v>366</v>
      </c>
      <c r="G87" s="95" t="s">
        <v>107</v>
      </c>
      <c r="H87" s="34" t="s">
        <v>103</v>
      </c>
      <c r="I87" s="34">
        <v>34</v>
      </c>
      <c r="J87" s="34"/>
      <c r="K87" s="34"/>
      <c r="L87" s="34"/>
      <c r="M87" s="34"/>
      <c r="N87" s="34"/>
      <c r="O87" s="34"/>
      <c r="P87" s="34"/>
      <c r="Q87" s="34">
        <f t="shared" si="5"/>
        <v>13076</v>
      </c>
      <c r="R87" s="34"/>
      <c r="S87" s="34"/>
      <c r="T87" s="34"/>
      <c r="U87" s="36"/>
      <c r="X87" s="31" t="str">
        <f t="shared" si="3"/>
        <v>J-127J-9434</v>
      </c>
    </row>
    <row r="88" spans="3:24" ht="18" hidden="1">
      <c r="C88" s="34">
        <f t="shared" si="4"/>
        <v>81</v>
      </c>
      <c r="D88" s="102"/>
      <c r="E88" s="34" t="s">
        <v>141</v>
      </c>
      <c r="F88" s="34" t="s">
        <v>693</v>
      </c>
      <c r="G88" s="95" t="s">
        <v>107</v>
      </c>
      <c r="H88" s="34" t="s">
        <v>103</v>
      </c>
      <c r="I88" s="34">
        <v>70</v>
      </c>
      <c r="J88" s="34"/>
      <c r="K88" s="34"/>
      <c r="L88" s="34"/>
      <c r="M88" s="34"/>
      <c r="N88" s="34"/>
      <c r="O88" s="34"/>
      <c r="P88" s="34"/>
      <c r="Q88" s="34">
        <f t="shared" si="5"/>
        <v>13146</v>
      </c>
      <c r="R88" s="34"/>
      <c r="S88" s="34"/>
      <c r="T88" s="34"/>
      <c r="U88" s="36"/>
      <c r="X88" s="31" t="str">
        <f t="shared" si="3"/>
        <v>J-127J-11670</v>
      </c>
    </row>
    <row r="89" spans="3:24" ht="18" hidden="1">
      <c r="C89" s="34">
        <f t="shared" si="4"/>
        <v>82</v>
      </c>
      <c r="D89" s="102"/>
      <c r="E89" s="34" t="s">
        <v>693</v>
      </c>
      <c r="F89" s="34" t="s">
        <v>284</v>
      </c>
      <c r="G89" s="95" t="s">
        <v>107</v>
      </c>
      <c r="H89" s="34" t="s">
        <v>103</v>
      </c>
      <c r="I89" s="34">
        <v>8</v>
      </c>
      <c r="J89" s="34"/>
      <c r="K89" s="34"/>
      <c r="L89" s="34"/>
      <c r="M89" s="34"/>
      <c r="N89" s="34"/>
      <c r="O89" s="34"/>
      <c r="P89" s="34"/>
      <c r="Q89" s="34">
        <f t="shared" si="5"/>
        <v>13154</v>
      </c>
      <c r="R89" s="34"/>
      <c r="S89" s="34"/>
      <c r="T89" s="34"/>
      <c r="U89" s="36"/>
      <c r="X89" s="31" t="str">
        <f t="shared" si="3"/>
        <v>J-116J-1128</v>
      </c>
    </row>
    <row r="90" spans="3:24" ht="18" hidden="1">
      <c r="C90" s="34">
        <f t="shared" si="4"/>
        <v>83</v>
      </c>
      <c r="D90" s="102"/>
      <c r="E90" s="34" t="s">
        <v>693</v>
      </c>
      <c r="F90" s="34" t="s">
        <v>694</v>
      </c>
      <c r="G90" s="95" t="s">
        <v>691</v>
      </c>
      <c r="H90" s="34" t="s">
        <v>103</v>
      </c>
      <c r="I90" s="34">
        <v>21</v>
      </c>
      <c r="J90" s="34"/>
      <c r="K90" s="34"/>
      <c r="L90" s="34"/>
      <c r="M90" s="34"/>
      <c r="N90" s="34"/>
      <c r="O90" s="34"/>
      <c r="P90" s="34"/>
      <c r="Q90" s="34">
        <f t="shared" si="5"/>
        <v>13175</v>
      </c>
      <c r="R90" s="34"/>
      <c r="S90" s="34"/>
      <c r="T90" s="34"/>
      <c r="U90" s="36"/>
      <c r="X90" s="31" t="str">
        <f t="shared" si="3"/>
        <v>J-116J-10121</v>
      </c>
    </row>
    <row r="91" spans="3:24" ht="18" hidden="1">
      <c r="C91" s="34">
        <f t="shared" si="4"/>
        <v>84</v>
      </c>
      <c r="D91" s="102"/>
      <c r="E91" s="34" t="s">
        <v>694</v>
      </c>
      <c r="F91" s="34" t="s">
        <v>252</v>
      </c>
      <c r="G91" s="95" t="s">
        <v>691</v>
      </c>
      <c r="H91" s="34" t="s">
        <v>103</v>
      </c>
      <c r="I91" s="34">
        <v>43</v>
      </c>
      <c r="J91" s="34"/>
      <c r="K91" s="34"/>
      <c r="L91" s="34"/>
      <c r="M91" s="34"/>
      <c r="N91" s="34"/>
      <c r="O91" s="34"/>
      <c r="P91" s="34"/>
      <c r="Q91" s="34">
        <f t="shared" si="5"/>
        <v>13218</v>
      </c>
      <c r="R91" s="34"/>
      <c r="S91" s="34"/>
      <c r="T91" s="34"/>
      <c r="U91" s="36"/>
      <c r="X91" s="31" t="str">
        <f t="shared" si="3"/>
        <v>J-101J-9943</v>
      </c>
    </row>
    <row r="92" spans="3:24" ht="18" hidden="1">
      <c r="C92" s="34">
        <f t="shared" si="4"/>
        <v>85</v>
      </c>
      <c r="D92" s="102"/>
      <c r="E92" s="34" t="s">
        <v>187</v>
      </c>
      <c r="F92" s="34" t="s">
        <v>694</v>
      </c>
      <c r="G92" s="95" t="s">
        <v>107</v>
      </c>
      <c r="H92" s="34" t="s">
        <v>103</v>
      </c>
      <c r="I92" s="34">
        <v>80</v>
      </c>
      <c r="J92" s="34"/>
      <c r="K92" s="34"/>
      <c r="L92" s="34"/>
      <c r="M92" s="34"/>
      <c r="N92" s="34"/>
      <c r="O92" s="34"/>
      <c r="P92" s="34"/>
      <c r="Q92" s="34">
        <f t="shared" si="5"/>
        <v>13298</v>
      </c>
      <c r="R92" s="34"/>
      <c r="S92" s="34"/>
      <c r="T92" s="34"/>
      <c r="U92" s="36"/>
      <c r="X92" s="31" t="str">
        <f t="shared" si="3"/>
        <v>J-106J-10180</v>
      </c>
    </row>
    <row r="93" spans="3:24" ht="18">
      <c r="C93" s="34">
        <f t="shared" si="4"/>
        <v>86</v>
      </c>
      <c r="D93" s="102"/>
      <c r="E93" s="34" t="s">
        <v>119</v>
      </c>
      <c r="F93" s="34" t="s">
        <v>125</v>
      </c>
      <c r="G93" s="95" t="s">
        <v>107</v>
      </c>
      <c r="H93" s="34" t="s">
        <v>103</v>
      </c>
      <c r="I93" s="34">
        <v>59</v>
      </c>
      <c r="J93" s="34"/>
      <c r="K93" s="34"/>
      <c r="L93" s="34"/>
      <c r="M93" s="34"/>
      <c r="N93" s="34"/>
      <c r="O93" s="34"/>
      <c r="P93" s="34"/>
      <c r="Q93" s="34">
        <f t="shared" si="5"/>
        <v>13357</v>
      </c>
      <c r="R93" s="34"/>
      <c r="S93" s="34"/>
      <c r="T93" s="34"/>
      <c r="U93" s="36"/>
      <c r="X93" s="31" t="str">
        <f t="shared" si="3"/>
        <v>J-149J-14359</v>
      </c>
    </row>
    <row r="94" spans="3:24" ht="18" hidden="1">
      <c r="C94" s="34">
        <f t="shared" si="4"/>
        <v>87</v>
      </c>
      <c r="D94" s="102"/>
      <c r="E94" s="34" t="s">
        <v>125</v>
      </c>
      <c r="F94" s="34" t="s">
        <v>170</v>
      </c>
      <c r="G94" s="95" t="s">
        <v>107</v>
      </c>
      <c r="H94" s="34" t="s">
        <v>103</v>
      </c>
      <c r="I94" s="34">
        <v>22</v>
      </c>
      <c r="J94" s="34"/>
      <c r="K94" s="34"/>
      <c r="L94" s="34"/>
      <c r="M94" s="34"/>
      <c r="N94" s="34"/>
      <c r="O94" s="34"/>
      <c r="P94" s="34"/>
      <c r="Q94" s="34">
        <f t="shared" si="5"/>
        <v>13379</v>
      </c>
      <c r="R94" s="34"/>
      <c r="S94" s="34"/>
      <c r="T94" s="34"/>
      <c r="U94" s="36"/>
      <c r="X94" s="31" t="str">
        <f t="shared" si="3"/>
        <v>J-143J-17222</v>
      </c>
    </row>
    <row r="95" spans="3:24" ht="18" hidden="1">
      <c r="C95" s="34">
        <f t="shared" si="4"/>
        <v>88</v>
      </c>
      <c r="D95" s="102"/>
      <c r="E95" s="34" t="s">
        <v>125</v>
      </c>
      <c r="F95" s="34" t="s">
        <v>278</v>
      </c>
      <c r="G95" s="95" t="s">
        <v>107</v>
      </c>
      <c r="H95" s="34" t="s">
        <v>103</v>
      </c>
      <c r="I95" s="34">
        <v>55</v>
      </c>
      <c r="J95" s="34"/>
      <c r="K95" s="34"/>
      <c r="L95" s="34"/>
      <c r="M95" s="34"/>
      <c r="N95" s="34"/>
      <c r="O95" s="34"/>
      <c r="P95" s="34"/>
      <c r="Q95" s="34">
        <f t="shared" si="5"/>
        <v>13434</v>
      </c>
      <c r="R95" s="34"/>
      <c r="S95" s="34"/>
      <c r="T95" s="34"/>
      <c r="U95" s="36"/>
      <c r="X95" s="31" t="str">
        <f t="shared" si="3"/>
        <v>J-143J-13655</v>
      </c>
    </row>
    <row r="96" spans="3:24" ht="18">
      <c r="C96" s="34">
        <f t="shared" si="4"/>
        <v>89</v>
      </c>
      <c r="D96" s="102"/>
      <c r="E96" s="34" t="s">
        <v>191</v>
      </c>
      <c r="F96" s="34" t="s">
        <v>278</v>
      </c>
      <c r="G96" s="95" t="s">
        <v>107</v>
      </c>
      <c r="H96" s="34" t="s">
        <v>103</v>
      </c>
      <c r="I96" s="34">
        <v>49</v>
      </c>
      <c r="J96" s="34"/>
      <c r="K96" s="34"/>
      <c r="L96" s="34"/>
      <c r="M96" s="34"/>
      <c r="N96" s="34"/>
      <c r="O96" s="34"/>
      <c r="P96" s="34"/>
      <c r="Q96" s="34">
        <f t="shared" si="5"/>
        <v>13483</v>
      </c>
      <c r="R96" s="34"/>
      <c r="S96" s="34"/>
      <c r="T96" s="34"/>
      <c r="U96" s="36"/>
      <c r="X96" s="31" t="str">
        <f t="shared" si="3"/>
        <v>J-154J-13649</v>
      </c>
    </row>
    <row r="97" spans="3:24" ht="18">
      <c r="C97" s="34">
        <f t="shared" si="4"/>
        <v>90</v>
      </c>
      <c r="D97" s="102"/>
      <c r="E97" s="34" t="s">
        <v>278</v>
      </c>
      <c r="F97" s="34" t="s">
        <v>41</v>
      </c>
      <c r="G97" s="95" t="s">
        <v>107</v>
      </c>
      <c r="H97" s="34" t="s">
        <v>103</v>
      </c>
      <c r="I97" s="34">
        <v>21</v>
      </c>
      <c r="J97" s="34"/>
      <c r="K97" s="34"/>
      <c r="L97" s="34"/>
      <c r="M97" s="34"/>
      <c r="N97" s="34"/>
      <c r="O97" s="34"/>
      <c r="P97" s="34"/>
      <c r="Q97" s="34">
        <f t="shared" si="5"/>
        <v>13504</v>
      </c>
      <c r="R97" s="34"/>
      <c r="S97" s="34"/>
      <c r="T97" s="34"/>
      <c r="U97" s="36"/>
      <c r="X97" s="31" t="str">
        <f t="shared" si="3"/>
        <v>J-136J-12921</v>
      </c>
    </row>
    <row r="98" spans="3:24" ht="18">
      <c r="C98" s="34">
        <f t="shared" si="4"/>
        <v>91</v>
      </c>
      <c r="D98" s="102"/>
      <c r="E98" s="34" t="s">
        <v>125</v>
      </c>
      <c r="F98" s="34" t="s">
        <v>134</v>
      </c>
      <c r="G98" s="95" t="s">
        <v>107</v>
      </c>
      <c r="H98" s="34" t="s">
        <v>103</v>
      </c>
      <c r="I98" s="34">
        <v>27</v>
      </c>
      <c r="J98" s="34"/>
      <c r="K98" s="34"/>
      <c r="L98" s="34"/>
      <c r="M98" s="34"/>
      <c r="N98" s="34"/>
      <c r="O98" s="34"/>
      <c r="P98" s="34"/>
      <c r="Q98" s="34">
        <f t="shared" si="5"/>
        <v>13531</v>
      </c>
      <c r="R98" s="34"/>
      <c r="S98" s="34"/>
      <c r="T98" s="34"/>
      <c r="U98" s="36"/>
      <c r="X98" s="31" t="str">
        <f t="shared" si="3"/>
        <v>J-143J-14127</v>
      </c>
    </row>
    <row r="99" spans="3:24" ht="18" hidden="1">
      <c r="C99" s="34">
        <f t="shared" si="4"/>
        <v>92</v>
      </c>
      <c r="D99" s="102"/>
      <c r="E99" s="34" t="s">
        <v>134</v>
      </c>
      <c r="F99" s="34" t="s">
        <v>485</v>
      </c>
      <c r="G99" s="95" t="s">
        <v>107</v>
      </c>
      <c r="H99" s="34" t="s">
        <v>103</v>
      </c>
      <c r="I99" s="34">
        <v>30</v>
      </c>
      <c r="J99" s="34"/>
      <c r="K99" s="34"/>
      <c r="L99" s="34"/>
      <c r="M99" s="34"/>
      <c r="N99" s="34"/>
      <c r="O99" s="34"/>
      <c r="P99" s="34"/>
      <c r="Q99" s="34">
        <f t="shared" si="5"/>
        <v>13561</v>
      </c>
      <c r="R99" s="34"/>
      <c r="S99" s="34"/>
      <c r="T99" s="34"/>
      <c r="U99" s="36"/>
      <c r="X99" s="31" t="str">
        <f t="shared" si="3"/>
        <v>J-141J-11730</v>
      </c>
    </row>
    <row r="100" spans="3:24" ht="18">
      <c r="C100" s="34">
        <f t="shared" si="4"/>
        <v>93</v>
      </c>
      <c r="D100" s="102"/>
      <c r="E100" s="34" t="s">
        <v>134</v>
      </c>
      <c r="F100" s="34" t="s">
        <v>301</v>
      </c>
      <c r="G100" s="95" t="s">
        <v>107</v>
      </c>
      <c r="H100" s="34" t="s">
        <v>103</v>
      </c>
      <c r="I100" s="34">
        <v>71</v>
      </c>
      <c r="J100" s="34"/>
      <c r="K100" s="34"/>
      <c r="L100" s="34"/>
      <c r="M100" s="34"/>
      <c r="N100" s="34"/>
      <c r="O100" s="34"/>
      <c r="P100" s="34"/>
      <c r="Q100" s="34">
        <f t="shared" si="5"/>
        <v>13632</v>
      </c>
      <c r="R100" s="34"/>
      <c r="S100" s="34"/>
      <c r="T100" s="34"/>
      <c r="U100" s="36"/>
      <c r="X100" s="31" t="str">
        <f t="shared" si="3"/>
        <v>J-141J-17771</v>
      </c>
    </row>
    <row r="101" spans="3:24" ht="18" hidden="1">
      <c r="C101" s="34">
        <f t="shared" si="4"/>
        <v>94</v>
      </c>
      <c r="D101" s="102"/>
      <c r="E101" s="34" t="s">
        <v>301</v>
      </c>
      <c r="F101" s="34" t="s">
        <v>202</v>
      </c>
      <c r="G101" s="95" t="s">
        <v>107</v>
      </c>
      <c r="H101" s="34" t="s">
        <v>103</v>
      </c>
      <c r="I101" s="34">
        <v>44</v>
      </c>
      <c r="J101" s="34"/>
      <c r="K101" s="34"/>
      <c r="L101" s="34"/>
      <c r="M101" s="34"/>
      <c r="N101" s="34"/>
      <c r="O101" s="34"/>
      <c r="P101" s="34"/>
      <c r="Q101" s="34">
        <f t="shared" si="5"/>
        <v>13676</v>
      </c>
      <c r="R101" s="34"/>
      <c r="S101" s="34"/>
      <c r="T101" s="34"/>
      <c r="U101" s="36"/>
      <c r="X101" s="31" t="str">
        <f t="shared" si="3"/>
        <v>J-177J-20444</v>
      </c>
    </row>
    <row r="102" spans="3:24" ht="18" hidden="1">
      <c r="C102" s="34">
        <f t="shared" si="4"/>
        <v>95</v>
      </c>
      <c r="D102" s="102"/>
      <c r="E102" s="34" t="s">
        <v>202</v>
      </c>
      <c r="F102" s="34" t="s">
        <v>695</v>
      </c>
      <c r="G102" s="95" t="s">
        <v>107</v>
      </c>
      <c r="H102" s="34" t="s">
        <v>103</v>
      </c>
      <c r="I102" s="34">
        <v>35</v>
      </c>
      <c r="J102" s="34"/>
      <c r="K102" s="34"/>
      <c r="L102" s="34"/>
      <c r="M102" s="34"/>
      <c r="N102" s="34"/>
      <c r="O102" s="34"/>
      <c r="P102" s="34"/>
      <c r="Q102" s="34">
        <f t="shared" si="5"/>
        <v>13711</v>
      </c>
      <c r="R102" s="34"/>
      <c r="S102" s="34"/>
      <c r="T102" s="34"/>
      <c r="U102" s="36"/>
      <c r="X102" s="31" t="str">
        <f t="shared" si="3"/>
        <v>J-204J-19835</v>
      </c>
    </row>
    <row r="103" spans="3:24" ht="18" hidden="1">
      <c r="C103" s="34">
        <f t="shared" si="4"/>
        <v>96</v>
      </c>
      <c r="D103" s="102"/>
      <c r="E103" s="34" t="s">
        <v>202</v>
      </c>
      <c r="F103" s="34" t="s">
        <v>312</v>
      </c>
      <c r="G103" s="95" t="s">
        <v>107</v>
      </c>
      <c r="H103" s="34" t="s">
        <v>103</v>
      </c>
      <c r="I103" s="34">
        <v>24</v>
      </c>
      <c r="J103" s="34"/>
      <c r="K103" s="34"/>
      <c r="L103" s="34"/>
      <c r="M103" s="34"/>
      <c r="N103" s="34"/>
      <c r="O103" s="34"/>
      <c r="P103" s="34"/>
      <c r="Q103" s="34">
        <f t="shared" si="5"/>
        <v>13735</v>
      </c>
      <c r="R103" s="34"/>
      <c r="S103" s="34"/>
      <c r="T103" s="34"/>
      <c r="U103" s="36"/>
      <c r="X103" s="31" t="str">
        <f t="shared" si="3"/>
        <v>J-204J-22824</v>
      </c>
    </row>
    <row r="104" spans="3:24" ht="18" hidden="1">
      <c r="C104" s="34">
        <f t="shared" si="4"/>
        <v>97</v>
      </c>
      <c r="D104" s="102"/>
      <c r="E104" s="34" t="s">
        <v>312</v>
      </c>
      <c r="F104" s="34" t="s">
        <v>172</v>
      </c>
      <c r="G104" s="95" t="s">
        <v>107</v>
      </c>
      <c r="H104" s="34" t="s">
        <v>103</v>
      </c>
      <c r="I104" s="34">
        <v>11</v>
      </c>
      <c r="J104" s="34"/>
      <c r="K104" s="34"/>
      <c r="L104" s="34"/>
      <c r="M104" s="34"/>
      <c r="N104" s="34"/>
      <c r="O104" s="34"/>
      <c r="P104" s="34"/>
      <c r="Q104" s="34">
        <f t="shared" si="5"/>
        <v>13746</v>
      </c>
      <c r="R104" s="34"/>
      <c r="S104" s="34"/>
      <c r="T104" s="34"/>
      <c r="U104" s="36"/>
      <c r="X104" s="31" t="str">
        <f t="shared" si="3"/>
        <v>J-228J-20011</v>
      </c>
    </row>
    <row r="105" spans="3:24" ht="18" hidden="1">
      <c r="C105" s="34">
        <f t="shared" si="4"/>
        <v>98</v>
      </c>
      <c r="D105" s="102"/>
      <c r="E105" s="34" t="s">
        <v>172</v>
      </c>
      <c r="F105" s="34" t="s">
        <v>122</v>
      </c>
      <c r="G105" s="95" t="s">
        <v>107</v>
      </c>
      <c r="H105" s="34" t="s">
        <v>103</v>
      </c>
      <c r="I105" s="34">
        <v>51</v>
      </c>
      <c r="J105" s="34"/>
      <c r="K105" s="34"/>
      <c r="L105" s="34"/>
      <c r="M105" s="34"/>
      <c r="N105" s="34"/>
      <c r="O105" s="34"/>
      <c r="P105" s="34"/>
      <c r="Q105" s="34">
        <f t="shared" si="5"/>
        <v>13797</v>
      </c>
      <c r="R105" s="34"/>
      <c r="S105" s="34"/>
      <c r="T105" s="34"/>
      <c r="U105" s="36"/>
      <c r="X105" s="31" t="str">
        <f t="shared" si="3"/>
        <v>J-200J-18451</v>
      </c>
    </row>
    <row r="106" spans="3:24" ht="18" hidden="1">
      <c r="C106" s="34">
        <f t="shared" si="4"/>
        <v>99</v>
      </c>
      <c r="D106" s="102"/>
      <c r="E106" s="34" t="s">
        <v>172</v>
      </c>
      <c r="F106" s="34" t="s">
        <v>180</v>
      </c>
      <c r="G106" s="95" t="s">
        <v>107</v>
      </c>
      <c r="H106" s="34" t="s">
        <v>103</v>
      </c>
      <c r="I106" s="34">
        <v>52</v>
      </c>
      <c r="J106" s="34"/>
      <c r="K106" s="34"/>
      <c r="L106" s="34"/>
      <c r="M106" s="34"/>
      <c r="N106" s="34"/>
      <c r="O106" s="34"/>
      <c r="P106" s="34"/>
      <c r="Q106" s="34">
        <f t="shared" si="5"/>
        <v>13849</v>
      </c>
      <c r="R106" s="34"/>
      <c r="S106" s="34"/>
      <c r="T106" s="34"/>
      <c r="U106" s="36"/>
      <c r="X106" s="31" t="str">
        <f t="shared" si="3"/>
        <v>J-200J-18052</v>
      </c>
    </row>
    <row r="107" spans="3:24" ht="18" hidden="1">
      <c r="C107" s="34">
        <f t="shared" si="4"/>
        <v>100</v>
      </c>
      <c r="D107" s="102"/>
      <c r="E107" s="34" t="s">
        <v>312</v>
      </c>
      <c r="F107" s="34" t="s">
        <v>184</v>
      </c>
      <c r="G107" s="95" t="s">
        <v>107</v>
      </c>
      <c r="H107" s="34" t="s">
        <v>103</v>
      </c>
      <c r="I107" s="34">
        <v>17</v>
      </c>
      <c r="J107" s="34"/>
      <c r="K107" s="34"/>
      <c r="L107" s="34"/>
      <c r="M107" s="34"/>
      <c r="N107" s="34"/>
      <c r="O107" s="34"/>
      <c r="P107" s="34"/>
      <c r="Q107" s="34">
        <f t="shared" si="5"/>
        <v>13866</v>
      </c>
      <c r="R107" s="34"/>
      <c r="S107" s="34"/>
      <c r="T107" s="34"/>
      <c r="U107" s="36"/>
      <c r="X107" s="31" t="str">
        <f t="shared" si="3"/>
        <v>J-228J-18917</v>
      </c>
    </row>
    <row r="108" spans="3:24" ht="18" hidden="1">
      <c r="C108" s="34">
        <f t="shared" si="4"/>
        <v>101</v>
      </c>
      <c r="D108" s="102"/>
      <c r="E108" s="34" t="s">
        <v>171</v>
      </c>
      <c r="F108" s="34" t="s">
        <v>696</v>
      </c>
      <c r="G108" s="95" t="s">
        <v>107</v>
      </c>
      <c r="H108" s="34" t="s">
        <v>103</v>
      </c>
      <c r="I108" s="34">
        <v>15</v>
      </c>
      <c r="J108" s="34"/>
      <c r="K108" s="34"/>
      <c r="L108" s="34"/>
      <c r="M108" s="34"/>
      <c r="N108" s="34"/>
      <c r="O108" s="34"/>
      <c r="P108" s="34"/>
      <c r="Q108" s="34">
        <f t="shared" si="5"/>
        <v>13881</v>
      </c>
      <c r="R108" s="34"/>
      <c r="S108" s="34"/>
      <c r="T108" s="34"/>
      <c r="U108" s="36"/>
      <c r="X108" s="31" t="str">
        <f t="shared" si="3"/>
        <v>J-179J-28115</v>
      </c>
    </row>
    <row r="109" spans="3:24" ht="18" hidden="1">
      <c r="C109" s="34">
        <f t="shared" si="4"/>
        <v>102</v>
      </c>
      <c r="D109" s="102"/>
      <c r="E109" s="34" t="s">
        <v>184</v>
      </c>
      <c r="F109" s="34" t="s">
        <v>696</v>
      </c>
      <c r="G109" s="95" t="s">
        <v>107</v>
      </c>
      <c r="H109" s="34" t="s">
        <v>103</v>
      </c>
      <c r="I109" s="34">
        <v>17</v>
      </c>
      <c r="J109" s="34"/>
      <c r="K109" s="34"/>
      <c r="L109" s="34"/>
      <c r="M109" s="34"/>
      <c r="N109" s="34"/>
      <c r="O109" s="34"/>
      <c r="P109" s="34"/>
      <c r="Q109" s="34">
        <f t="shared" si="5"/>
        <v>13898</v>
      </c>
      <c r="R109" s="34"/>
      <c r="S109" s="34"/>
      <c r="T109" s="34"/>
      <c r="U109" s="36"/>
      <c r="X109" s="31" t="str">
        <f t="shared" si="3"/>
        <v>J-189J-28117</v>
      </c>
    </row>
    <row r="110" spans="3:24" ht="18" hidden="1">
      <c r="C110" s="34">
        <f t="shared" si="4"/>
        <v>103</v>
      </c>
      <c r="D110" s="102"/>
      <c r="E110" s="34" t="s">
        <v>696</v>
      </c>
      <c r="F110" s="34" t="s">
        <v>180</v>
      </c>
      <c r="G110" s="95" t="s">
        <v>107</v>
      </c>
      <c r="H110" s="34" t="s">
        <v>103</v>
      </c>
      <c r="I110" s="34">
        <v>11</v>
      </c>
      <c r="J110" s="34"/>
      <c r="K110" s="34"/>
      <c r="L110" s="34"/>
      <c r="M110" s="34"/>
      <c r="N110" s="34"/>
      <c r="O110" s="34"/>
      <c r="P110" s="34"/>
      <c r="Q110" s="34">
        <f t="shared" si="5"/>
        <v>13909</v>
      </c>
      <c r="R110" s="34"/>
      <c r="S110" s="34"/>
      <c r="T110" s="34"/>
      <c r="U110" s="36"/>
      <c r="X110" s="31" t="str">
        <f t="shared" si="3"/>
        <v>J-281J-18011</v>
      </c>
    </row>
    <row r="111" spans="3:24" ht="18" hidden="1">
      <c r="C111" s="34">
        <f t="shared" si="4"/>
        <v>104</v>
      </c>
      <c r="D111" s="102"/>
      <c r="E111" s="34" t="s">
        <v>180</v>
      </c>
      <c r="F111" s="34" t="s">
        <v>290</v>
      </c>
      <c r="G111" s="95" t="s">
        <v>107</v>
      </c>
      <c r="H111" s="34" t="s">
        <v>103</v>
      </c>
      <c r="I111" s="34">
        <v>27</v>
      </c>
      <c r="J111" s="34"/>
      <c r="K111" s="34"/>
      <c r="L111" s="34"/>
      <c r="M111" s="34"/>
      <c r="N111" s="34"/>
      <c r="O111" s="34"/>
      <c r="P111" s="34"/>
      <c r="Q111" s="34">
        <f t="shared" si="5"/>
        <v>13936</v>
      </c>
      <c r="R111" s="34"/>
      <c r="S111" s="34"/>
      <c r="T111" s="34"/>
      <c r="U111" s="36"/>
      <c r="X111" s="31" t="str">
        <f t="shared" si="3"/>
        <v>J-180J-17627</v>
      </c>
    </row>
    <row r="112" spans="3:24" ht="18" hidden="1">
      <c r="C112" s="34">
        <f t="shared" si="4"/>
        <v>105</v>
      </c>
      <c r="D112" s="102"/>
      <c r="E112" s="34" t="s">
        <v>290</v>
      </c>
      <c r="F112" s="34" t="s">
        <v>146</v>
      </c>
      <c r="G112" s="95" t="s">
        <v>107</v>
      </c>
      <c r="H112" s="34" t="s">
        <v>103</v>
      </c>
      <c r="I112" s="34">
        <v>240</v>
      </c>
      <c r="J112" s="34"/>
      <c r="K112" s="34"/>
      <c r="L112" s="34"/>
      <c r="M112" s="34"/>
      <c r="N112" s="34"/>
      <c r="O112" s="34"/>
      <c r="P112" s="34"/>
      <c r="Q112" s="34">
        <f t="shared" si="5"/>
        <v>14176</v>
      </c>
      <c r="R112" s="34"/>
      <c r="S112" s="34"/>
      <c r="T112" s="34"/>
      <c r="U112" s="36"/>
      <c r="X112" s="31" t="str">
        <f t="shared" si="3"/>
        <v>J-176J-207240</v>
      </c>
    </row>
    <row r="113" spans="3:24" ht="18" hidden="1">
      <c r="C113" s="34">
        <f t="shared" si="4"/>
        <v>106</v>
      </c>
      <c r="D113" s="102"/>
      <c r="E113" s="34" t="s">
        <v>119</v>
      </c>
      <c r="F113" s="34" t="s">
        <v>191</v>
      </c>
      <c r="G113" s="95" t="s">
        <v>107</v>
      </c>
      <c r="H113" s="34" t="s">
        <v>103</v>
      </c>
      <c r="I113" s="34">
        <v>24</v>
      </c>
      <c r="J113" s="34"/>
      <c r="K113" s="34"/>
      <c r="L113" s="34"/>
      <c r="M113" s="34"/>
      <c r="N113" s="34"/>
      <c r="O113" s="34"/>
      <c r="P113" s="34"/>
      <c r="Q113" s="34">
        <f t="shared" si="5"/>
        <v>14200</v>
      </c>
      <c r="R113" s="34"/>
      <c r="S113" s="34"/>
      <c r="T113" s="34"/>
      <c r="U113" s="36"/>
      <c r="X113" s="31" t="str">
        <f t="shared" si="3"/>
        <v>J-149J-15424</v>
      </c>
    </row>
    <row r="114" spans="3:24" ht="18" hidden="1">
      <c r="C114" s="34">
        <f t="shared" si="4"/>
        <v>107</v>
      </c>
      <c r="D114" s="102"/>
      <c r="E114" s="34" t="s">
        <v>191</v>
      </c>
      <c r="F114" s="34" t="s">
        <v>117</v>
      </c>
      <c r="G114" s="95" t="s">
        <v>107</v>
      </c>
      <c r="H114" s="34" t="s">
        <v>103</v>
      </c>
      <c r="I114" s="34">
        <v>97</v>
      </c>
      <c r="J114" s="34"/>
      <c r="K114" s="34"/>
      <c r="L114" s="34"/>
      <c r="M114" s="34"/>
      <c r="N114" s="34"/>
      <c r="O114" s="34"/>
      <c r="P114" s="34"/>
      <c r="Q114" s="34">
        <f t="shared" si="5"/>
        <v>14297</v>
      </c>
      <c r="R114" s="34"/>
      <c r="S114" s="34"/>
      <c r="T114" s="34"/>
      <c r="U114" s="36"/>
      <c r="X114" s="31" t="str">
        <f t="shared" si="3"/>
        <v>J-154J-13197</v>
      </c>
    </row>
    <row r="115" spans="3:24" ht="18">
      <c r="C115" s="34">
        <f t="shared" si="4"/>
        <v>108</v>
      </c>
      <c r="D115" s="102"/>
      <c r="E115" s="34" t="s">
        <v>117</v>
      </c>
      <c r="F115" s="34" t="s">
        <v>257</v>
      </c>
      <c r="G115" s="95" t="s">
        <v>107</v>
      </c>
      <c r="H115" s="34" t="s">
        <v>103</v>
      </c>
      <c r="I115" s="34">
        <v>183</v>
      </c>
      <c r="J115" s="34"/>
      <c r="K115" s="34"/>
      <c r="L115" s="34"/>
      <c r="M115" s="34"/>
      <c r="N115" s="34"/>
      <c r="O115" s="34"/>
      <c r="P115" s="34"/>
      <c r="Q115" s="34">
        <f t="shared" si="5"/>
        <v>14480</v>
      </c>
      <c r="R115" s="34"/>
      <c r="S115" s="34"/>
      <c r="T115" s="34"/>
      <c r="U115" s="36"/>
      <c r="X115" s="31" t="str">
        <f t="shared" si="3"/>
        <v>J-131J-139183</v>
      </c>
    </row>
    <row r="116" spans="3:24" ht="18" hidden="1">
      <c r="C116" s="34">
        <f t="shared" si="4"/>
        <v>109</v>
      </c>
      <c r="D116" s="102"/>
      <c r="E116" s="34" t="s">
        <v>257</v>
      </c>
      <c r="F116" s="34" t="s">
        <v>191</v>
      </c>
      <c r="G116" s="95" t="s">
        <v>107</v>
      </c>
      <c r="H116" s="34" t="s">
        <v>103</v>
      </c>
      <c r="I116" s="34">
        <v>46</v>
      </c>
      <c r="J116" s="34"/>
      <c r="K116" s="34"/>
      <c r="L116" s="34"/>
      <c r="M116" s="34"/>
      <c r="N116" s="34"/>
      <c r="O116" s="34"/>
      <c r="P116" s="34"/>
      <c r="Q116" s="34">
        <f t="shared" si="5"/>
        <v>14526</v>
      </c>
      <c r="R116" s="34"/>
      <c r="S116" s="34"/>
      <c r="T116" s="34"/>
      <c r="U116" s="36"/>
      <c r="X116" s="31" t="str">
        <f t="shared" si="3"/>
        <v>J-139J-15446</v>
      </c>
    </row>
    <row r="117" spans="3:24" ht="18" hidden="1">
      <c r="C117" s="34">
        <f t="shared" si="4"/>
        <v>110</v>
      </c>
      <c r="D117" s="102"/>
      <c r="E117" s="34" t="s">
        <v>696</v>
      </c>
      <c r="F117" s="34" t="s">
        <v>190</v>
      </c>
      <c r="G117" s="95" t="s">
        <v>107</v>
      </c>
      <c r="H117" s="34" t="s">
        <v>103</v>
      </c>
      <c r="I117" s="34">
        <v>109</v>
      </c>
      <c r="J117" s="34"/>
      <c r="K117" s="34"/>
      <c r="L117" s="34"/>
      <c r="M117" s="34"/>
      <c r="N117" s="34"/>
      <c r="O117" s="34"/>
      <c r="P117" s="34"/>
      <c r="Q117" s="34">
        <f t="shared" si="5"/>
        <v>14635</v>
      </c>
      <c r="R117" s="34"/>
      <c r="S117" s="34"/>
      <c r="T117" s="34"/>
      <c r="U117" s="36"/>
      <c r="X117" s="31" t="str">
        <f t="shared" si="3"/>
        <v>J-281J-168109</v>
      </c>
    </row>
    <row r="118" spans="3:24" ht="18" hidden="1">
      <c r="C118" s="34">
        <f t="shared" si="4"/>
        <v>111</v>
      </c>
      <c r="D118" s="102"/>
      <c r="E118" s="34" t="s">
        <v>301</v>
      </c>
      <c r="F118" s="34" t="s">
        <v>190</v>
      </c>
      <c r="G118" s="95" t="s">
        <v>107</v>
      </c>
      <c r="H118" s="34" t="s">
        <v>103</v>
      </c>
      <c r="I118" s="34">
        <v>89</v>
      </c>
      <c r="J118" s="34"/>
      <c r="K118" s="34"/>
      <c r="L118" s="34"/>
      <c r="M118" s="34"/>
      <c r="N118" s="34"/>
      <c r="O118" s="34"/>
      <c r="P118" s="34"/>
      <c r="Q118" s="34">
        <f t="shared" si="5"/>
        <v>14724</v>
      </c>
      <c r="R118" s="34"/>
      <c r="S118" s="34"/>
      <c r="T118" s="34"/>
      <c r="U118" s="36"/>
      <c r="X118" s="31" t="str">
        <f t="shared" si="3"/>
        <v>J-177J-16889</v>
      </c>
    </row>
    <row r="119" spans="3:24" ht="18" hidden="1">
      <c r="C119" s="34">
        <f t="shared" si="4"/>
        <v>112</v>
      </c>
      <c r="D119" s="102"/>
      <c r="E119" s="34" t="s">
        <v>190</v>
      </c>
      <c r="F119" s="34" t="s">
        <v>299</v>
      </c>
      <c r="G119" s="95" t="s">
        <v>107</v>
      </c>
      <c r="H119" s="34" t="s">
        <v>103</v>
      </c>
      <c r="I119" s="34">
        <v>60</v>
      </c>
      <c r="J119" s="34"/>
      <c r="K119" s="34"/>
      <c r="L119" s="34"/>
      <c r="M119" s="34"/>
      <c r="N119" s="34"/>
      <c r="O119" s="34"/>
      <c r="P119" s="34"/>
      <c r="Q119" s="34">
        <f t="shared" si="5"/>
        <v>14784</v>
      </c>
      <c r="R119" s="34"/>
      <c r="S119" s="34"/>
      <c r="T119" s="34"/>
      <c r="U119" s="36"/>
      <c r="X119" s="31" t="str">
        <f t="shared" si="3"/>
        <v>J-168J-15760</v>
      </c>
    </row>
    <row r="120" spans="3:24" ht="18" hidden="1">
      <c r="C120" s="34">
        <f t="shared" si="4"/>
        <v>113</v>
      </c>
      <c r="D120" s="102"/>
      <c r="E120" s="34" t="s">
        <v>117</v>
      </c>
      <c r="F120" s="34" t="s">
        <v>126</v>
      </c>
      <c r="G120" s="95" t="s">
        <v>107</v>
      </c>
      <c r="H120" s="34" t="s">
        <v>103</v>
      </c>
      <c r="I120" s="34">
        <v>105</v>
      </c>
      <c r="J120" s="34"/>
      <c r="K120" s="34"/>
      <c r="L120" s="34"/>
      <c r="M120" s="34"/>
      <c r="N120" s="34"/>
      <c r="O120" s="34"/>
      <c r="P120" s="34"/>
      <c r="Q120" s="34">
        <f t="shared" si="5"/>
        <v>14889</v>
      </c>
      <c r="R120" s="34"/>
      <c r="S120" s="34"/>
      <c r="T120" s="34"/>
      <c r="U120" s="36"/>
      <c r="X120" s="31" t="str">
        <f t="shared" si="3"/>
        <v>J-131J-153105</v>
      </c>
    </row>
    <row r="121" spans="3:24" ht="18" hidden="1">
      <c r="C121" s="34">
        <f t="shared" si="4"/>
        <v>114</v>
      </c>
      <c r="D121" s="102"/>
      <c r="E121" s="34" t="s">
        <v>195</v>
      </c>
      <c r="F121" s="34" t="s">
        <v>126</v>
      </c>
      <c r="G121" s="95" t="s">
        <v>107</v>
      </c>
      <c r="H121" s="34" t="s">
        <v>103</v>
      </c>
      <c r="I121" s="34">
        <v>21</v>
      </c>
      <c r="J121" s="34"/>
      <c r="K121" s="34"/>
      <c r="L121" s="34"/>
      <c r="M121" s="34"/>
      <c r="N121" s="34"/>
      <c r="O121" s="34"/>
      <c r="P121" s="34"/>
      <c r="Q121" s="34">
        <f t="shared" si="5"/>
        <v>14910</v>
      </c>
      <c r="R121" s="34"/>
      <c r="S121" s="34"/>
      <c r="T121" s="34"/>
      <c r="U121" s="36"/>
      <c r="X121" s="31" t="str">
        <f t="shared" si="3"/>
        <v>J-161J-15321</v>
      </c>
    </row>
    <row r="122" spans="3:24" ht="18">
      <c r="C122" s="34">
        <f t="shared" si="4"/>
        <v>115</v>
      </c>
      <c r="D122" s="102"/>
      <c r="E122" s="34" t="s">
        <v>126</v>
      </c>
      <c r="F122" s="34" t="s">
        <v>697</v>
      </c>
      <c r="G122" s="95" t="s">
        <v>107</v>
      </c>
      <c r="H122" s="34" t="s">
        <v>103</v>
      </c>
      <c r="I122" s="34">
        <v>131</v>
      </c>
      <c r="J122" s="34"/>
      <c r="K122" s="34"/>
      <c r="L122" s="34"/>
      <c r="M122" s="34"/>
      <c r="N122" s="34"/>
      <c r="O122" s="34"/>
      <c r="P122" s="34"/>
      <c r="Q122" s="34">
        <f t="shared" si="5"/>
        <v>15041</v>
      </c>
      <c r="R122" s="34"/>
      <c r="S122" s="34"/>
      <c r="T122" s="34"/>
      <c r="U122" s="36"/>
      <c r="X122" s="31" t="str">
        <f t="shared" si="3"/>
        <v>J-153J-145131</v>
      </c>
    </row>
    <row r="123" spans="3:24" ht="18" hidden="1">
      <c r="C123" s="34">
        <f t="shared" si="4"/>
        <v>116</v>
      </c>
      <c r="D123" s="102"/>
      <c r="E123" s="34" t="s">
        <v>697</v>
      </c>
      <c r="F123" s="34" t="s">
        <v>169</v>
      </c>
      <c r="G123" s="95" t="s">
        <v>107</v>
      </c>
      <c r="H123" s="34" t="s">
        <v>103</v>
      </c>
      <c r="I123" s="34">
        <v>28</v>
      </c>
      <c r="J123" s="34"/>
      <c r="K123" s="34"/>
      <c r="L123" s="34"/>
      <c r="M123" s="34"/>
      <c r="N123" s="34"/>
      <c r="O123" s="34"/>
      <c r="P123" s="34"/>
      <c r="Q123" s="34">
        <f t="shared" si="5"/>
        <v>15069</v>
      </c>
      <c r="R123" s="34"/>
      <c r="S123" s="34"/>
      <c r="T123" s="34"/>
      <c r="U123" s="36"/>
      <c r="X123" s="31" t="str">
        <f t="shared" si="3"/>
        <v>J-145J-17028</v>
      </c>
    </row>
    <row r="124" spans="3:24" ht="18">
      <c r="C124" s="34">
        <f t="shared" si="4"/>
        <v>117</v>
      </c>
      <c r="D124" s="102"/>
      <c r="E124" s="34" t="s">
        <v>697</v>
      </c>
      <c r="F124" s="34" t="s">
        <v>154</v>
      </c>
      <c r="G124" s="95" t="s">
        <v>107</v>
      </c>
      <c r="H124" s="34" t="s">
        <v>103</v>
      </c>
      <c r="I124" s="34">
        <v>177</v>
      </c>
      <c r="J124" s="34"/>
      <c r="K124" s="34"/>
      <c r="L124" s="34"/>
      <c r="M124" s="34"/>
      <c r="N124" s="34"/>
      <c r="O124" s="34"/>
      <c r="P124" s="34"/>
      <c r="Q124" s="34">
        <f t="shared" si="5"/>
        <v>15246</v>
      </c>
      <c r="R124" s="34"/>
      <c r="S124" s="34"/>
      <c r="T124" s="34"/>
      <c r="U124" s="36"/>
      <c r="X124" s="31" t="str">
        <f t="shared" si="3"/>
        <v>J-145J-158177</v>
      </c>
    </row>
    <row r="125" spans="3:24" ht="18" hidden="1">
      <c r="C125" s="34">
        <f t="shared" si="4"/>
        <v>118</v>
      </c>
      <c r="D125" s="102"/>
      <c r="E125" s="34" t="s">
        <v>178</v>
      </c>
      <c r="F125" s="34" t="s">
        <v>154</v>
      </c>
      <c r="G125" s="95" t="s">
        <v>107</v>
      </c>
      <c r="H125" s="34" t="s">
        <v>103</v>
      </c>
      <c r="I125" s="34">
        <v>103</v>
      </c>
      <c r="J125" s="34"/>
      <c r="K125" s="34"/>
      <c r="L125" s="34"/>
      <c r="M125" s="34"/>
      <c r="N125" s="34"/>
      <c r="O125" s="34"/>
      <c r="P125" s="34"/>
      <c r="Q125" s="34">
        <f t="shared" si="5"/>
        <v>15349</v>
      </c>
      <c r="R125" s="34"/>
      <c r="S125" s="34"/>
      <c r="T125" s="34"/>
      <c r="U125" s="36"/>
      <c r="X125" s="31" t="str">
        <f t="shared" si="3"/>
        <v>J-155J-158103</v>
      </c>
    </row>
    <row r="126" spans="3:24" ht="18" hidden="1">
      <c r="C126" s="34">
        <f t="shared" si="4"/>
        <v>119</v>
      </c>
      <c r="D126" s="102"/>
      <c r="E126" s="34" t="s">
        <v>178</v>
      </c>
      <c r="F126" s="34" t="s">
        <v>698</v>
      </c>
      <c r="G126" s="95" t="s">
        <v>107</v>
      </c>
      <c r="H126" s="34" t="s">
        <v>103</v>
      </c>
      <c r="I126" s="34">
        <v>125</v>
      </c>
      <c r="J126" s="34"/>
      <c r="K126" s="34"/>
      <c r="L126" s="34"/>
      <c r="M126" s="34"/>
      <c r="N126" s="34"/>
      <c r="O126" s="34"/>
      <c r="P126" s="34"/>
      <c r="Q126" s="34">
        <f t="shared" si="5"/>
        <v>15474</v>
      </c>
      <c r="R126" s="34"/>
      <c r="S126" s="34"/>
      <c r="T126" s="34"/>
      <c r="U126" s="36"/>
      <c r="X126" s="31" t="str">
        <f t="shared" si="3"/>
        <v>J-155J-162125</v>
      </c>
    </row>
    <row r="127" spans="3:24" ht="18" hidden="1">
      <c r="C127" s="34">
        <f t="shared" si="4"/>
        <v>120</v>
      </c>
      <c r="D127" s="102"/>
      <c r="E127" s="34" t="s">
        <v>257</v>
      </c>
      <c r="F127" s="34" t="s">
        <v>698</v>
      </c>
      <c r="G127" s="95" t="s">
        <v>107</v>
      </c>
      <c r="H127" s="34" t="s">
        <v>103</v>
      </c>
      <c r="I127" s="34">
        <v>47</v>
      </c>
      <c r="J127" s="34"/>
      <c r="K127" s="34"/>
      <c r="L127" s="34"/>
      <c r="M127" s="34"/>
      <c r="N127" s="34"/>
      <c r="O127" s="34"/>
      <c r="P127" s="34"/>
      <c r="Q127" s="34">
        <f t="shared" si="5"/>
        <v>15521</v>
      </c>
      <c r="R127" s="34"/>
      <c r="S127" s="34"/>
      <c r="T127" s="34"/>
      <c r="U127" s="36"/>
      <c r="X127" s="31" t="str">
        <f t="shared" si="3"/>
        <v>J-139J-16247</v>
      </c>
    </row>
    <row r="128" spans="3:24" ht="18" hidden="1">
      <c r="C128" s="34">
        <f t="shared" si="4"/>
        <v>121</v>
      </c>
      <c r="D128" s="102">
        <v>45068</v>
      </c>
      <c r="E128" s="34" t="s">
        <v>699</v>
      </c>
      <c r="F128" s="34" t="s">
        <v>700</v>
      </c>
      <c r="G128" s="95" t="s">
        <v>107</v>
      </c>
      <c r="H128" s="34" t="s">
        <v>103</v>
      </c>
      <c r="I128" s="34">
        <v>38</v>
      </c>
      <c r="J128" s="34"/>
      <c r="K128" s="34"/>
      <c r="L128" s="34"/>
      <c r="M128" s="34"/>
      <c r="N128" s="34"/>
      <c r="O128" s="34"/>
      <c r="P128" s="34"/>
      <c r="Q128" s="34">
        <f t="shared" si="5"/>
        <v>15559</v>
      </c>
      <c r="R128" s="34"/>
      <c r="S128" s="34"/>
      <c r="T128" s="34"/>
      <c r="U128" s="36"/>
      <c r="X128" s="31" t="str">
        <f t="shared" si="3"/>
        <v>J-361J-35738</v>
      </c>
    </row>
    <row r="129" spans="3:24" ht="18" hidden="1">
      <c r="C129" s="34">
        <f t="shared" si="4"/>
        <v>122</v>
      </c>
      <c r="D129" s="102"/>
      <c r="E129" s="34" t="s">
        <v>699</v>
      </c>
      <c r="F129" s="34" t="s">
        <v>701</v>
      </c>
      <c r="G129" s="95" t="s">
        <v>107</v>
      </c>
      <c r="H129" s="34" t="s">
        <v>103</v>
      </c>
      <c r="I129" s="34">
        <v>114</v>
      </c>
      <c r="J129" s="34"/>
      <c r="K129" s="34"/>
      <c r="L129" s="34"/>
      <c r="M129" s="34"/>
      <c r="N129" s="34"/>
      <c r="O129" s="34"/>
      <c r="P129" s="34"/>
      <c r="Q129" s="34">
        <f t="shared" si="5"/>
        <v>15673</v>
      </c>
      <c r="R129" s="34"/>
      <c r="S129" s="34"/>
      <c r="T129" s="34"/>
      <c r="U129" s="36"/>
      <c r="X129" s="31" t="str">
        <f t="shared" si="3"/>
        <v>J-361J-350114</v>
      </c>
    </row>
    <row r="130" spans="3:24" ht="18" hidden="1">
      <c r="C130" s="34">
        <f t="shared" si="4"/>
        <v>123</v>
      </c>
      <c r="D130" s="102"/>
      <c r="E130" s="34" t="s">
        <v>702</v>
      </c>
      <c r="F130" s="34" t="s">
        <v>680</v>
      </c>
      <c r="G130" s="95" t="s">
        <v>144</v>
      </c>
      <c r="H130" s="34" t="s">
        <v>103</v>
      </c>
      <c r="I130" s="34">
        <v>122</v>
      </c>
      <c r="J130" s="34"/>
      <c r="K130" s="34"/>
      <c r="L130" s="34"/>
      <c r="M130" s="34"/>
      <c r="N130" s="34"/>
      <c r="O130" s="34"/>
      <c r="P130" s="34"/>
      <c r="Q130" s="34">
        <f t="shared" si="5"/>
        <v>15795</v>
      </c>
      <c r="R130" s="34"/>
      <c r="S130" s="34"/>
      <c r="T130" s="34"/>
      <c r="U130" s="36"/>
      <c r="X130" s="31" t="str">
        <f t="shared" si="3"/>
        <v>J-314J-322122</v>
      </c>
    </row>
    <row r="131" spans="3:24" ht="18" hidden="1">
      <c r="C131" s="34">
        <f t="shared" si="4"/>
        <v>124</v>
      </c>
      <c r="D131" s="102"/>
      <c r="E131" s="34" t="s">
        <v>685</v>
      </c>
      <c r="F131" s="34" t="s">
        <v>703</v>
      </c>
      <c r="G131" s="95" t="s">
        <v>144</v>
      </c>
      <c r="H131" s="34" t="s">
        <v>103</v>
      </c>
      <c r="I131" s="34"/>
      <c r="J131" s="34"/>
      <c r="K131" s="34">
        <v>180</v>
      </c>
      <c r="L131" s="34"/>
      <c r="M131" s="34"/>
      <c r="N131" s="34"/>
      <c r="O131" s="34"/>
      <c r="P131" s="34"/>
      <c r="Q131" s="34">
        <f t="shared" si="5"/>
        <v>15975</v>
      </c>
      <c r="R131" s="34"/>
      <c r="S131" s="34"/>
      <c r="T131" s="34"/>
      <c r="U131" s="36"/>
      <c r="X131" s="31" t="str">
        <f t="shared" si="3"/>
        <v>J-351J-319180</v>
      </c>
    </row>
    <row r="132" spans="3:24" ht="18" hidden="1">
      <c r="C132" s="34">
        <f t="shared" si="4"/>
        <v>125</v>
      </c>
      <c r="D132" s="102">
        <v>45069</v>
      </c>
      <c r="E132" s="34" t="s">
        <v>684</v>
      </c>
      <c r="F132" s="34" t="s">
        <v>704</v>
      </c>
      <c r="G132" s="95" t="s">
        <v>107</v>
      </c>
      <c r="H132" s="34" t="s">
        <v>103</v>
      </c>
      <c r="I132" s="34">
        <v>139</v>
      </c>
      <c r="J132" s="34"/>
      <c r="K132" s="34"/>
      <c r="L132" s="34"/>
      <c r="M132" s="34"/>
      <c r="N132" s="34"/>
      <c r="O132" s="34"/>
      <c r="P132" s="34"/>
      <c r="Q132" s="34">
        <f t="shared" si="5"/>
        <v>16114</v>
      </c>
      <c r="R132" s="34"/>
      <c r="S132" s="34"/>
      <c r="T132" s="34"/>
      <c r="U132" s="36"/>
      <c r="X132" s="31" t="str">
        <f t="shared" si="3"/>
        <v>J-328J330139</v>
      </c>
    </row>
    <row r="133" spans="3:24" ht="18" hidden="1">
      <c r="C133" s="34">
        <f t="shared" si="4"/>
        <v>126</v>
      </c>
      <c r="D133" s="102"/>
      <c r="E133" s="34" t="s">
        <v>705</v>
      </c>
      <c r="F133" s="34" t="s">
        <v>706</v>
      </c>
      <c r="G133" s="95" t="s">
        <v>144</v>
      </c>
      <c r="H133" s="34" t="s">
        <v>103</v>
      </c>
      <c r="I133" s="34">
        <v>42</v>
      </c>
      <c r="J133" s="34"/>
      <c r="K133" s="34"/>
      <c r="L133" s="34"/>
      <c r="M133" s="34"/>
      <c r="N133" s="34"/>
      <c r="O133" s="34"/>
      <c r="P133" s="34"/>
      <c r="Q133" s="34">
        <f t="shared" si="5"/>
        <v>16156</v>
      </c>
      <c r="R133" s="34"/>
      <c r="S133" s="34"/>
      <c r="T133" s="34"/>
      <c r="U133" s="36"/>
      <c r="X133" s="31" t="str">
        <f t="shared" si="3"/>
        <v>J-330J-31542</v>
      </c>
    </row>
    <row r="134" spans="3:24" ht="18" hidden="1">
      <c r="C134" s="34">
        <f t="shared" si="4"/>
        <v>127</v>
      </c>
      <c r="D134" s="102"/>
      <c r="E134" s="34" t="s">
        <v>705</v>
      </c>
      <c r="F134" s="34" t="s">
        <v>707</v>
      </c>
      <c r="G134" s="95" t="s">
        <v>107</v>
      </c>
      <c r="H134" s="34" t="s">
        <v>103</v>
      </c>
      <c r="I134" s="34">
        <v>199</v>
      </c>
      <c r="J134" s="34"/>
      <c r="K134" s="34"/>
      <c r="L134" s="34"/>
      <c r="M134" s="34"/>
      <c r="N134" s="34"/>
      <c r="O134" s="34"/>
      <c r="P134" s="34"/>
      <c r="Q134" s="34">
        <f t="shared" si="5"/>
        <v>16355</v>
      </c>
      <c r="R134" s="34"/>
      <c r="S134" s="34"/>
      <c r="T134" s="34"/>
      <c r="U134" s="36"/>
      <c r="X134" s="31" t="str">
        <f t="shared" si="3"/>
        <v>J-330J-373199</v>
      </c>
    </row>
    <row r="135" spans="3:24" ht="18" hidden="1">
      <c r="C135" s="34">
        <f t="shared" si="4"/>
        <v>128</v>
      </c>
      <c r="D135" s="102"/>
      <c r="E135" s="34" t="s">
        <v>707</v>
      </c>
      <c r="F135" s="34" t="s">
        <v>708</v>
      </c>
      <c r="G135" s="95" t="s">
        <v>107</v>
      </c>
      <c r="H135" s="34" t="s">
        <v>103</v>
      </c>
      <c r="I135" s="34">
        <v>8</v>
      </c>
      <c r="J135" s="34"/>
      <c r="K135" s="34"/>
      <c r="L135" s="34"/>
      <c r="M135" s="34"/>
      <c r="N135" s="34"/>
      <c r="O135" s="34"/>
      <c r="P135" s="34"/>
      <c r="Q135" s="34">
        <f t="shared" si="5"/>
        <v>16363</v>
      </c>
      <c r="R135" s="34"/>
      <c r="S135" s="34"/>
      <c r="T135" s="34"/>
      <c r="U135" s="36"/>
      <c r="X135" s="31" t="str">
        <f t="shared" si="3"/>
        <v>J-373J-3658</v>
      </c>
    </row>
    <row r="136" spans="3:24" ht="18" hidden="1">
      <c r="C136" s="34">
        <f t="shared" si="4"/>
        <v>129</v>
      </c>
      <c r="D136" s="102"/>
      <c r="E136" s="34" t="s">
        <v>707</v>
      </c>
      <c r="F136" s="34" t="s">
        <v>709</v>
      </c>
      <c r="G136" s="95" t="s">
        <v>107</v>
      </c>
      <c r="H136" s="34" t="s">
        <v>103</v>
      </c>
      <c r="I136" s="34">
        <v>37</v>
      </c>
      <c r="J136" s="34"/>
      <c r="K136" s="34"/>
      <c r="L136" s="34"/>
      <c r="M136" s="34"/>
      <c r="N136" s="34"/>
      <c r="O136" s="34"/>
      <c r="P136" s="34"/>
      <c r="Q136" s="34">
        <f t="shared" si="5"/>
        <v>16400</v>
      </c>
      <c r="R136" s="34"/>
      <c r="S136" s="34"/>
      <c r="T136" s="34"/>
      <c r="U136" s="36"/>
      <c r="X136" s="31" t="str">
        <f t="shared" si="3"/>
        <v>J-373J-37737</v>
      </c>
    </row>
    <row r="137" spans="3:24" ht="18" hidden="1">
      <c r="C137" s="34">
        <f t="shared" si="4"/>
        <v>130</v>
      </c>
      <c r="D137" s="102"/>
      <c r="E137" s="34" t="s">
        <v>708</v>
      </c>
      <c r="F137" s="34" t="s">
        <v>699</v>
      </c>
      <c r="G137" s="95" t="s">
        <v>107</v>
      </c>
      <c r="H137" s="34" t="s">
        <v>103</v>
      </c>
      <c r="I137" s="34">
        <v>69</v>
      </c>
      <c r="J137" s="34"/>
      <c r="K137" s="34"/>
      <c r="L137" s="34"/>
      <c r="M137" s="34"/>
      <c r="N137" s="34"/>
      <c r="O137" s="34"/>
      <c r="P137" s="34"/>
      <c r="Q137" s="34">
        <f t="shared" si="5"/>
        <v>16469</v>
      </c>
      <c r="R137" s="34"/>
      <c r="S137" s="34"/>
      <c r="T137" s="34"/>
      <c r="U137" s="36"/>
      <c r="X137" s="31" t="str">
        <f t="shared" ref="X137:X200" si="6">+E137&amp;F137&amp;(SUM(I137:P137))</f>
        <v>J-365J-36169</v>
      </c>
    </row>
    <row r="138" spans="3:24" ht="18" hidden="1">
      <c r="C138" s="34">
        <f t="shared" ref="C138:C205" si="7">+C137+1</f>
        <v>131</v>
      </c>
      <c r="D138" s="102"/>
      <c r="E138" s="34" t="s">
        <v>43</v>
      </c>
      <c r="F138" s="34" t="s">
        <v>210</v>
      </c>
      <c r="G138" s="95" t="s">
        <v>144</v>
      </c>
      <c r="H138" s="34" t="s">
        <v>103</v>
      </c>
      <c r="I138" s="34">
        <v>324</v>
      </c>
      <c r="J138" s="34"/>
      <c r="K138" s="34"/>
      <c r="L138" s="34"/>
      <c r="M138" s="34"/>
      <c r="N138" s="34"/>
      <c r="O138" s="34"/>
      <c r="P138" s="34"/>
      <c r="Q138" s="34">
        <f t="shared" ref="Q138:Q160" si="8">SUM(I138:P138)+Q137</f>
        <v>16793</v>
      </c>
      <c r="R138" s="34"/>
      <c r="S138" s="34"/>
      <c r="T138" s="34"/>
      <c r="U138" s="36"/>
      <c r="X138" s="31" t="str">
        <f t="shared" si="6"/>
        <v>J-68J-17324</v>
      </c>
    </row>
    <row r="139" spans="3:24" ht="18" hidden="1">
      <c r="C139" s="34">
        <f t="shared" si="7"/>
        <v>132</v>
      </c>
      <c r="D139" s="102"/>
      <c r="E139" s="34" t="s">
        <v>245</v>
      </c>
      <c r="F139" s="34" t="s">
        <v>210</v>
      </c>
      <c r="G139" s="95" t="s">
        <v>107</v>
      </c>
      <c r="H139" s="34" t="s">
        <v>103</v>
      </c>
      <c r="I139" s="34">
        <v>95</v>
      </c>
      <c r="J139" s="34"/>
      <c r="K139" s="34"/>
      <c r="L139" s="34"/>
      <c r="M139" s="34"/>
      <c r="N139" s="34"/>
      <c r="O139" s="34"/>
      <c r="P139" s="34"/>
      <c r="Q139" s="34">
        <f t="shared" si="8"/>
        <v>16888</v>
      </c>
      <c r="R139" s="34"/>
      <c r="S139" s="34"/>
      <c r="T139" s="34"/>
      <c r="U139" s="36"/>
      <c r="X139" s="31" t="str">
        <f t="shared" si="6"/>
        <v>J-43J-1795</v>
      </c>
    </row>
    <row r="140" spans="3:24" ht="18" hidden="1">
      <c r="C140" s="34">
        <f t="shared" si="7"/>
        <v>133</v>
      </c>
      <c r="D140" s="102"/>
      <c r="E140" s="34" t="s">
        <v>236</v>
      </c>
      <c r="F140" s="34" t="s">
        <v>710</v>
      </c>
      <c r="G140" s="95" t="s">
        <v>107</v>
      </c>
      <c r="H140" s="34" t="s">
        <v>103</v>
      </c>
      <c r="I140" s="34">
        <v>70</v>
      </c>
      <c r="J140" s="34"/>
      <c r="K140" s="34"/>
      <c r="L140" s="34"/>
      <c r="M140" s="34"/>
      <c r="N140" s="34"/>
      <c r="O140" s="34"/>
      <c r="P140" s="34"/>
      <c r="Q140" s="34">
        <f t="shared" si="8"/>
        <v>16958</v>
      </c>
      <c r="R140" s="34"/>
      <c r="S140" s="34"/>
      <c r="T140" s="34"/>
      <c r="U140" s="36"/>
      <c r="X140" s="31" t="str">
        <f t="shared" si="6"/>
        <v>J-70J-4570</v>
      </c>
    </row>
    <row r="141" spans="3:24" ht="18" hidden="1">
      <c r="C141" s="34">
        <f t="shared" si="7"/>
        <v>134</v>
      </c>
      <c r="D141" s="102"/>
      <c r="E141" s="34" t="s">
        <v>710</v>
      </c>
      <c r="F141" s="34" t="s">
        <v>52</v>
      </c>
      <c r="G141" s="95" t="s">
        <v>107</v>
      </c>
      <c r="H141" s="34" t="s">
        <v>103</v>
      </c>
      <c r="I141" s="34">
        <v>97</v>
      </c>
      <c r="J141" s="34"/>
      <c r="K141" s="34"/>
      <c r="L141" s="34"/>
      <c r="M141" s="34"/>
      <c r="N141" s="34"/>
      <c r="O141" s="34"/>
      <c r="P141" s="34"/>
      <c r="Q141" s="34">
        <f t="shared" si="8"/>
        <v>17055</v>
      </c>
      <c r="R141" s="34"/>
      <c r="S141" s="34"/>
      <c r="T141" s="34"/>
      <c r="U141" s="36"/>
      <c r="X141" s="31" t="str">
        <f t="shared" si="6"/>
        <v>J-45J-3897</v>
      </c>
    </row>
    <row r="142" spans="3:24" ht="18" hidden="1">
      <c r="C142" s="34">
        <f t="shared" si="7"/>
        <v>135</v>
      </c>
      <c r="D142" s="102"/>
      <c r="E142" s="34" t="s">
        <v>52</v>
      </c>
      <c r="F142" s="34" t="s">
        <v>221</v>
      </c>
      <c r="G142" s="95" t="s">
        <v>107</v>
      </c>
      <c r="H142" s="34" t="s">
        <v>103</v>
      </c>
      <c r="I142" s="34">
        <v>39</v>
      </c>
      <c r="J142" s="34"/>
      <c r="K142" s="34"/>
      <c r="L142" s="34"/>
      <c r="M142" s="34"/>
      <c r="N142" s="34"/>
      <c r="O142" s="34"/>
      <c r="P142" s="34"/>
      <c r="Q142" s="34">
        <f t="shared" si="8"/>
        <v>17094</v>
      </c>
      <c r="R142" s="34"/>
      <c r="S142" s="34"/>
      <c r="T142" s="34"/>
      <c r="U142" s="36"/>
      <c r="X142" s="31" t="str">
        <f t="shared" si="6"/>
        <v>J-38J-2939</v>
      </c>
    </row>
    <row r="143" spans="3:24" ht="18" hidden="1">
      <c r="C143" s="34">
        <f t="shared" si="7"/>
        <v>136</v>
      </c>
      <c r="D143" s="102"/>
      <c r="E143" s="34" t="s">
        <v>52</v>
      </c>
      <c r="F143" s="34" t="s">
        <v>225</v>
      </c>
      <c r="G143" s="95" t="s">
        <v>107</v>
      </c>
      <c r="H143" s="34" t="s">
        <v>103</v>
      </c>
      <c r="I143" s="34">
        <v>58</v>
      </c>
      <c r="J143" s="34"/>
      <c r="K143" s="34"/>
      <c r="L143" s="34"/>
      <c r="M143" s="34"/>
      <c r="N143" s="34"/>
      <c r="O143" s="34"/>
      <c r="P143" s="34"/>
      <c r="Q143" s="34">
        <f t="shared" si="8"/>
        <v>17152</v>
      </c>
      <c r="R143" s="34"/>
      <c r="S143" s="34"/>
      <c r="T143" s="34"/>
      <c r="U143" s="36"/>
      <c r="X143" s="31" t="str">
        <f t="shared" si="6"/>
        <v>J-38J-3658</v>
      </c>
    </row>
    <row r="144" spans="3:24" ht="18" hidden="1">
      <c r="C144" s="34">
        <f t="shared" si="7"/>
        <v>137</v>
      </c>
      <c r="D144" s="102"/>
      <c r="E144" s="34" t="s">
        <v>225</v>
      </c>
      <c r="F144" s="34" t="s">
        <v>214</v>
      </c>
      <c r="G144" s="95" t="s">
        <v>107</v>
      </c>
      <c r="H144" s="34" t="s">
        <v>103</v>
      </c>
      <c r="I144" s="34">
        <v>55</v>
      </c>
      <c r="J144" s="34"/>
      <c r="K144" s="34"/>
      <c r="L144" s="34"/>
      <c r="M144" s="34"/>
      <c r="N144" s="34"/>
      <c r="O144" s="34"/>
      <c r="P144" s="34"/>
      <c r="Q144" s="34">
        <f t="shared" si="8"/>
        <v>17207</v>
      </c>
      <c r="R144" s="34"/>
      <c r="S144" s="34"/>
      <c r="T144" s="34"/>
      <c r="U144" s="36"/>
      <c r="X144" s="31" t="str">
        <f t="shared" si="6"/>
        <v>J-36J-1455</v>
      </c>
    </row>
    <row r="145" spans="3:24" ht="18" hidden="1">
      <c r="C145" s="34">
        <f t="shared" si="7"/>
        <v>138</v>
      </c>
      <c r="D145" s="102"/>
      <c r="E145" s="34" t="s">
        <v>225</v>
      </c>
      <c r="F145" s="34" t="s">
        <v>223</v>
      </c>
      <c r="G145" s="95" t="s">
        <v>107</v>
      </c>
      <c r="H145" s="34" t="s">
        <v>103</v>
      </c>
      <c r="I145" s="34">
        <v>51</v>
      </c>
      <c r="J145" s="34"/>
      <c r="K145" s="34"/>
      <c r="L145" s="34"/>
      <c r="M145" s="34"/>
      <c r="N145" s="34"/>
      <c r="O145" s="34"/>
      <c r="P145" s="34"/>
      <c r="Q145" s="34">
        <f t="shared" si="8"/>
        <v>17258</v>
      </c>
      <c r="R145" s="34"/>
      <c r="S145" s="34"/>
      <c r="T145" s="34"/>
      <c r="U145" s="36"/>
      <c r="X145" s="31" t="str">
        <f t="shared" si="6"/>
        <v>J-36J-2551</v>
      </c>
    </row>
    <row r="146" spans="3:24" ht="18" hidden="1">
      <c r="C146" s="34">
        <f t="shared" si="7"/>
        <v>139</v>
      </c>
      <c r="D146" s="102"/>
      <c r="E146" s="34" t="s">
        <v>223</v>
      </c>
      <c r="F146" s="34" t="s">
        <v>711</v>
      </c>
      <c r="G146" s="95" t="s">
        <v>107</v>
      </c>
      <c r="H146" s="34" t="s">
        <v>103</v>
      </c>
      <c r="I146" s="34">
        <v>64</v>
      </c>
      <c r="J146" s="34"/>
      <c r="K146" s="34"/>
      <c r="L146" s="34"/>
      <c r="M146" s="34"/>
      <c r="N146" s="34"/>
      <c r="O146" s="34"/>
      <c r="P146" s="34"/>
      <c r="Q146" s="34">
        <f t="shared" si="8"/>
        <v>17322</v>
      </c>
      <c r="R146" s="34"/>
      <c r="S146" s="34"/>
      <c r="T146" s="34"/>
      <c r="U146" s="36"/>
      <c r="X146" s="31" t="str">
        <f t="shared" si="6"/>
        <v>J-25J-4164</v>
      </c>
    </row>
    <row r="147" spans="3:24" ht="18" hidden="1">
      <c r="C147" s="34">
        <f t="shared" si="7"/>
        <v>140</v>
      </c>
      <c r="D147" s="102"/>
      <c r="E147" s="34" t="s">
        <v>223</v>
      </c>
      <c r="F147" s="34" t="s">
        <v>210</v>
      </c>
      <c r="G147" s="95" t="s">
        <v>107</v>
      </c>
      <c r="H147" s="34" t="s">
        <v>103</v>
      </c>
      <c r="I147" s="34">
        <v>71</v>
      </c>
      <c r="J147" s="34"/>
      <c r="K147" s="34"/>
      <c r="L147" s="34"/>
      <c r="M147" s="34"/>
      <c r="N147" s="34"/>
      <c r="O147" s="34"/>
      <c r="P147" s="34"/>
      <c r="Q147" s="34">
        <f t="shared" si="8"/>
        <v>17393</v>
      </c>
      <c r="R147" s="34"/>
      <c r="S147" s="34"/>
      <c r="T147" s="34"/>
      <c r="U147" s="36"/>
      <c r="X147" s="31" t="str">
        <f t="shared" si="6"/>
        <v>J-25J-1771</v>
      </c>
    </row>
    <row r="148" spans="3:24" ht="18" hidden="1">
      <c r="C148" s="34">
        <f t="shared" si="7"/>
        <v>141</v>
      </c>
      <c r="D148" s="102"/>
      <c r="E148" s="34" t="s">
        <v>188</v>
      </c>
      <c r="F148" s="34" t="s">
        <v>230</v>
      </c>
      <c r="G148" s="95" t="s">
        <v>144</v>
      </c>
      <c r="H148" s="34" t="s">
        <v>103</v>
      </c>
      <c r="I148" s="34">
        <v>164</v>
      </c>
      <c r="J148" s="34"/>
      <c r="K148" s="34"/>
      <c r="L148" s="34"/>
      <c r="M148" s="34"/>
      <c r="N148" s="34"/>
      <c r="O148" s="34"/>
      <c r="P148" s="34"/>
      <c r="Q148" s="34">
        <f t="shared" si="8"/>
        <v>17557</v>
      </c>
      <c r="R148" s="34"/>
      <c r="S148" s="34"/>
      <c r="T148" s="34"/>
      <c r="U148" s="36"/>
      <c r="X148" s="31" t="str">
        <f t="shared" si="6"/>
        <v>J-91J-87164</v>
      </c>
    </row>
    <row r="149" spans="3:24" ht="18" hidden="1">
      <c r="C149" s="34">
        <f t="shared" si="7"/>
        <v>142</v>
      </c>
      <c r="D149" s="102"/>
      <c r="E149" s="34" t="s">
        <v>230</v>
      </c>
      <c r="F149" s="34" t="s">
        <v>123</v>
      </c>
      <c r="G149" s="95" t="s">
        <v>107</v>
      </c>
      <c r="H149" s="34" t="s">
        <v>103</v>
      </c>
      <c r="I149" s="34">
        <v>49</v>
      </c>
      <c r="J149" s="34"/>
      <c r="K149" s="34"/>
      <c r="L149" s="34"/>
      <c r="M149" s="34"/>
      <c r="N149" s="34"/>
      <c r="O149" s="34"/>
      <c r="P149" s="34"/>
      <c r="Q149" s="34">
        <f t="shared" si="8"/>
        <v>17606</v>
      </c>
      <c r="R149" s="34"/>
      <c r="S149" s="34"/>
      <c r="T149" s="34"/>
      <c r="U149" s="36"/>
      <c r="X149" s="31" t="str">
        <f t="shared" si="6"/>
        <v>J-87J-6349</v>
      </c>
    </row>
    <row r="150" spans="3:24" ht="18" hidden="1">
      <c r="C150" s="34">
        <f t="shared" si="7"/>
        <v>143</v>
      </c>
      <c r="D150" s="102"/>
      <c r="E150" s="34" t="s">
        <v>230</v>
      </c>
      <c r="F150" s="34" t="s">
        <v>243</v>
      </c>
      <c r="G150" s="95" t="s">
        <v>107</v>
      </c>
      <c r="H150" s="34" t="s">
        <v>103</v>
      </c>
      <c r="I150" s="34">
        <v>39</v>
      </c>
      <c r="J150" s="34"/>
      <c r="K150" s="34"/>
      <c r="L150" s="34"/>
      <c r="M150" s="34"/>
      <c r="N150" s="34"/>
      <c r="O150" s="34"/>
      <c r="P150" s="34"/>
      <c r="Q150" s="34">
        <f t="shared" si="8"/>
        <v>17645</v>
      </c>
      <c r="R150" s="34"/>
      <c r="S150" s="34"/>
      <c r="T150" s="34"/>
      <c r="U150" s="36"/>
      <c r="X150" s="31" t="str">
        <f t="shared" si="6"/>
        <v>J-87J-8639</v>
      </c>
    </row>
    <row r="151" spans="3:24" ht="18" hidden="1">
      <c r="C151" s="34">
        <f t="shared" si="7"/>
        <v>144</v>
      </c>
      <c r="D151" s="102"/>
      <c r="E151" s="34" t="s">
        <v>712</v>
      </c>
      <c r="F151" s="34" t="s">
        <v>713</v>
      </c>
      <c r="G151" s="95" t="s">
        <v>102</v>
      </c>
      <c r="H151" s="34" t="s">
        <v>103</v>
      </c>
      <c r="I151" s="34"/>
      <c r="J151" s="34"/>
      <c r="K151" s="34"/>
      <c r="L151" s="34">
        <v>15</v>
      </c>
      <c r="M151" s="34"/>
      <c r="N151" s="34"/>
      <c r="O151" s="34"/>
      <c r="P151" s="34"/>
      <c r="Q151" s="34">
        <f t="shared" si="8"/>
        <v>17660</v>
      </c>
      <c r="R151" s="34"/>
      <c r="S151" s="34"/>
      <c r="T151" s="34"/>
      <c r="U151" s="36"/>
      <c r="X151" s="31" t="str">
        <f t="shared" si="6"/>
        <v>J-324J-30615</v>
      </c>
    </row>
    <row r="152" spans="3:24" ht="18" hidden="1">
      <c r="C152" s="34">
        <f t="shared" si="7"/>
        <v>145</v>
      </c>
      <c r="D152" s="102"/>
      <c r="E152" s="34" t="s">
        <v>713</v>
      </c>
      <c r="F152" s="34" t="s">
        <v>684</v>
      </c>
      <c r="G152" s="95" t="s">
        <v>102</v>
      </c>
      <c r="H152" s="34" t="s">
        <v>103</v>
      </c>
      <c r="I152" s="34"/>
      <c r="J152" s="34"/>
      <c r="K152" s="34"/>
      <c r="L152" s="34">
        <v>96</v>
      </c>
      <c r="M152" s="34"/>
      <c r="N152" s="34"/>
      <c r="O152" s="34"/>
      <c r="P152" s="34"/>
      <c r="Q152" s="34">
        <f t="shared" si="8"/>
        <v>17756</v>
      </c>
      <c r="R152" s="34"/>
      <c r="S152" s="34"/>
      <c r="T152" s="34"/>
      <c r="U152" s="36"/>
      <c r="X152" s="31" t="str">
        <f t="shared" si="6"/>
        <v>J-306J-32896</v>
      </c>
    </row>
    <row r="153" spans="3:24" ht="18" hidden="1">
      <c r="C153" s="34">
        <f t="shared" si="7"/>
        <v>146</v>
      </c>
      <c r="D153" s="102"/>
      <c r="E153" s="34" t="s">
        <v>254</v>
      </c>
      <c r="F153" s="34" t="s">
        <v>188</v>
      </c>
      <c r="G153" s="95" t="s">
        <v>107</v>
      </c>
      <c r="H153" s="34" t="s">
        <v>103</v>
      </c>
      <c r="I153" s="34"/>
      <c r="J153" s="34"/>
      <c r="K153" s="34"/>
      <c r="L153" s="34"/>
      <c r="M153" s="34"/>
      <c r="N153" s="34"/>
      <c r="O153" s="34">
        <v>60</v>
      </c>
      <c r="P153" s="34"/>
      <c r="Q153" s="34">
        <f t="shared" si="8"/>
        <v>17816</v>
      </c>
      <c r="R153" s="34"/>
      <c r="S153" s="34"/>
      <c r="T153" s="34"/>
      <c r="U153" s="36"/>
      <c r="X153" s="31" t="str">
        <f t="shared" si="6"/>
        <v>J-74J-9160</v>
      </c>
    </row>
    <row r="154" spans="3:24" ht="18" hidden="1">
      <c r="C154" s="34">
        <f t="shared" si="7"/>
        <v>147</v>
      </c>
      <c r="D154" s="102"/>
      <c r="E154" s="34" t="s">
        <v>188</v>
      </c>
      <c r="F154" s="34" t="s">
        <v>43</v>
      </c>
      <c r="G154" s="95" t="s">
        <v>107</v>
      </c>
      <c r="H154" s="34" t="s">
        <v>103</v>
      </c>
      <c r="I154" s="34"/>
      <c r="J154" s="34"/>
      <c r="K154" s="34"/>
      <c r="L154" s="34"/>
      <c r="M154" s="34"/>
      <c r="N154" s="34"/>
      <c r="O154" s="34">
        <v>197</v>
      </c>
      <c r="P154" s="34"/>
      <c r="Q154" s="34">
        <f t="shared" si="8"/>
        <v>18013</v>
      </c>
      <c r="R154" s="34"/>
      <c r="S154" s="34"/>
      <c r="T154" s="34"/>
      <c r="U154" s="36"/>
      <c r="X154" s="31" t="str">
        <f t="shared" si="6"/>
        <v>J-91J-68197</v>
      </c>
    </row>
    <row r="155" spans="3:24" ht="18" hidden="1">
      <c r="C155" s="34">
        <f t="shared" si="7"/>
        <v>148</v>
      </c>
      <c r="D155" s="102"/>
      <c r="E155" s="34" t="s">
        <v>43</v>
      </c>
      <c r="F155" s="34" t="s">
        <v>367</v>
      </c>
      <c r="G155" s="95" t="s">
        <v>144</v>
      </c>
      <c r="H155" s="34" t="s">
        <v>103</v>
      </c>
      <c r="I155" s="34"/>
      <c r="J155" s="34"/>
      <c r="K155" s="34"/>
      <c r="L155" s="34"/>
      <c r="M155" s="34"/>
      <c r="N155" s="34"/>
      <c r="O155" s="34">
        <v>190</v>
      </c>
      <c r="P155" s="34"/>
      <c r="Q155" s="34">
        <f t="shared" si="8"/>
        <v>18203</v>
      </c>
      <c r="R155" s="34"/>
      <c r="S155" s="34"/>
      <c r="T155" s="34"/>
      <c r="U155" s="36"/>
      <c r="X155" s="31" t="str">
        <f t="shared" si="6"/>
        <v>J-68J-55190</v>
      </c>
    </row>
    <row r="156" spans="3:24" ht="18" hidden="1">
      <c r="C156" s="34">
        <f t="shared" si="7"/>
        <v>149</v>
      </c>
      <c r="D156" s="102">
        <v>45031</v>
      </c>
      <c r="E156" s="34" t="s">
        <v>106</v>
      </c>
      <c r="F156" s="34" t="s">
        <v>127</v>
      </c>
      <c r="G156" s="95" t="s">
        <v>107</v>
      </c>
      <c r="H156" s="34" t="s">
        <v>103</v>
      </c>
      <c r="I156" s="34"/>
      <c r="J156" s="34"/>
      <c r="K156" s="34"/>
      <c r="L156" s="34"/>
      <c r="M156" s="34"/>
      <c r="N156" s="34"/>
      <c r="O156" s="34"/>
      <c r="P156" s="34"/>
      <c r="Q156" s="34">
        <f t="shared" si="8"/>
        <v>18203</v>
      </c>
      <c r="R156" s="34"/>
      <c r="S156" s="34"/>
      <c r="T156" s="34"/>
      <c r="U156" s="36"/>
      <c r="X156" s="31" t="str">
        <f t="shared" si="6"/>
        <v>J-28J-490</v>
      </c>
    </row>
    <row r="157" spans="3:24" ht="18" hidden="1">
      <c r="C157" s="34">
        <f t="shared" si="7"/>
        <v>150</v>
      </c>
      <c r="D157" s="102"/>
      <c r="E157" s="34" t="s">
        <v>379</v>
      </c>
      <c r="F157" s="34" t="s">
        <v>106</v>
      </c>
      <c r="G157" s="95" t="s">
        <v>107</v>
      </c>
      <c r="H157" s="34" t="s">
        <v>103</v>
      </c>
      <c r="I157" s="34"/>
      <c r="J157" s="34"/>
      <c r="K157" s="34"/>
      <c r="L157" s="34"/>
      <c r="M157" s="34"/>
      <c r="N157" s="34"/>
      <c r="O157" s="34"/>
      <c r="P157" s="34"/>
      <c r="Q157" s="34">
        <f t="shared" si="8"/>
        <v>18203</v>
      </c>
      <c r="R157" s="34"/>
      <c r="S157" s="34"/>
      <c r="T157" s="34"/>
      <c r="U157" s="36"/>
      <c r="X157" s="31" t="str">
        <f t="shared" si="6"/>
        <v>J-15J-280</v>
      </c>
    </row>
    <row r="158" spans="3:24" ht="18" hidden="1">
      <c r="C158" s="34">
        <f t="shared" si="7"/>
        <v>151</v>
      </c>
      <c r="D158" s="102">
        <v>45038</v>
      </c>
      <c r="E158" s="34" t="s">
        <v>127</v>
      </c>
      <c r="F158" s="34" t="s">
        <v>228</v>
      </c>
      <c r="G158" s="95" t="s">
        <v>102</v>
      </c>
      <c r="H158" s="34" t="s">
        <v>103</v>
      </c>
      <c r="I158" s="34"/>
      <c r="J158" s="34"/>
      <c r="K158" s="34"/>
      <c r="L158" s="34"/>
      <c r="M158" s="34"/>
      <c r="N158" s="34"/>
      <c r="O158" s="34"/>
      <c r="P158" s="34"/>
      <c r="Q158" s="34">
        <f t="shared" si="8"/>
        <v>18203</v>
      </c>
      <c r="R158" s="34"/>
      <c r="S158" s="34"/>
      <c r="T158" s="34"/>
      <c r="U158" s="36"/>
      <c r="X158" s="31" t="str">
        <f t="shared" si="6"/>
        <v>J-49J-850</v>
      </c>
    </row>
    <row r="159" spans="3:24" ht="18" hidden="1">
      <c r="C159" s="34">
        <f t="shared" si="7"/>
        <v>152</v>
      </c>
      <c r="D159" s="102"/>
      <c r="E159" s="34" t="s">
        <v>228</v>
      </c>
      <c r="F159" s="34" t="s">
        <v>222</v>
      </c>
      <c r="G159" s="95" t="s">
        <v>107</v>
      </c>
      <c r="H159" s="34" t="s">
        <v>103</v>
      </c>
      <c r="I159" s="34"/>
      <c r="J159" s="34"/>
      <c r="K159" s="34"/>
      <c r="L159" s="34"/>
      <c r="M159" s="34"/>
      <c r="N159" s="34"/>
      <c r="O159" s="34"/>
      <c r="P159" s="34"/>
      <c r="Q159" s="34">
        <f t="shared" si="8"/>
        <v>18203</v>
      </c>
      <c r="R159" s="34"/>
      <c r="S159" s="34"/>
      <c r="T159" s="34"/>
      <c r="U159" s="36"/>
      <c r="X159" s="31" t="str">
        <f t="shared" si="6"/>
        <v>J-85J-510</v>
      </c>
    </row>
    <row r="160" spans="3:24" ht="18" hidden="1">
      <c r="C160" s="34">
        <f t="shared" si="7"/>
        <v>153</v>
      </c>
      <c r="D160" s="102"/>
      <c r="E160" s="34" t="s">
        <v>222</v>
      </c>
      <c r="F160" s="34" t="s">
        <v>251</v>
      </c>
      <c r="G160" s="95" t="s">
        <v>102</v>
      </c>
      <c r="H160" s="34" t="s">
        <v>103</v>
      </c>
      <c r="I160" s="34"/>
      <c r="J160" s="34"/>
      <c r="K160" s="34"/>
      <c r="L160" s="34"/>
      <c r="M160" s="34"/>
      <c r="N160" s="34"/>
      <c r="O160" s="34"/>
      <c r="P160" s="34"/>
      <c r="Q160" s="34">
        <f t="shared" si="8"/>
        <v>18203</v>
      </c>
      <c r="R160" s="34"/>
      <c r="S160" s="34"/>
      <c r="T160" s="34"/>
      <c r="U160" s="36"/>
      <c r="X160" s="31" t="str">
        <f t="shared" si="6"/>
        <v>J-51J-830</v>
      </c>
    </row>
    <row r="161" spans="3:24" s="176" customFormat="1" ht="18" hidden="1">
      <c r="C161" s="93">
        <f t="shared" si="7"/>
        <v>154</v>
      </c>
      <c r="D161" s="177"/>
      <c r="E161" s="93" t="s">
        <v>106</v>
      </c>
      <c r="F161" s="93" t="s">
        <v>371</v>
      </c>
      <c r="G161" s="178" t="s">
        <v>102</v>
      </c>
      <c r="H161" s="34" t="s">
        <v>103</v>
      </c>
      <c r="I161" s="93"/>
      <c r="J161" s="93"/>
      <c r="K161" s="93"/>
      <c r="L161" s="93"/>
      <c r="M161" s="93"/>
      <c r="N161" s="93"/>
      <c r="O161" s="93"/>
      <c r="P161" s="93">
        <v>278</v>
      </c>
      <c r="Q161" s="93">
        <f>SUM(I161:P161)+Q160</f>
        <v>18481</v>
      </c>
      <c r="R161" s="93"/>
      <c r="S161" s="93"/>
      <c r="T161" s="93"/>
      <c r="U161" s="179"/>
      <c r="X161" s="31" t="str">
        <f t="shared" si="6"/>
        <v>J-28J-18278</v>
      </c>
    </row>
    <row r="162" spans="3:24" s="176" customFormat="1" ht="18" hidden="1">
      <c r="C162" s="93">
        <f t="shared" si="7"/>
        <v>155</v>
      </c>
      <c r="D162" s="177">
        <v>45076</v>
      </c>
      <c r="E162" s="93" t="s">
        <v>364</v>
      </c>
      <c r="F162" s="93" t="s">
        <v>736</v>
      </c>
      <c r="G162" s="178" t="s">
        <v>144</v>
      </c>
      <c r="H162" s="34" t="s">
        <v>103</v>
      </c>
      <c r="I162" s="93">
        <v>389</v>
      </c>
      <c r="J162" s="93"/>
      <c r="K162" s="93"/>
      <c r="L162" s="93"/>
      <c r="M162" s="93"/>
      <c r="N162" s="93"/>
      <c r="O162" s="93"/>
      <c r="P162" s="93"/>
      <c r="Q162" s="93">
        <f t="shared" ref="Q162:Q273" si="9">SUM(I162:P162)+Q161</f>
        <v>18870</v>
      </c>
      <c r="R162" s="93"/>
      <c r="S162" s="93"/>
      <c r="T162" s="93"/>
      <c r="U162" s="179"/>
      <c r="X162" s="31" t="str">
        <f t="shared" si="6"/>
        <v>J-77J-166389</v>
      </c>
    </row>
    <row r="163" spans="3:24" s="176" customFormat="1" ht="18" hidden="1">
      <c r="C163" s="93">
        <f t="shared" si="7"/>
        <v>156</v>
      </c>
      <c r="D163" s="177"/>
      <c r="E163" s="93" t="s">
        <v>367</v>
      </c>
      <c r="F163" s="93" t="s">
        <v>250</v>
      </c>
      <c r="G163" s="178" t="s">
        <v>144</v>
      </c>
      <c r="H163" s="34" t="s">
        <v>103</v>
      </c>
      <c r="I163" s="93"/>
      <c r="J163" s="93"/>
      <c r="K163" s="93">
        <v>107</v>
      </c>
      <c r="L163" s="93"/>
      <c r="M163" s="93"/>
      <c r="N163" s="93"/>
      <c r="O163" s="93"/>
      <c r="P163" s="93"/>
      <c r="Q163" s="93">
        <f t="shared" si="9"/>
        <v>18977</v>
      </c>
      <c r="R163" s="93"/>
      <c r="S163" s="93"/>
      <c r="T163" s="93"/>
      <c r="U163" s="179"/>
      <c r="X163" s="31" t="str">
        <f t="shared" si="6"/>
        <v>J-55J-96107</v>
      </c>
    </row>
    <row r="164" spans="3:24" s="176" customFormat="1" ht="18" hidden="1">
      <c r="C164" s="93">
        <f t="shared" si="7"/>
        <v>157</v>
      </c>
      <c r="D164" s="177"/>
      <c r="E164" s="93" t="s">
        <v>250</v>
      </c>
      <c r="F164" s="93" t="s">
        <v>737</v>
      </c>
      <c r="G164" s="178" t="s">
        <v>144</v>
      </c>
      <c r="H164" s="34" t="s">
        <v>103</v>
      </c>
      <c r="I164" s="93"/>
      <c r="J164" s="93"/>
      <c r="K164" s="93">
        <v>159</v>
      </c>
      <c r="L164" s="93"/>
      <c r="M164" s="93"/>
      <c r="N164" s="93"/>
      <c r="O164" s="93"/>
      <c r="P164" s="93"/>
      <c r="Q164" s="93">
        <f t="shared" si="9"/>
        <v>19136</v>
      </c>
      <c r="R164" s="93"/>
      <c r="S164" s="93"/>
      <c r="T164" s="93"/>
      <c r="U164" s="179"/>
      <c r="X164" s="31" t="str">
        <f t="shared" si="6"/>
        <v>J-96J-104159</v>
      </c>
    </row>
    <row r="165" spans="3:24" s="176" customFormat="1" ht="18">
      <c r="C165" s="93">
        <f t="shared" si="7"/>
        <v>158</v>
      </c>
      <c r="D165" s="177">
        <v>45077</v>
      </c>
      <c r="E165" s="93" t="s">
        <v>126</v>
      </c>
      <c r="F165" s="93" t="s">
        <v>697</v>
      </c>
      <c r="G165" s="178" t="s">
        <v>144</v>
      </c>
      <c r="H165" s="34" t="s">
        <v>103</v>
      </c>
      <c r="I165" s="93">
        <v>131</v>
      </c>
      <c r="J165" s="93"/>
      <c r="K165" s="93"/>
      <c r="L165" s="93"/>
      <c r="M165" s="93"/>
      <c r="N165" s="93"/>
      <c r="O165" s="93"/>
      <c r="P165" s="93"/>
      <c r="Q165" s="93">
        <f t="shared" si="9"/>
        <v>19267</v>
      </c>
      <c r="R165" s="93"/>
      <c r="S165" s="93"/>
      <c r="T165" s="93"/>
      <c r="U165" s="179"/>
      <c r="X165" s="31" t="str">
        <f t="shared" si="6"/>
        <v>J-153J-145131</v>
      </c>
    </row>
    <row r="166" spans="3:24" s="176" customFormat="1" ht="18">
      <c r="C166" s="93">
        <f t="shared" si="7"/>
        <v>159</v>
      </c>
      <c r="D166" s="177"/>
      <c r="E166" s="93" t="s">
        <v>697</v>
      </c>
      <c r="F166" s="93" t="s">
        <v>154</v>
      </c>
      <c r="G166" s="178" t="s">
        <v>144</v>
      </c>
      <c r="H166" s="34" t="s">
        <v>103</v>
      </c>
      <c r="I166" s="93">
        <v>177</v>
      </c>
      <c r="J166" s="93"/>
      <c r="K166" s="93"/>
      <c r="L166" s="93"/>
      <c r="M166" s="93"/>
      <c r="N166" s="93"/>
      <c r="O166" s="93"/>
      <c r="P166" s="93"/>
      <c r="Q166" s="93">
        <f t="shared" si="9"/>
        <v>19444</v>
      </c>
      <c r="R166" s="93"/>
      <c r="S166" s="93"/>
      <c r="T166" s="93"/>
      <c r="U166" s="179"/>
      <c r="X166" s="31" t="str">
        <f t="shared" si="6"/>
        <v>J-145J-158177</v>
      </c>
    </row>
    <row r="167" spans="3:24" s="176" customFormat="1" ht="18" hidden="1">
      <c r="C167" s="93">
        <f t="shared" si="7"/>
        <v>160</v>
      </c>
      <c r="D167" s="177">
        <v>45081</v>
      </c>
      <c r="E167" s="93" t="s">
        <v>117</v>
      </c>
      <c r="F167" s="93" t="s">
        <v>192</v>
      </c>
      <c r="G167" s="178" t="s">
        <v>107</v>
      </c>
      <c r="H167" s="34" t="s">
        <v>103</v>
      </c>
      <c r="I167" s="93">
        <v>105</v>
      </c>
      <c r="J167" s="93"/>
      <c r="K167" s="93"/>
      <c r="L167" s="93"/>
      <c r="M167" s="93"/>
      <c r="N167" s="93"/>
      <c r="O167" s="93"/>
      <c r="P167" s="93"/>
      <c r="Q167" s="93">
        <f t="shared" si="9"/>
        <v>19549</v>
      </c>
      <c r="R167" s="93"/>
      <c r="S167" s="93"/>
      <c r="T167" s="93"/>
      <c r="U167" s="179"/>
      <c r="X167" s="31" t="str">
        <f t="shared" si="6"/>
        <v>J-131J-53105</v>
      </c>
    </row>
    <row r="168" spans="3:24" s="176" customFormat="1" ht="18" hidden="1">
      <c r="C168" s="93">
        <f t="shared" si="7"/>
        <v>161</v>
      </c>
      <c r="D168" s="177"/>
      <c r="E168" s="93" t="s">
        <v>126</v>
      </c>
      <c r="F168" s="93" t="s">
        <v>195</v>
      </c>
      <c r="G168" s="178" t="s">
        <v>144</v>
      </c>
      <c r="H168" s="34" t="s">
        <v>103</v>
      </c>
      <c r="I168" s="93">
        <v>31</v>
      </c>
      <c r="J168" s="93"/>
      <c r="K168" s="93"/>
      <c r="L168" s="93"/>
      <c r="M168" s="93"/>
      <c r="N168" s="93"/>
      <c r="O168" s="93"/>
      <c r="P168" s="93"/>
      <c r="Q168" s="93">
        <f t="shared" si="9"/>
        <v>19580</v>
      </c>
      <c r="R168" s="93"/>
      <c r="S168" s="93"/>
      <c r="T168" s="93"/>
      <c r="U168" s="179"/>
      <c r="X168" s="31" t="str">
        <f t="shared" si="6"/>
        <v>J-153J-16131</v>
      </c>
    </row>
    <row r="169" spans="3:24" s="176" customFormat="1" ht="18">
      <c r="C169" s="93">
        <f t="shared" si="7"/>
        <v>162</v>
      </c>
      <c r="D169" s="177"/>
      <c r="E169" s="93" t="s">
        <v>191</v>
      </c>
      <c r="F169" s="93" t="s">
        <v>278</v>
      </c>
      <c r="G169" s="178" t="s">
        <v>107</v>
      </c>
      <c r="H169" s="34" t="s">
        <v>103</v>
      </c>
      <c r="I169" s="93">
        <v>49</v>
      </c>
      <c r="J169" s="93"/>
      <c r="K169" s="93"/>
      <c r="L169" s="93"/>
      <c r="M169" s="93"/>
      <c r="N169" s="93"/>
      <c r="O169" s="93"/>
      <c r="P169" s="93"/>
      <c r="Q169" s="93">
        <f t="shared" si="9"/>
        <v>19629</v>
      </c>
      <c r="R169" s="93"/>
      <c r="S169" s="93"/>
      <c r="T169" s="93"/>
      <c r="U169" s="179"/>
      <c r="X169" s="31" t="str">
        <f t="shared" si="6"/>
        <v>J-154J-13649</v>
      </c>
    </row>
    <row r="170" spans="3:24" s="176" customFormat="1" ht="18">
      <c r="C170" s="93">
        <f t="shared" si="7"/>
        <v>163</v>
      </c>
      <c r="D170" s="177"/>
      <c r="E170" s="93" t="s">
        <v>278</v>
      </c>
      <c r="F170" s="93" t="s">
        <v>41</v>
      </c>
      <c r="G170" s="178" t="s">
        <v>107</v>
      </c>
      <c r="H170" s="34" t="s">
        <v>103</v>
      </c>
      <c r="I170" s="93">
        <v>21</v>
      </c>
      <c r="J170" s="93"/>
      <c r="K170" s="93"/>
      <c r="L170" s="93"/>
      <c r="M170" s="93"/>
      <c r="N170" s="93"/>
      <c r="O170" s="93"/>
      <c r="P170" s="93"/>
      <c r="Q170" s="93">
        <f t="shared" si="9"/>
        <v>19650</v>
      </c>
      <c r="R170" s="93"/>
      <c r="S170" s="93"/>
      <c r="T170" s="93"/>
      <c r="U170" s="179"/>
      <c r="X170" s="31" t="str">
        <f t="shared" si="6"/>
        <v>J-136J-12921</v>
      </c>
    </row>
    <row r="171" spans="3:24" s="176" customFormat="1" ht="18" hidden="1">
      <c r="C171" s="93">
        <f t="shared" si="7"/>
        <v>164</v>
      </c>
      <c r="D171" s="177"/>
      <c r="E171" s="93" t="s">
        <v>664</v>
      </c>
      <c r="F171" s="93" t="s">
        <v>190</v>
      </c>
      <c r="G171" s="178" t="s">
        <v>107</v>
      </c>
      <c r="H171" s="34" t="s">
        <v>103</v>
      </c>
      <c r="I171" s="93">
        <v>89</v>
      </c>
      <c r="J171" s="93"/>
      <c r="K171" s="93"/>
      <c r="L171" s="93"/>
      <c r="M171" s="93"/>
      <c r="N171" s="93"/>
      <c r="O171" s="93"/>
      <c r="P171" s="93"/>
      <c r="Q171" s="93">
        <f t="shared" si="9"/>
        <v>19739</v>
      </c>
      <c r="R171" s="93"/>
      <c r="S171" s="93"/>
      <c r="T171" s="93"/>
      <c r="U171" s="179"/>
      <c r="X171" s="31" t="str">
        <f t="shared" si="6"/>
        <v>J-144J-16889</v>
      </c>
    </row>
    <row r="172" spans="3:24" s="176" customFormat="1" ht="18" hidden="1">
      <c r="C172" s="93">
        <f t="shared" si="7"/>
        <v>165</v>
      </c>
      <c r="D172" s="177"/>
      <c r="E172" s="93" t="s">
        <v>737</v>
      </c>
      <c r="F172" s="93" t="s">
        <v>719</v>
      </c>
      <c r="G172" s="178" t="s">
        <v>107</v>
      </c>
      <c r="H172" s="34" t="s">
        <v>103</v>
      </c>
      <c r="I172" s="93"/>
      <c r="J172" s="93"/>
      <c r="K172" s="93">
        <v>177</v>
      </c>
      <c r="L172" s="93"/>
      <c r="M172" s="93"/>
      <c r="N172" s="93"/>
      <c r="O172" s="93"/>
      <c r="P172" s="93"/>
      <c r="Q172" s="93">
        <f t="shared" si="9"/>
        <v>19916</v>
      </c>
      <c r="R172" s="93"/>
      <c r="S172" s="93"/>
      <c r="T172" s="93"/>
      <c r="U172" s="179"/>
      <c r="X172" s="31" t="str">
        <f t="shared" si="6"/>
        <v>J-104J-167177</v>
      </c>
    </row>
    <row r="173" spans="3:24" s="176" customFormat="1" ht="18" hidden="1">
      <c r="C173" s="93">
        <f t="shared" si="7"/>
        <v>166</v>
      </c>
      <c r="D173" s="177">
        <v>45082</v>
      </c>
      <c r="E173" s="93" t="s">
        <v>50</v>
      </c>
      <c r="F173" s="93" t="s">
        <v>240</v>
      </c>
      <c r="G173" s="178" t="s">
        <v>107</v>
      </c>
      <c r="H173" s="34" t="s">
        <v>103</v>
      </c>
      <c r="I173" s="93">
        <v>19</v>
      </c>
      <c r="J173" s="93"/>
      <c r="K173" s="93"/>
      <c r="L173" s="93"/>
      <c r="M173" s="93"/>
      <c r="N173" s="93"/>
      <c r="O173" s="93"/>
      <c r="P173" s="93"/>
      <c r="Q173" s="93">
        <f t="shared" si="9"/>
        <v>19935</v>
      </c>
      <c r="R173" s="93"/>
      <c r="S173" s="93"/>
      <c r="T173" s="93"/>
      <c r="U173" s="179"/>
      <c r="X173" s="31" t="str">
        <f t="shared" si="6"/>
        <v>J-12J-1319</v>
      </c>
    </row>
    <row r="174" spans="3:24" s="176" customFormat="1" ht="18" hidden="1">
      <c r="C174" s="93">
        <f t="shared" si="7"/>
        <v>167</v>
      </c>
      <c r="D174" s="177"/>
      <c r="E174" s="93" t="s">
        <v>250</v>
      </c>
      <c r="F174" s="93" t="s">
        <v>50</v>
      </c>
      <c r="G174" s="178" t="s">
        <v>107</v>
      </c>
      <c r="H174" s="34" t="s">
        <v>103</v>
      </c>
      <c r="I174" s="93">
        <v>84</v>
      </c>
      <c r="J174" s="93"/>
      <c r="K174" s="93"/>
      <c r="L174" s="93"/>
      <c r="M174" s="93"/>
      <c r="N174" s="93"/>
      <c r="O174" s="93"/>
      <c r="P174" s="93"/>
      <c r="Q174" s="93">
        <f t="shared" si="9"/>
        <v>20019</v>
      </c>
      <c r="R174" s="93"/>
      <c r="S174" s="93"/>
      <c r="T174" s="93"/>
      <c r="U174" s="179"/>
      <c r="X174" s="31" t="str">
        <f t="shared" si="6"/>
        <v>J-96J-1284</v>
      </c>
    </row>
    <row r="175" spans="3:24" s="176" customFormat="1" ht="18" hidden="1">
      <c r="C175" s="93">
        <f t="shared" si="7"/>
        <v>168</v>
      </c>
      <c r="D175" s="177"/>
      <c r="E175" s="93" t="s">
        <v>49</v>
      </c>
      <c r="F175" s="93" t="s">
        <v>738</v>
      </c>
      <c r="G175" s="178" t="s">
        <v>107</v>
      </c>
      <c r="H175" s="34" t="s">
        <v>103</v>
      </c>
      <c r="I175" s="93">
        <v>67</v>
      </c>
      <c r="J175" s="93"/>
      <c r="K175" s="93"/>
      <c r="L175" s="93"/>
      <c r="M175" s="93"/>
      <c r="N175" s="93"/>
      <c r="O175" s="93"/>
      <c r="P175" s="93"/>
      <c r="Q175" s="93">
        <f t="shared" si="9"/>
        <v>20086</v>
      </c>
      <c r="R175" s="93"/>
      <c r="S175" s="93"/>
      <c r="T175" s="93"/>
      <c r="U175" s="179"/>
      <c r="X175" s="31" t="str">
        <f t="shared" si="6"/>
        <v>J-7J-967</v>
      </c>
    </row>
    <row r="176" spans="3:24" s="176" customFormat="1" ht="18" hidden="1">
      <c r="C176" s="93">
        <f t="shared" si="7"/>
        <v>169</v>
      </c>
      <c r="D176" s="177"/>
      <c r="E176" s="93" t="s">
        <v>739</v>
      </c>
      <c r="F176" s="93" t="s">
        <v>49</v>
      </c>
      <c r="G176" s="178" t="s">
        <v>107</v>
      </c>
      <c r="H176" s="34" t="s">
        <v>103</v>
      </c>
      <c r="I176" s="93">
        <v>210</v>
      </c>
      <c r="J176" s="93"/>
      <c r="K176" s="93"/>
      <c r="L176" s="93"/>
      <c r="M176" s="93"/>
      <c r="N176" s="93"/>
      <c r="O176" s="93"/>
      <c r="P176" s="93"/>
      <c r="Q176" s="93">
        <f t="shared" si="9"/>
        <v>20296</v>
      </c>
      <c r="R176" s="93"/>
      <c r="S176" s="93"/>
      <c r="T176" s="93"/>
      <c r="U176" s="179"/>
      <c r="X176" s="31" t="str">
        <f t="shared" si="6"/>
        <v>J-2J-7210</v>
      </c>
    </row>
    <row r="177" spans="3:24" s="176" customFormat="1" ht="18" hidden="1">
      <c r="C177" s="93">
        <f t="shared" si="7"/>
        <v>170</v>
      </c>
      <c r="D177" s="177"/>
      <c r="E177" s="93" t="s">
        <v>190</v>
      </c>
      <c r="F177" s="93" t="s">
        <v>184</v>
      </c>
      <c r="G177" s="178" t="s">
        <v>107</v>
      </c>
      <c r="H177" s="34" t="s">
        <v>103</v>
      </c>
      <c r="I177" s="93">
        <v>109</v>
      </c>
      <c r="J177" s="93"/>
      <c r="K177" s="93"/>
      <c r="L177" s="93"/>
      <c r="M177" s="93"/>
      <c r="N177" s="93"/>
      <c r="O177" s="93"/>
      <c r="P177" s="93"/>
      <c r="Q177" s="93">
        <f t="shared" si="9"/>
        <v>20405</v>
      </c>
      <c r="R177" s="93"/>
      <c r="S177" s="93"/>
      <c r="T177" s="93"/>
      <c r="U177" s="179"/>
      <c r="X177" s="31" t="str">
        <f t="shared" si="6"/>
        <v>J-168J-189109</v>
      </c>
    </row>
    <row r="178" spans="3:24" s="176" customFormat="1" ht="18" hidden="1">
      <c r="C178" s="93">
        <f t="shared" si="7"/>
        <v>171</v>
      </c>
      <c r="D178" s="177"/>
      <c r="E178" s="93" t="s">
        <v>49</v>
      </c>
      <c r="F178" s="93" t="s">
        <v>128</v>
      </c>
      <c r="G178" s="178" t="s">
        <v>107</v>
      </c>
      <c r="H178" s="34" t="s">
        <v>103</v>
      </c>
      <c r="I178" s="93">
        <v>42</v>
      </c>
      <c r="J178" s="93"/>
      <c r="K178" s="93"/>
      <c r="L178" s="93"/>
      <c r="M178" s="93"/>
      <c r="N178" s="93"/>
      <c r="O178" s="93"/>
      <c r="P178" s="93"/>
      <c r="Q178" s="93">
        <f t="shared" si="9"/>
        <v>20447</v>
      </c>
      <c r="R178" s="93"/>
      <c r="S178" s="93"/>
      <c r="T178" s="93"/>
      <c r="U178" s="179"/>
      <c r="X178" s="31" t="str">
        <f t="shared" si="6"/>
        <v>J-7J-442</v>
      </c>
    </row>
    <row r="179" spans="3:24" s="176" customFormat="1" ht="18" hidden="1">
      <c r="C179" s="93">
        <f t="shared" si="7"/>
        <v>172</v>
      </c>
      <c r="D179" s="177"/>
      <c r="E179" s="93" t="s">
        <v>128</v>
      </c>
      <c r="F179" s="93" t="s">
        <v>215</v>
      </c>
      <c r="G179" s="178" t="s">
        <v>107</v>
      </c>
      <c r="H179" s="34" t="s">
        <v>103</v>
      </c>
      <c r="I179" s="93">
        <v>132</v>
      </c>
      <c r="J179" s="93"/>
      <c r="K179" s="93"/>
      <c r="L179" s="93"/>
      <c r="M179" s="93"/>
      <c r="N179" s="93"/>
      <c r="O179" s="93"/>
      <c r="P179" s="93"/>
      <c r="Q179" s="93">
        <f t="shared" si="9"/>
        <v>20579</v>
      </c>
      <c r="R179" s="93"/>
      <c r="S179" s="93"/>
      <c r="T179" s="93"/>
      <c r="U179" s="179"/>
      <c r="X179" s="31" t="str">
        <f t="shared" si="6"/>
        <v>J-4J-11132</v>
      </c>
    </row>
    <row r="180" spans="3:24" s="176" customFormat="1" ht="18" hidden="1">
      <c r="C180" s="93">
        <f t="shared" si="7"/>
        <v>173</v>
      </c>
      <c r="D180" s="177"/>
      <c r="E180" s="93" t="s">
        <v>215</v>
      </c>
      <c r="F180" s="93" t="s">
        <v>740</v>
      </c>
      <c r="G180" s="178" t="s">
        <v>107</v>
      </c>
      <c r="H180" s="34" t="s">
        <v>103</v>
      </c>
      <c r="I180" s="93">
        <v>53</v>
      </c>
      <c r="J180" s="93"/>
      <c r="K180" s="93"/>
      <c r="L180" s="93"/>
      <c r="M180" s="93"/>
      <c r="N180" s="93"/>
      <c r="O180" s="93"/>
      <c r="P180" s="93"/>
      <c r="Q180" s="93">
        <f t="shared" si="9"/>
        <v>20632</v>
      </c>
      <c r="R180" s="93"/>
      <c r="S180" s="93"/>
      <c r="T180" s="93"/>
      <c r="U180" s="179"/>
      <c r="X180" s="31" t="str">
        <f t="shared" si="6"/>
        <v>J-11J-853</v>
      </c>
    </row>
    <row r="181" spans="3:24" s="176" customFormat="1" ht="18" hidden="1">
      <c r="C181" s="93">
        <f t="shared" si="7"/>
        <v>174</v>
      </c>
      <c r="D181" s="177"/>
      <c r="E181" s="93" t="s">
        <v>740</v>
      </c>
      <c r="F181" s="93" t="s">
        <v>219</v>
      </c>
      <c r="G181" s="178" t="s">
        <v>144</v>
      </c>
      <c r="H181" s="34" t="s">
        <v>103</v>
      </c>
      <c r="I181" s="93">
        <v>86</v>
      </c>
      <c r="J181" s="93"/>
      <c r="K181" s="93"/>
      <c r="L181" s="93"/>
      <c r="M181" s="93"/>
      <c r="N181" s="93"/>
      <c r="O181" s="93"/>
      <c r="P181" s="93"/>
      <c r="Q181" s="93">
        <f t="shared" si="9"/>
        <v>20718</v>
      </c>
      <c r="R181" s="93"/>
      <c r="S181" s="93"/>
      <c r="T181" s="93"/>
      <c r="U181" s="179"/>
      <c r="X181" s="31" t="str">
        <f t="shared" si="6"/>
        <v>J-8J-2086</v>
      </c>
    </row>
    <row r="182" spans="3:24" s="176" customFormat="1" ht="18" hidden="1">
      <c r="C182" s="93">
        <f t="shared" si="7"/>
        <v>175</v>
      </c>
      <c r="D182" s="177"/>
      <c r="E182" s="93" t="s">
        <v>219</v>
      </c>
      <c r="F182" s="93" t="s">
        <v>111</v>
      </c>
      <c r="G182" s="178" t="s">
        <v>144</v>
      </c>
      <c r="H182" s="34" t="s">
        <v>103</v>
      </c>
      <c r="I182" s="93">
        <v>47</v>
      </c>
      <c r="J182" s="93"/>
      <c r="K182" s="93"/>
      <c r="L182" s="93"/>
      <c r="M182" s="93"/>
      <c r="N182" s="93"/>
      <c r="O182" s="93"/>
      <c r="P182" s="93"/>
      <c r="Q182" s="93">
        <f t="shared" si="9"/>
        <v>20765</v>
      </c>
      <c r="R182" s="93"/>
      <c r="S182" s="93"/>
      <c r="T182" s="93"/>
      <c r="U182" s="179"/>
      <c r="X182" s="31" t="str">
        <f t="shared" si="6"/>
        <v>J-20J-3947</v>
      </c>
    </row>
    <row r="183" spans="3:24" s="176" customFormat="1" ht="18" hidden="1">
      <c r="C183" s="93">
        <f t="shared" si="7"/>
        <v>176</v>
      </c>
      <c r="D183" s="177">
        <v>45087</v>
      </c>
      <c r="E183" s="93" t="s">
        <v>371</v>
      </c>
      <c r="F183" s="93" t="s">
        <v>741</v>
      </c>
      <c r="G183" s="178" t="s">
        <v>107</v>
      </c>
      <c r="H183" s="34" t="s">
        <v>103</v>
      </c>
      <c r="I183" s="93">
        <v>47</v>
      </c>
      <c r="J183" s="93"/>
      <c r="K183" s="93"/>
      <c r="L183" s="93"/>
      <c r="M183" s="93"/>
      <c r="N183" s="93"/>
      <c r="O183" s="93"/>
      <c r="P183" s="93"/>
      <c r="Q183" s="93">
        <f t="shared" si="9"/>
        <v>20812</v>
      </c>
      <c r="R183" s="93"/>
      <c r="S183" s="93"/>
      <c r="T183" s="93"/>
      <c r="U183" s="179"/>
      <c r="X183" s="31" t="str">
        <f t="shared" si="6"/>
        <v>J-18J-1647</v>
      </c>
    </row>
    <row r="184" spans="3:24" s="176" customFormat="1" ht="18" hidden="1">
      <c r="C184" s="93">
        <f t="shared" si="7"/>
        <v>177</v>
      </c>
      <c r="D184" s="177"/>
      <c r="E184" s="93" t="s">
        <v>741</v>
      </c>
      <c r="F184" s="93" t="s">
        <v>177</v>
      </c>
      <c r="G184" s="178" t="s">
        <v>107</v>
      </c>
      <c r="H184" s="34" t="s">
        <v>103</v>
      </c>
      <c r="I184" s="93">
        <v>179</v>
      </c>
      <c r="J184" s="93"/>
      <c r="K184" s="93"/>
      <c r="L184" s="93"/>
      <c r="M184" s="93"/>
      <c r="N184" s="93"/>
      <c r="O184" s="93"/>
      <c r="P184" s="93"/>
      <c r="Q184" s="93">
        <f t="shared" si="9"/>
        <v>20991</v>
      </c>
      <c r="R184" s="93"/>
      <c r="S184" s="93"/>
      <c r="T184" s="93"/>
      <c r="U184" s="179"/>
      <c r="X184" s="31" t="str">
        <f t="shared" si="6"/>
        <v>J-16J-21179</v>
      </c>
    </row>
    <row r="185" spans="3:24" s="176" customFormat="1" ht="18" hidden="1">
      <c r="C185" s="93">
        <f t="shared" si="7"/>
        <v>178</v>
      </c>
      <c r="D185" s="177">
        <v>45096</v>
      </c>
      <c r="E185" s="93" t="s">
        <v>106</v>
      </c>
      <c r="F185" s="93" t="s">
        <v>371</v>
      </c>
      <c r="G185" s="178" t="s">
        <v>107</v>
      </c>
      <c r="H185" s="34" t="s">
        <v>103</v>
      </c>
      <c r="I185" s="93"/>
      <c r="J185" s="93"/>
      <c r="K185" s="93"/>
      <c r="L185" s="93"/>
      <c r="M185" s="93"/>
      <c r="N185" s="93"/>
      <c r="O185" s="93"/>
      <c r="P185" s="93">
        <v>12</v>
      </c>
      <c r="Q185" s="93">
        <f t="shared" si="9"/>
        <v>21003</v>
      </c>
      <c r="R185" s="93"/>
      <c r="S185" s="93"/>
      <c r="T185" s="93"/>
      <c r="U185" s="179"/>
      <c r="X185" s="31" t="str">
        <f t="shared" si="6"/>
        <v>J-28J-1812</v>
      </c>
    </row>
    <row r="186" spans="3:24" s="176" customFormat="1" ht="18" hidden="1">
      <c r="C186" s="93">
        <f t="shared" si="7"/>
        <v>179</v>
      </c>
      <c r="D186" s="177"/>
      <c r="E186" s="93" t="s">
        <v>227</v>
      </c>
      <c r="F186" s="93" t="s">
        <v>205</v>
      </c>
      <c r="G186" s="178" t="s">
        <v>107</v>
      </c>
      <c r="H186" s="34" t="s">
        <v>103</v>
      </c>
      <c r="I186" s="93"/>
      <c r="J186" s="93"/>
      <c r="K186" s="93"/>
      <c r="L186" s="93"/>
      <c r="M186" s="93"/>
      <c r="N186" s="93"/>
      <c r="O186" s="93"/>
      <c r="P186" s="93">
        <v>16</v>
      </c>
      <c r="Q186" s="93">
        <f t="shared" si="9"/>
        <v>21019</v>
      </c>
      <c r="R186" s="93"/>
      <c r="S186" s="93"/>
      <c r="T186" s="93"/>
      <c r="U186" s="179"/>
      <c r="X186" s="31" t="str">
        <f t="shared" si="6"/>
        <v>J-24J-1916</v>
      </c>
    </row>
    <row r="187" spans="3:24" s="176" customFormat="1" ht="18" hidden="1">
      <c r="C187" s="93">
        <f t="shared" si="7"/>
        <v>180</v>
      </c>
      <c r="D187" s="177"/>
      <c r="E187" s="93" t="s">
        <v>177</v>
      </c>
      <c r="F187" s="93" t="s">
        <v>205</v>
      </c>
      <c r="G187" s="178" t="s">
        <v>107</v>
      </c>
      <c r="H187" s="34" t="s">
        <v>103</v>
      </c>
      <c r="I187" s="93"/>
      <c r="J187" s="93"/>
      <c r="K187" s="93"/>
      <c r="L187" s="93"/>
      <c r="M187" s="93"/>
      <c r="N187" s="93"/>
      <c r="O187" s="93"/>
      <c r="P187" s="93">
        <v>67</v>
      </c>
      <c r="Q187" s="93">
        <f t="shared" si="9"/>
        <v>21086</v>
      </c>
      <c r="R187" s="93"/>
      <c r="S187" s="93"/>
      <c r="T187" s="93"/>
      <c r="U187" s="179"/>
      <c r="X187" s="31" t="str">
        <f t="shared" si="6"/>
        <v>J-21J-1967</v>
      </c>
    </row>
    <row r="188" spans="3:24" s="176" customFormat="1" ht="18" hidden="1">
      <c r="C188" s="93">
        <f t="shared" si="7"/>
        <v>181</v>
      </c>
      <c r="D188" s="177"/>
      <c r="E188" s="93" t="s">
        <v>177</v>
      </c>
      <c r="F188" s="93" t="s">
        <v>203</v>
      </c>
      <c r="G188" s="178" t="s">
        <v>107</v>
      </c>
      <c r="H188" s="34" t="s">
        <v>103</v>
      </c>
      <c r="I188" s="93"/>
      <c r="J188" s="93"/>
      <c r="K188" s="93"/>
      <c r="L188" s="93"/>
      <c r="M188" s="93"/>
      <c r="N188" s="93"/>
      <c r="O188" s="93"/>
      <c r="P188" s="93">
        <v>22</v>
      </c>
      <c r="Q188" s="93">
        <f t="shared" si="9"/>
        <v>21108</v>
      </c>
      <c r="R188" s="93"/>
      <c r="S188" s="93"/>
      <c r="T188" s="93"/>
      <c r="U188" s="179"/>
      <c r="X188" s="31" t="str">
        <f t="shared" si="6"/>
        <v>J-21J-2722</v>
      </c>
    </row>
    <row r="189" spans="3:24" s="176" customFormat="1" ht="18" hidden="1">
      <c r="C189" s="93">
        <f t="shared" si="7"/>
        <v>182</v>
      </c>
      <c r="D189" s="177"/>
      <c r="E189" s="93" t="s">
        <v>742</v>
      </c>
      <c r="F189" s="93" t="s">
        <v>607</v>
      </c>
      <c r="G189" s="178" t="s">
        <v>102</v>
      </c>
      <c r="H189" s="34" t="s">
        <v>103</v>
      </c>
      <c r="I189" s="93"/>
      <c r="J189" s="93"/>
      <c r="K189" s="93"/>
      <c r="L189" s="93"/>
      <c r="M189" s="93"/>
      <c r="N189" s="93">
        <v>78</v>
      </c>
      <c r="O189" s="93"/>
      <c r="P189" s="93"/>
      <c r="Q189" s="93">
        <f t="shared" si="9"/>
        <v>21186</v>
      </c>
      <c r="R189" s="93"/>
      <c r="S189" s="93"/>
      <c r="T189" s="93"/>
      <c r="U189" s="179"/>
      <c r="X189" s="31" t="str">
        <f t="shared" si="6"/>
        <v>J-264J-24278</v>
      </c>
    </row>
    <row r="190" spans="3:24" s="176" customFormat="1" ht="18" hidden="1">
      <c r="C190" s="93">
        <f t="shared" si="7"/>
        <v>183</v>
      </c>
      <c r="D190" s="177"/>
      <c r="E190" s="93" t="s">
        <v>148</v>
      </c>
      <c r="F190" s="93" t="s">
        <v>666</v>
      </c>
      <c r="G190" s="178" t="s">
        <v>107</v>
      </c>
      <c r="H190" s="34" t="s">
        <v>103</v>
      </c>
      <c r="I190" s="93"/>
      <c r="J190" s="93"/>
      <c r="K190" s="93"/>
      <c r="L190" s="93"/>
      <c r="M190" s="93"/>
      <c r="N190" s="93">
        <v>15</v>
      </c>
      <c r="O190" s="93"/>
      <c r="P190" s="93"/>
      <c r="Q190" s="93">
        <f t="shared" si="9"/>
        <v>21201</v>
      </c>
      <c r="R190" s="93"/>
      <c r="S190" s="93"/>
      <c r="T190" s="93"/>
      <c r="U190" s="179"/>
      <c r="X190" s="31" t="str">
        <f t="shared" si="6"/>
        <v>J-174J-17815</v>
      </c>
    </row>
    <row r="191" spans="3:24" s="176" customFormat="1" ht="18">
      <c r="C191" s="93">
        <f t="shared" si="7"/>
        <v>184</v>
      </c>
      <c r="D191" s="177"/>
      <c r="E191" s="93" t="s">
        <v>678</v>
      </c>
      <c r="F191" s="93" t="s">
        <v>679</v>
      </c>
      <c r="G191" s="178" t="s">
        <v>107</v>
      </c>
      <c r="H191" s="34" t="s">
        <v>103</v>
      </c>
      <c r="I191" s="93"/>
      <c r="J191" s="93"/>
      <c r="K191" s="93"/>
      <c r="L191" s="93"/>
      <c r="M191" s="93">
        <v>92</v>
      </c>
      <c r="N191" s="93"/>
      <c r="O191" s="93"/>
      <c r="P191" s="93"/>
      <c r="Q191" s="93">
        <f t="shared" si="9"/>
        <v>21293</v>
      </c>
      <c r="R191" s="93"/>
      <c r="S191" s="93"/>
      <c r="T191" s="93"/>
      <c r="U191" s="179"/>
      <c r="X191" s="31" t="str">
        <f t="shared" si="6"/>
        <v>J-310J-29692</v>
      </c>
    </row>
    <row r="192" spans="3:24" s="176" customFormat="1" ht="18" hidden="1">
      <c r="C192" s="93">
        <f>+C191+1</f>
        <v>185</v>
      </c>
      <c r="D192" s="177"/>
      <c r="E192" s="93" t="s">
        <v>209</v>
      </c>
      <c r="F192" s="93" t="s">
        <v>143</v>
      </c>
      <c r="G192" s="178" t="s">
        <v>107</v>
      </c>
      <c r="H192" s="34" t="s">
        <v>103</v>
      </c>
      <c r="I192" s="93">
        <v>89</v>
      </c>
      <c r="J192" s="93"/>
      <c r="K192" s="93"/>
      <c r="L192" s="93"/>
      <c r="M192" s="93"/>
      <c r="N192" s="93"/>
      <c r="O192" s="93"/>
      <c r="P192" s="93"/>
      <c r="Q192" s="93">
        <f>SUM(I192:P192)+Q191</f>
        <v>21382</v>
      </c>
      <c r="R192" s="93"/>
      <c r="S192" s="93"/>
      <c r="T192" s="93"/>
      <c r="U192" s="179"/>
      <c r="X192" s="31" t="str">
        <f t="shared" si="6"/>
        <v>J-52J-14789</v>
      </c>
    </row>
    <row r="193" spans="3:24" s="176" customFormat="1" ht="18" hidden="1">
      <c r="C193" s="93">
        <f t="shared" si="7"/>
        <v>186</v>
      </c>
      <c r="D193" s="177"/>
      <c r="E193" s="93" t="s">
        <v>143</v>
      </c>
      <c r="F193" s="93" t="s">
        <v>53</v>
      </c>
      <c r="G193" s="178" t="s">
        <v>107</v>
      </c>
      <c r="H193" s="34" t="s">
        <v>103</v>
      </c>
      <c r="I193" s="93">
        <v>23</v>
      </c>
      <c r="J193" s="93"/>
      <c r="K193" s="93"/>
      <c r="L193" s="93"/>
      <c r="M193" s="93"/>
      <c r="N193" s="93"/>
      <c r="O193" s="93"/>
      <c r="P193" s="93"/>
      <c r="Q193" s="93">
        <f t="shared" si="9"/>
        <v>21405</v>
      </c>
      <c r="R193" s="93"/>
      <c r="S193" s="93"/>
      <c r="T193" s="93"/>
      <c r="U193" s="179"/>
      <c r="X193" s="31" t="str">
        <f t="shared" si="6"/>
        <v>J-147J-13023</v>
      </c>
    </row>
    <row r="194" spans="3:24" s="176" customFormat="1" ht="18" hidden="1">
      <c r="C194" s="93">
        <f t="shared" si="7"/>
        <v>187</v>
      </c>
      <c r="D194" s="177"/>
      <c r="E194" s="93" t="s">
        <v>53</v>
      </c>
      <c r="F194" s="93" t="s">
        <v>121</v>
      </c>
      <c r="G194" s="178" t="s">
        <v>107</v>
      </c>
      <c r="H194" s="34" t="s">
        <v>103</v>
      </c>
      <c r="I194" s="93">
        <v>132</v>
      </c>
      <c r="J194" s="93"/>
      <c r="K194" s="93"/>
      <c r="L194" s="93"/>
      <c r="M194" s="93"/>
      <c r="N194" s="93"/>
      <c r="O194" s="93"/>
      <c r="P194" s="93"/>
      <c r="Q194" s="93">
        <f t="shared" si="9"/>
        <v>21537</v>
      </c>
      <c r="R194" s="93"/>
      <c r="S194" s="93"/>
      <c r="T194" s="93"/>
      <c r="U194" s="179"/>
      <c r="X194" s="31" t="str">
        <f t="shared" si="6"/>
        <v>J-130J-121132</v>
      </c>
    </row>
    <row r="195" spans="3:24" s="176" customFormat="1" ht="18" hidden="1">
      <c r="C195" s="93">
        <f t="shared" si="7"/>
        <v>188</v>
      </c>
      <c r="D195" s="177">
        <v>45098</v>
      </c>
      <c r="E195" s="93" t="s">
        <v>209</v>
      </c>
      <c r="F195" s="93" t="s">
        <v>192</v>
      </c>
      <c r="G195" s="178" t="s">
        <v>107</v>
      </c>
      <c r="H195" s="34" t="s">
        <v>103</v>
      </c>
      <c r="I195" s="93">
        <v>19</v>
      </c>
      <c r="J195" s="93"/>
      <c r="K195" s="93"/>
      <c r="L195" s="93"/>
      <c r="M195" s="93"/>
      <c r="N195" s="93"/>
      <c r="O195" s="93"/>
      <c r="P195" s="93"/>
      <c r="Q195" s="93">
        <f t="shared" si="9"/>
        <v>21556</v>
      </c>
      <c r="R195" s="93"/>
      <c r="S195" s="93"/>
      <c r="T195" s="93"/>
      <c r="U195" s="179"/>
      <c r="X195" s="31" t="str">
        <f t="shared" si="6"/>
        <v>J-52J-5319</v>
      </c>
    </row>
    <row r="196" spans="3:24" s="176" customFormat="1" ht="18" hidden="1">
      <c r="C196" s="93">
        <f t="shared" si="7"/>
        <v>189</v>
      </c>
      <c r="D196" s="177"/>
      <c r="E196" s="93" t="s">
        <v>192</v>
      </c>
      <c r="F196" s="93" t="s">
        <v>378</v>
      </c>
      <c r="G196" s="178" t="s">
        <v>107</v>
      </c>
      <c r="H196" s="34" t="s">
        <v>103</v>
      </c>
      <c r="I196" s="93">
        <v>106</v>
      </c>
      <c r="J196" s="93"/>
      <c r="K196" s="93"/>
      <c r="L196" s="93"/>
      <c r="M196" s="93"/>
      <c r="N196" s="93"/>
      <c r="O196" s="93"/>
      <c r="P196" s="93"/>
      <c r="Q196" s="93">
        <f t="shared" si="9"/>
        <v>21662</v>
      </c>
      <c r="R196" s="93"/>
      <c r="S196" s="93"/>
      <c r="T196" s="93"/>
      <c r="U196" s="179"/>
      <c r="X196" s="31" t="str">
        <f t="shared" si="6"/>
        <v>J-53J-89106</v>
      </c>
    </row>
    <row r="197" spans="3:24" s="176" customFormat="1" ht="18" hidden="1">
      <c r="C197" s="93">
        <f t="shared" si="7"/>
        <v>190</v>
      </c>
      <c r="D197" s="177"/>
      <c r="E197" s="93" t="s">
        <v>192</v>
      </c>
      <c r="F197" s="93" t="s">
        <v>237</v>
      </c>
      <c r="G197" s="178" t="s">
        <v>107</v>
      </c>
      <c r="H197" s="34" t="s">
        <v>103</v>
      </c>
      <c r="I197" s="93">
        <v>30</v>
      </c>
      <c r="J197" s="93"/>
      <c r="K197" s="93"/>
      <c r="L197" s="93"/>
      <c r="M197" s="93"/>
      <c r="N197" s="93"/>
      <c r="O197" s="93"/>
      <c r="P197" s="93"/>
      <c r="Q197" s="93">
        <f t="shared" si="9"/>
        <v>21692</v>
      </c>
      <c r="R197" s="93"/>
      <c r="S197" s="93"/>
      <c r="T197" s="93"/>
      <c r="U197" s="179"/>
      <c r="X197" s="31" t="str">
        <f t="shared" si="6"/>
        <v>J-53J-5830</v>
      </c>
    </row>
    <row r="198" spans="3:24" s="176" customFormat="1" ht="18" hidden="1">
      <c r="C198" s="93">
        <f t="shared" si="7"/>
        <v>191</v>
      </c>
      <c r="D198" s="177"/>
      <c r="E198" s="93" t="s">
        <v>237</v>
      </c>
      <c r="F198" s="93" t="s">
        <v>721</v>
      </c>
      <c r="G198" s="178" t="s">
        <v>107</v>
      </c>
      <c r="H198" s="34" t="s">
        <v>103</v>
      </c>
      <c r="I198" s="93">
        <v>7</v>
      </c>
      <c r="J198" s="93"/>
      <c r="K198" s="93"/>
      <c r="L198" s="93"/>
      <c r="M198" s="93"/>
      <c r="N198" s="93"/>
      <c r="O198" s="93"/>
      <c r="P198" s="93"/>
      <c r="Q198" s="93">
        <f t="shared" si="9"/>
        <v>21699</v>
      </c>
      <c r="R198" s="93"/>
      <c r="S198" s="93"/>
      <c r="T198" s="93"/>
      <c r="U198" s="179"/>
      <c r="X198" s="31" t="str">
        <f t="shared" si="6"/>
        <v>J-58J-647</v>
      </c>
    </row>
    <row r="199" spans="3:24" s="176" customFormat="1" ht="18" hidden="1">
      <c r="C199" s="93">
        <f t="shared" si="7"/>
        <v>192</v>
      </c>
      <c r="D199" s="177"/>
      <c r="E199" s="93" t="s">
        <v>721</v>
      </c>
      <c r="F199" s="93" t="s">
        <v>232</v>
      </c>
      <c r="G199" s="178" t="s">
        <v>107</v>
      </c>
      <c r="H199" s="34" t="s">
        <v>103</v>
      </c>
      <c r="I199" s="93">
        <v>25</v>
      </c>
      <c r="J199" s="93"/>
      <c r="K199" s="93"/>
      <c r="L199" s="93"/>
      <c r="M199" s="93"/>
      <c r="N199" s="93"/>
      <c r="O199" s="93"/>
      <c r="P199" s="93"/>
      <c r="Q199" s="93">
        <f t="shared" si="9"/>
        <v>21724</v>
      </c>
      <c r="R199" s="93"/>
      <c r="S199" s="93"/>
      <c r="T199" s="93"/>
      <c r="U199" s="179"/>
      <c r="X199" s="31" t="str">
        <f t="shared" si="6"/>
        <v>J-64J-8025</v>
      </c>
    </row>
    <row r="200" spans="3:24" s="176" customFormat="1" ht="18" hidden="1">
      <c r="C200" s="93">
        <f t="shared" si="7"/>
        <v>193</v>
      </c>
      <c r="D200" s="177"/>
      <c r="E200" s="93" t="s">
        <v>232</v>
      </c>
      <c r="F200" s="93" t="s">
        <v>721</v>
      </c>
      <c r="G200" s="178" t="s">
        <v>107</v>
      </c>
      <c r="H200" s="34" t="s">
        <v>103</v>
      </c>
      <c r="I200" s="93">
        <v>56</v>
      </c>
      <c r="J200" s="93"/>
      <c r="K200" s="93"/>
      <c r="L200" s="93"/>
      <c r="M200" s="93"/>
      <c r="N200" s="93"/>
      <c r="O200" s="93"/>
      <c r="P200" s="93"/>
      <c r="Q200" s="93">
        <f t="shared" si="9"/>
        <v>21780</v>
      </c>
      <c r="R200" s="93"/>
      <c r="S200" s="93"/>
      <c r="T200" s="93"/>
      <c r="U200" s="179"/>
      <c r="X200" s="31" t="str">
        <f t="shared" si="6"/>
        <v>J-80J-6456</v>
      </c>
    </row>
    <row r="201" spans="3:24" s="176" customFormat="1" ht="18" hidden="1">
      <c r="C201" s="93">
        <f t="shared" si="7"/>
        <v>194</v>
      </c>
      <c r="D201" s="177"/>
      <c r="E201" s="93" t="s">
        <v>237</v>
      </c>
      <c r="F201" s="93" t="s">
        <v>729</v>
      </c>
      <c r="G201" s="178" t="s">
        <v>107</v>
      </c>
      <c r="H201" s="34" t="s">
        <v>103</v>
      </c>
      <c r="I201" s="93">
        <v>20</v>
      </c>
      <c r="J201" s="93"/>
      <c r="K201" s="93"/>
      <c r="L201" s="93"/>
      <c r="M201" s="93"/>
      <c r="N201" s="93"/>
      <c r="O201" s="93"/>
      <c r="P201" s="93"/>
      <c r="Q201" s="93">
        <f t="shared" si="9"/>
        <v>21800</v>
      </c>
      <c r="R201" s="93"/>
      <c r="S201" s="93"/>
      <c r="T201" s="93"/>
      <c r="U201" s="179"/>
      <c r="X201" s="31" t="str">
        <f t="shared" ref="X201:X264" si="10">+E201&amp;F201&amp;(SUM(I201:P201))</f>
        <v>J-58J-15120</v>
      </c>
    </row>
    <row r="202" spans="3:24" s="176" customFormat="1" ht="18" hidden="1">
      <c r="C202" s="93">
        <f t="shared" si="7"/>
        <v>195</v>
      </c>
      <c r="D202" s="177"/>
      <c r="E202" s="93" t="s">
        <v>299</v>
      </c>
      <c r="F202" s="93" t="s">
        <v>53</v>
      </c>
      <c r="G202" s="178" t="s">
        <v>107</v>
      </c>
      <c r="H202" s="34" t="s">
        <v>103</v>
      </c>
      <c r="I202" s="93">
        <v>213</v>
      </c>
      <c r="J202" s="93"/>
      <c r="K202" s="93"/>
      <c r="L202" s="93"/>
      <c r="M202" s="93"/>
      <c r="N202" s="93"/>
      <c r="O202" s="93"/>
      <c r="P202" s="93"/>
      <c r="Q202" s="93">
        <f t="shared" si="9"/>
        <v>22013</v>
      </c>
      <c r="R202" s="93"/>
      <c r="S202" s="93"/>
      <c r="T202" s="93"/>
      <c r="U202" s="179"/>
      <c r="X202" s="31" t="str">
        <f t="shared" si="10"/>
        <v>J-157J-130213</v>
      </c>
    </row>
    <row r="203" spans="3:24" s="176" customFormat="1" ht="18" hidden="1">
      <c r="C203" s="93">
        <f t="shared" si="7"/>
        <v>196</v>
      </c>
      <c r="D203" s="177"/>
      <c r="E203" s="93" t="s">
        <v>227</v>
      </c>
      <c r="F203" s="93" t="s">
        <v>239</v>
      </c>
      <c r="G203" s="178" t="s">
        <v>107</v>
      </c>
      <c r="H203" s="34" t="s">
        <v>103</v>
      </c>
      <c r="I203" s="93">
        <v>70</v>
      </c>
      <c r="J203" s="93"/>
      <c r="K203" s="93"/>
      <c r="L203" s="93"/>
      <c r="M203" s="93"/>
      <c r="N203" s="93"/>
      <c r="O203" s="93"/>
      <c r="P203" s="93"/>
      <c r="Q203" s="93">
        <f t="shared" si="9"/>
        <v>22083</v>
      </c>
      <c r="R203" s="93"/>
      <c r="S203" s="93"/>
      <c r="T203" s="93"/>
      <c r="U203" s="179"/>
      <c r="X203" s="31" t="str">
        <f t="shared" si="10"/>
        <v>J-24J-1070</v>
      </c>
    </row>
    <row r="204" spans="3:24" s="176" customFormat="1" ht="18" hidden="1">
      <c r="C204" s="93">
        <f t="shared" si="7"/>
        <v>197</v>
      </c>
      <c r="D204" s="177"/>
      <c r="E204" s="93" t="s">
        <v>205</v>
      </c>
      <c r="F204" s="93" t="s">
        <v>44</v>
      </c>
      <c r="G204" s="178" t="s">
        <v>107</v>
      </c>
      <c r="H204" s="34" t="s">
        <v>103</v>
      </c>
      <c r="I204" s="93">
        <v>74</v>
      </c>
      <c r="J204" s="93"/>
      <c r="K204" s="93"/>
      <c r="L204" s="93"/>
      <c r="M204" s="93"/>
      <c r="N204" s="93"/>
      <c r="O204" s="93"/>
      <c r="P204" s="93"/>
      <c r="Q204" s="93">
        <f t="shared" si="9"/>
        <v>22157</v>
      </c>
      <c r="R204" s="93"/>
      <c r="S204" s="93"/>
      <c r="T204" s="93"/>
      <c r="U204" s="179"/>
      <c r="X204" s="31" t="str">
        <f t="shared" si="10"/>
        <v>J-19J-4274</v>
      </c>
    </row>
    <row r="205" spans="3:24" s="176" customFormat="1" ht="18" hidden="1">
      <c r="C205" s="93">
        <f t="shared" si="7"/>
        <v>198</v>
      </c>
      <c r="D205" s="177"/>
      <c r="E205" s="93" t="s">
        <v>203</v>
      </c>
      <c r="F205" s="93" t="s">
        <v>217</v>
      </c>
      <c r="G205" s="178" t="s">
        <v>107</v>
      </c>
      <c r="H205" s="34" t="s">
        <v>103</v>
      </c>
      <c r="I205" s="93">
        <v>28</v>
      </c>
      <c r="J205" s="93"/>
      <c r="K205" s="93"/>
      <c r="L205" s="93"/>
      <c r="M205" s="93"/>
      <c r="N205" s="93"/>
      <c r="O205" s="93"/>
      <c r="P205" s="93"/>
      <c r="Q205" s="93">
        <f t="shared" si="9"/>
        <v>22185</v>
      </c>
      <c r="R205" s="93"/>
      <c r="S205" s="93"/>
      <c r="T205" s="93"/>
      <c r="U205" s="179"/>
      <c r="X205" s="31" t="str">
        <f t="shared" si="10"/>
        <v>J-27J-2228</v>
      </c>
    </row>
    <row r="206" spans="3:24" s="176" customFormat="1" ht="18" hidden="1">
      <c r="C206" s="93">
        <f t="shared" ref="C206:C274" si="11">+C205+1</f>
        <v>199</v>
      </c>
      <c r="D206" s="177"/>
      <c r="E206" s="93" t="s">
        <v>176</v>
      </c>
      <c r="F206" s="93" t="s">
        <v>231</v>
      </c>
      <c r="G206" s="178" t="s">
        <v>107</v>
      </c>
      <c r="H206" s="34" t="s">
        <v>103</v>
      </c>
      <c r="I206" s="93"/>
      <c r="J206" s="93">
        <v>82</v>
      </c>
      <c r="K206" s="93"/>
      <c r="L206" s="93"/>
      <c r="M206" s="93"/>
      <c r="N206" s="93"/>
      <c r="O206" s="93"/>
      <c r="P206" s="93"/>
      <c r="Q206" s="93">
        <f t="shared" si="9"/>
        <v>22267</v>
      </c>
      <c r="R206" s="93"/>
      <c r="S206" s="93"/>
      <c r="T206" s="93"/>
      <c r="U206" s="179"/>
      <c r="X206" s="31" t="str">
        <f t="shared" si="10"/>
        <v>J-34J-7582</v>
      </c>
    </row>
    <row r="207" spans="3:24" s="176" customFormat="1" ht="18" hidden="1">
      <c r="C207" s="93">
        <f t="shared" si="11"/>
        <v>200</v>
      </c>
      <c r="D207" s="177"/>
      <c r="E207" s="93" t="s">
        <v>203</v>
      </c>
      <c r="F207" s="93" t="s">
        <v>176</v>
      </c>
      <c r="G207" s="178" t="s">
        <v>107</v>
      </c>
      <c r="H207" s="34" t="s">
        <v>103</v>
      </c>
      <c r="I207" s="93"/>
      <c r="J207" s="93"/>
      <c r="K207" s="93">
        <v>140</v>
      </c>
      <c r="L207" s="93"/>
      <c r="M207" s="93"/>
      <c r="N207" s="93"/>
      <c r="O207" s="93"/>
      <c r="P207" s="93"/>
      <c r="Q207" s="93">
        <f t="shared" si="9"/>
        <v>22407</v>
      </c>
      <c r="R207" s="93"/>
      <c r="S207" s="93"/>
      <c r="T207" s="93"/>
      <c r="U207" s="179"/>
      <c r="X207" s="31" t="str">
        <f t="shared" si="10"/>
        <v>J-27J-34140</v>
      </c>
    </row>
    <row r="208" spans="3:24" s="176" customFormat="1" ht="18" hidden="1">
      <c r="C208" s="93">
        <f t="shared" si="11"/>
        <v>201</v>
      </c>
      <c r="D208" s="177">
        <v>45110</v>
      </c>
      <c r="E208" s="93" t="s">
        <v>128</v>
      </c>
      <c r="F208" s="93" t="s">
        <v>215</v>
      </c>
      <c r="G208" s="178" t="s">
        <v>107</v>
      </c>
      <c r="H208" s="34" t="s">
        <v>103</v>
      </c>
      <c r="I208" s="93">
        <v>152</v>
      </c>
      <c r="J208" s="93"/>
      <c r="K208" s="93"/>
      <c r="L208" s="93"/>
      <c r="M208" s="93"/>
      <c r="N208" s="93"/>
      <c r="O208" s="93"/>
      <c r="P208" s="93"/>
      <c r="Q208" s="93">
        <f t="shared" si="9"/>
        <v>22559</v>
      </c>
      <c r="R208" s="93"/>
      <c r="S208" s="93"/>
      <c r="T208" s="93"/>
      <c r="U208" s="179"/>
      <c r="X208" s="31" t="str">
        <f t="shared" si="10"/>
        <v>J-4J-11152</v>
      </c>
    </row>
    <row r="209" spans="3:24" s="176" customFormat="1" ht="18" hidden="1">
      <c r="C209" s="93">
        <f t="shared" si="11"/>
        <v>202</v>
      </c>
      <c r="D209" s="177"/>
      <c r="E209" s="93" t="s">
        <v>231</v>
      </c>
      <c r="F209" s="93" t="s">
        <v>233</v>
      </c>
      <c r="G209" s="178" t="s">
        <v>107</v>
      </c>
      <c r="H209" s="34" t="s">
        <v>103</v>
      </c>
      <c r="I209" s="93">
        <v>34</v>
      </c>
      <c r="J209" s="93"/>
      <c r="K209" s="93"/>
      <c r="L209" s="93"/>
      <c r="M209" s="93"/>
      <c r="N209" s="93"/>
      <c r="O209" s="93"/>
      <c r="P209" s="93"/>
      <c r="Q209" s="93">
        <f t="shared" si="9"/>
        <v>22593</v>
      </c>
      <c r="R209" s="93"/>
      <c r="S209" s="93"/>
      <c r="T209" s="93"/>
      <c r="U209" s="179"/>
      <c r="X209" s="31" t="str">
        <f t="shared" si="10"/>
        <v>J-75J-7934</v>
      </c>
    </row>
    <row r="210" spans="3:24" s="176" customFormat="1" ht="18" hidden="1">
      <c r="C210" s="93">
        <f t="shared" si="11"/>
        <v>203</v>
      </c>
      <c r="D210" s="177"/>
      <c r="E210" s="93" t="s">
        <v>233</v>
      </c>
      <c r="F210" s="93" t="s">
        <v>726</v>
      </c>
      <c r="G210" s="178" t="s">
        <v>107</v>
      </c>
      <c r="H210" s="34" t="s">
        <v>103</v>
      </c>
      <c r="I210" s="93">
        <v>46</v>
      </c>
      <c r="J210" s="93"/>
      <c r="K210" s="93"/>
      <c r="L210" s="93"/>
      <c r="M210" s="93"/>
      <c r="N210" s="93"/>
      <c r="O210" s="93"/>
      <c r="P210" s="93"/>
      <c r="Q210" s="93">
        <f t="shared" si="9"/>
        <v>22639</v>
      </c>
      <c r="R210" s="93"/>
      <c r="S210" s="93"/>
      <c r="T210" s="93"/>
      <c r="U210" s="179"/>
      <c r="X210" s="31" t="str">
        <f t="shared" si="10"/>
        <v>J-79J-5046</v>
      </c>
    </row>
    <row r="211" spans="3:24" s="176" customFormat="1" ht="18" hidden="1">
      <c r="C211" s="93">
        <f t="shared" si="11"/>
        <v>204</v>
      </c>
      <c r="D211" s="177"/>
      <c r="E211" s="93" t="s">
        <v>727</v>
      </c>
      <c r="F211" s="93" t="s">
        <v>100</v>
      </c>
      <c r="G211" s="178" t="s">
        <v>107</v>
      </c>
      <c r="H211" s="34" t="s">
        <v>103</v>
      </c>
      <c r="I211" s="93">
        <v>48</v>
      </c>
      <c r="J211" s="93"/>
      <c r="K211" s="93"/>
      <c r="L211" s="93"/>
      <c r="M211" s="93"/>
      <c r="N211" s="93"/>
      <c r="O211" s="93"/>
      <c r="P211" s="93"/>
      <c r="Q211" s="93">
        <f t="shared" si="9"/>
        <v>22687</v>
      </c>
      <c r="R211" s="93"/>
      <c r="S211" s="93"/>
      <c r="T211" s="93"/>
      <c r="U211" s="179"/>
      <c r="X211" s="31" t="str">
        <f t="shared" si="10"/>
        <v>J-46J-10048</v>
      </c>
    </row>
    <row r="212" spans="3:24" s="176" customFormat="1" ht="18" hidden="1">
      <c r="C212" s="93">
        <f t="shared" si="11"/>
        <v>205</v>
      </c>
      <c r="D212" s="177"/>
      <c r="E212" s="93" t="s">
        <v>100</v>
      </c>
      <c r="F212" s="93" t="s">
        <v>212</v>
      </c>
      <c r="G212" s="178" t="s">
        <v>107</v>
      </c>
      <c r="H212" s="34" t="s">
        <v>103</v>
      </c>
      <c r="I212" s="93">
        <v>22</v>
      </c>
      <c r="J212" s="93"/>
      <c r="K212" s="93"/>
      <c r="L212" s="93"/>
      <c r="M212" s="93"/>
      <c r="N212" s="93"/>
      <c r="O212" s="93"/>
      <c r="P212" s="93"/>
      <c r="Q212" s="93">
        <f t="shared" si="9"/>
        <v>22709</v>
      </c>
      <c r="R212" s="93"/>
      <c r="S212" s="93"/>
      <c r="T212" s="93"/>
      <c r="U212" s="179"/>
      <c r="X212" s="31" t="str">
        <f t="shared" si="10"/>
        <v>J-100J-5922</v>
      </c>
    </row>
    <row r="213" spans="3:24" s="176" customFormat="1" ht="18" hidden="1">
      <c r="C213" s="93">
        <f t="shared" si="11"/>
        <v>206</v>
      </c>
      <c r="D213" s="177">
        <v>45111</v>
      </c>
      <c r="E213" s="93" t="s">
        <v>745</v>
      </c>
      <c r="F213" s="93" t="s">
        <v>746</v>
      </c>
      <c r="G213" s="178" t="s">
        <v>102</v>
      </c>
      <c r="H213" s="34" t="s">
        <v>103</v>
      </c>
      <c r="I213" s="93">
        <v>111</v>
      </c>
      <c r="J213" s="93"/>
      <c r="K213" s="93"/>
      <c r="L213" s="93"/>
      <c r="M213" s="93"/>
      <c r="N213" s="93"/>
      <c r="O213" s="93"/>
      <c r="P213" s="93"/>
      <c r="Q213" s="93">
        <f t="shared" si="9"/>
        <v>22820</v>
      </c>
      <c r="R213" s="93"/>
      <c r="S213" s="93"/>
      <c r="T213" s="93"/>
      <c r="U213" s="179"/>
      <c r="X213" s="31" t="str">
        <f t="shared" si="10"/>
        <v>J-246J-272111</v>
      </c>
    </row>
    <row r="214" spans="3:24" s="176" customFormat="1" ht="18" hidden="1">
      <c r="C214" s="93">
        <f t="shared" si="11"/>
        <v>207</v>
      </c>
      <c r="D214" s="177"/>
      <c r="E214" s="93" t="s">
        <v>746</v>
      </c>
      <c r="F214" s="93" t="s">
        <v>747</v>
      </c>
      <c r="G214" s="178" t="s">
        <v>102</v>
      </c>
      <c r="H214" s="34" t="s">
        <v>103</v>
      </c>
      <c r="I214" s="93">
        <v>68</v>
      </c>
      <c r="J214" s="93"/>
      <c r="K214" s="93"/>
      <c r="L214" s="93"/>
      <c r="M214" s="93"/>
      <c r="N214" s="93"/>
      <c r="O214" s="93"/>
      <c r="P214" s="93"/>
      <c r="Q214" s="93">
        <f t="shared" si="9"/>
        <v>22888</v>
      </c>
      <c r="R214" s="93"/>
      <c r="S214" s="93"/>
      <c r="T214" s="93"/>
      <c r="U214" s="179"/>
      <c r="X214" s="31" t="str">
        <f t="shared" si="10"/>
        <v>J-272J-26568</v>
      </c>
    </row>
    <row r="215" spans="3:24" s="176" customFormat="1" ht="18" hidden="1">
      <c r="C215" s="93">
        <f t="shared" si="11"/>
        <v>208</v>
      </c>
      <c r="D215" s="177"/>
      <c r="E215" s="93" t="s">
        <v>747</v>
      </c>
      <c r="F215" s="93" t="s">
        <v>748</v>
      </c>
      <c r="G215" s="178" t="s">
        <v>102</v>
      </c>
      <c r="H215" s="34" t="s">
        <v>103</v>
      </c>
      <c r="I215" s="93">
        <v>8</v>
      </c>
      <c r="J215" s="93"/>
      <c r="K215" s="93"/>
      <c r="L215" s="93"/>
      <c r="M215" s="93"/>
      <c r="N215" s="93"/>
      <c r="O215" s="93"/>
      <c r="P215" s="93"/>
      <c r="Q215" s="93">
        <f t="shared" si="9"/>
        <v>22896</v>
      </c>
      <c r="R215" s="93"/>
      <c r="S215" s="93"/>
      <c r="T215" s="93"/>
      <c r="U215" s="179"/>
      <c r="X215" s="31" t="str">
        <f t="shared" si="10"/>
        <v>J-265J-2758</v>
      </c>
    </row>
    <row r="216" spans="3:24" s="176" customFormat="1" ht="18" hidden="1">
      <c r="C216" s="93">
        <f t="shared" si="11"/>
        <v>209</v>
      </c>
      <c r="D216" s="177"/>
      <c r="E216" s="93" t="s">
        <v>748</v>
      </c>
      <c r="F216" s="93" t="s">
        <v>749</v>
      </c>
      <c r="G216" s="178" t="s">
        <v>102</v>
      </c>
      <c r="H216" s="34" t="s">
        <v>103</v>
      </c>
      <c r="I216" s="93">
        <v>47</v>
      </c>
      <c r="J216" s="93"/>
      <c r="K216" s="93"/>
      <c r="L216" s="93"/>
      <c r="M216" s="93"/>
      <c r="N216" s="93"/>
      <c r="O216" s="93"/>
      <c r="P216" s="93"/>
      <c r="Q216" s="93">
        <f t="shared" si="9"/>
        <v>22943</v>
      </c>
      <c r="R216" s="93"/>
      <c r="S216" s="93"/>
      <c r="T216" s="93"/>
      <c r="U216" s="179"/>
      <c r="X216" s="31" t="str">
        <f t="shared" si="10"/>
        <v>J-275J-28547</v>
      </c>
    </row>
    <row r="217" spans="3:24" s="176" customFormat="1" ht="18" hidden="1">
      <c r="C217" s="93">
        <f t="shared" si="11"/>
        <v>210</v>
      </c>
      <c r="D217" s="177"/>
      <c r="E217" s="93" t="s">
        <v>124</v>
      </c>
      <c r="F217" s="93" t="s">
        <v>729</v>
      </c>
      <c r="G217" s="178" t="s">
        <v>102</v>
      </c>
      <c r="H217" s="34" t="s">
        <v>103</v>
      </c>
      <c r="I217" s="93">
        <v>23</v>
      </c>
      <c r="J217" s="93"/>
      <c r="K217" s="93"/>
      <c r="L217" s="93"/>
      <c r="M217" s="93"/>
      <c r="N217" s="93"/>
      <c r="O217" s="93"/>
      <c r="P217" s="93"/>
      <c r="Q217" s="93">
        <f t="shared" si="9"/>
        <v>22966</v>
      </c>
      <c r="R217" s="93"/>
      <c r="S217" s="93"/>
      <c r="T217" s="93"/>
      <c r="U217" s="179"/>
      <c r="X217" s="31" t="str">
        <f t="shared" si="10"/>
        <v>J-152J-15123</v>
      </c>
    </row>
    <row r="218" spans="3:24" s="176" customFormat="1" ht="18" hidden="1">
      <c r="C218" s="93">
        <f t="shared" si="11"/>
        <v>211</v>
      </c>
      <c r="D218" s="177"/>
      <c r="E218" s="93" t="s">
        <v>750</v>
      </c>
      <c r="F218" s="93" t="s">
        <v>710</v>
      </c>
      <c r="G218" s="178" t="s">
        <v>102</v>
      </c>
      <c r="H218" s="34" t="s">
        <v>103</v>
      </c>
      <c r="I218" s="93">
        <v>17</v>
      </c>
      <c r="J218" s="93"/>
      <c r="K218" s="93"/>
      <c r="L218" s="93"/>
      <c r="M218" s="93"/>
      <c r="N218" s="93"/>
      <c r="O218" s="93"/>
      <c r="P218" s="93"/>
      <c r="Q218" s="93">
        <f t="shared" si="9"/>
        <v>22983</v>
      </c>
      <c r="R218" s="93"/>
      <c r="S218" s="93"/>
      <c r="T218" s="93"/>
      <c r="U218" s="179"/>
      <c r="X218" s="31" t="str">
        <f t="shared" si="10"/>
        <v>J-252J-4517</v>
      </c>
    </row>
    <row r="219" spans="3:24" s="176" customFormat="1" ht="18" hidden="1">
      <c r="C219" s="93">
        <f t="shared" si="11"/>
        <v>212</v>
      </c>
      <c r="D219" s="177"/>
      <c r="E219" s="93" t="s">
        <v>710</v>
      </c>
      <c r="F219" s="93" t="s">
        <v>747</v>
      </c>
      <c r="G219" s="178" t="s">
        <v>102</v>
      </c>
      <c r="H219" s="34" t="s">
        <v>103</v>
      </c>
      <c r="I219" s="93">
        <v>32</v>
      </c>
      <c r="J219" s="93"/>
      <c r="K219" s="93"/>
      <c r="L219" s="93"/>
      <c r="M219" s="93"/>
      <c r="N219" s="93"/>
      <c r="O219" s="93"/>
      <c r="P219" s="93"/>
      <c r="Q219" s="93">
        <f t="shared" si="9"/>
        <v>23015</v>
      </c>
      <c r="R219" s="93"/>
      <c r="S219" s="93"/>
      <c r="T219" s="93"/>
      <c r="U219" s="179"/>
      <c r="X219" s="31" t="str">
        <f t="shared" si="10"/>
        <v>J-45J-26532</v>
      </c>
    </row>
    <row r="220" spans="3:24" s="176" customFormat="1" ht="18" hidden="1">
      <c r="C220" s="93">
        <f t="shared" si="11"/>
        <v>213</v>
      </c>
      <c r="D220" s="177"/>
      <c r="E220" s="93" t="s">
        <v>747</v>
      </c>
      <c r="F220" s="93" t="s">
        <v>751</v>
      </c>
      <c r="G220" s="178" t="s">
        <v>102</v>
      </c>
      <c r="H220" s="34" t="s">
        <v>103</v>
      </c>
      <c r="I220" s="93">
        <v>83</v>
      </c>
      <c r="J220" s="93"/>
      <c r="K220" s="93"/>
      <c r="L220" s="93"/>
      <c r="M220" s="93"/>
      <c r="N220" s="93"/>
      <c r="O220" s="93"/>
      <c r="P220" s="93"/>
      <c r="Q220" s="93">
        <f t="shared" si="9"/>
        <v>23098</v>
      </c>
      <c r="R220" s="93"/>
      <c r="S220" s="93"/>
      <c r="T220" s="93"/>
      <c r="U220" s="179"/>
      <c r="X220" s="31" t="str">
        <f t="shared" si="10"/>
        <v>J-265J-28083</v>
      </c>
    </row>
    <row r="221" spans="3:24" s="176" customFormat="1" ht="18" hidden="1">
      <c r="C221" s="93">
        <f t="shared" si="11"/>
        <v>214</v>
      </c>
      <c r="D221" s="177">
        <v>45112</v>
      </c>
      <c r="E221" s="93" t="s">
        <v>751</v>
      </c>
      <c r="F221" s="93" t="s">
        <v>752</v>
      </c>
      <c r="G221" s="178" t="s">
        <v>102</v>
      </c>
      <c r="H221" s="34" t="s">
        <v>103</v>
      </c>
      <c r="I221" s="93">
        <v>20</v>
      </c>
      <c r="J221" s="93"/>
      <c r="K221" s="93"/>
      <c r="L221" s="93"/>
      <c r="M221" s="93"/>
      <c r="N221" s="93"/>
      <c r="O221" s="93"/>
      <c r="P221" s="93"/>
      <c r="Q221" s="93">
        <f t="shared" si="9"/>
        <v>23118</v>
      </c>
      <c r="R221" s="93"/>
      <c r="S221" s="93"/>
      <c r="T221" s="93"/>
      <c r="U221" s="179"/>
      <c r="X221" s="31" t="str">
        <f t="shared" si="10"/>
        <v>J-280J-27020</v>
      </c>
    </row>
    <row r="222" spans="3:24" s="176" customFormat="1" ht="18" hidden="1">
      <c r="C222" s="93">
        <f t="shared" si="11"/>
        <v>215</v>
      </c>
      <c r="D222" s="177"/>
      <c r="E222" s="93" t="s">
        <v>752</v>
      </c>
      <c r="F222" s="93" t="s">
        <v>753</v>
      </c>
      <c r="G222" s="178" t="s">
        <v>102</v>
      </c>
      <c r="H222" s="34" t="s">
        <v>103</v>
      </c>
      <c r="I222" s="93">
        <v>22</v>
      </c>
      <c r="J222" s="93"/>
      <c r="K222" s="93"/>
      <c r="L222" s="93"/>
      <c r="M222" s="93"/>
      <c r="N222" s="93"/>
      <c r="O222" s="93"/>
      <c r="P222" s="93"/>
      <c r="Q222" s="93">
        <f t="shared" si="9"/>
        <v>23140</v>
      </c>
      <c r="R222" s="93"/>
      <c r="S222" s="93"/>
      <c r="T222" s="93"/>
      <c r="U222" s="179"/>
      <c r="X222" s="31" t="str">
        <f t="shared" si="10"/>
        <v>J-270J-25122</v>
      </c>
    </row>
    <row r="223" spans="3:24" s="176" customFormat="1" ht="18" hidden="1">
      <c r="C223" s="93">
        <f t="shared" si="11"/>
        <v>216</v>
      </c>
      <c r="D223" s="177"/>
      <c r="E223" s="93" t="s">
        <v>754</v>
      </c>
      <c r="F223" s="93" t="s">
        <v>755</v>
      </c>
      <c r="G223" s="178" t="s">
        <v>102</v>
      </c>
      <c r="H223" s="34" t="s">
        <v>103</v>
      </c>
      <c r="I223" s="93">
        <v>19</v>
      </c>
      <c r="J223" s="93"/>
      <c r="K223" s="93"/>
      <c r="L223" s="93"/>
      <c r="M223" s="93"/>
      <c r="N223" s="93"/>
      <c r="O223" s="93"/>
      <c r="P223" s="93"/>
      <c r="Q223" s="93">
        <f t="shared" si="9"/>
        <v>23159</v>
      </c>
      <c r="R223" s="93"/>
      <c r="S223" s="93"/>
      <c r="T223" s="93"/>
      <c r="U223" s="179"/>
      <c r="X223" s="31" t="str">
        <f t="shared" si="10"/>
        <v>J-291J-28219</v>
      </c>
    </row>
    <row r="224" spans="3:24" s="176" customFormat="1" ht="18" hidden="1">
      <c r="C224" s="93">
        <f t="shared" si="11"/>
        <v>217</v>
      </c>
      <c r="D224" s="177"/>
      <c r="E224" s="93" t="s">
        <v>756</v>
      </c>
      <c r="F224" s="93" t="s">
        <v>757</v>
      </c>
      <c r="G224" s="178" t="s">
        <v>102</v>
      </c>
      <c r="H224" s="34" t="s">
        <v>103</v>
      </c>
      <c r="I224" s="93">
        <v>18</v>
      </c>
      <c r="J224" s="93"/>
      <c r="K224" s="93"/>
      <c r="L224" s="93"/>
      <c r="M224" s="93"/>
      <c r="N224" s="93"/>
      <c r="O224" s="93"/>
      <c r="P224" s="93"/>
      <c r="Q224" s="93">
        <f t="shared" si="9"/>
        <v>23177</v>
      </c>
      <c r="R224" s="93"/>
      <c r="S224" s="93"/>
      <c r="T224" s="93"/>
      <c r="U224" s="179"/>
      <c r="X224" s="31" t="str">
        <f t="shared" si="10"/>
        <v>J-277J-26818</v>
      </c>
    </row>
    <row r="225" spans="3:24" s="176" customFormat="1" ht="18" hidden="1">
      <c r="C225" s="93">
        <f t="shared" si="11"/>
        <v>218</v>
      </c>
      <c r="D225" s="177"/>
      <c r="E225" s="93" t="s">
        <v>757</v>
      </c>
      <c r="F225" s="93" t="s">
        <v>758</v>
      </c>
      <c r="G225" s="178" t="s">
        <v>102</v>
      </c>
      <c r="H225" s="34" t="s">
        <v>103</v>
      </c>
      <c r="I225" s="93">
        <v>123</v>
      </c>
      <c r="J225" s="93"/>
      <c r="K225" s="93"/>
      <c r="L225" s="93"/>
      <c r="M225" s="93"/>
      <c r="N225" s="93"/>
      <c r="O225" s="93"/>
      <c r="P225" s="93"/>
      <c r="Q225" s="93">
        <f t="shared" si="9"/>
        <v>23300</v>
      </c>
      <c r="R225" s="93"/>
      <c r="S225" s="93"/>
      <c r="T225" s="93"/>
      <c r="U225" s="179"/>
      <c r="X225" s="31" t="str">
        <f t="shared" si="10"/>
        <v>J-268J-294123</v>
      </c>
    </row>
    <row r="226" spans="3:24" s="176" customFormat="1" ht="18" hidden="1">
      <c r="C226" s="93">
        <f t="shared" si="11"/>
        <v>219</v>
      </c>
      <c r="D226" s="177"/>
      <c r="E226" s="93" t="s">
        <v>758</v>
      </c>
      <c r="F226" s="93" t="s">
        <v>759</v>
      </c>
      <c r="G226" s="178" t="s">
        <v>102</v>
      </c>
      <c r="H226" s="34" t="s">
        <v>103</v>
      </c>
      <c r="I226" s="93">
        <v>22</v>
      </c>
      <c r="J226" s="93"/>
      <c r="K226" s="93"/>
      <c r="L226" s="93"/>
      <c r="M226" s="93"/>
      <c r="N226" s="93"/>
      <c r="O226" s="93"/>
      <c r="P226" s="93"/>
      <c r="Q226" s="93">
        <f t="shared" si="9"/>
        <v>23322</v>
      </c>
      <c r="R226" s="93"/>
      <c r="S226" s="93"/>
      <c r="T226" s="93"/>
      <c r="U226" s="179"/>
      <c r="X226" s="31" t="str">
        <f t="shared" si="10"/>
        <v>J-294J-29822</v>
      </c>
    </row>
    <row r="227" spans="3:24" s="176" customFormat="1" ht="18" hidden="1">
      <c r="C227" s="93">
        <f t="shared" si="11"/>
        <v>220</v>
      </c>
      <c r="D227" s="177"/>
      <c r="E227" s="93" t="s">
        <v>759</v>
      </c>
      <c r="F227" s="93" t="s">
        <v>760</v>
      </c>
      <c r="G227" s="178" t="s">
        <v>102</v>
      </c>
      <c r="H227" s="34" t="s">
        <v>103</v>
      </c>
      <c r="I227" s="93">
        <v>51</v>
      </c>
      <c r="J227" s="93"/>
      <c r="K227" s="93"/>
      <c r="L227" s="93"/>
      <c r="M227" s="93"/>
      <c r="N227" s="93"/>
      <c r="O227" s="93"/>
      <c r="P227" s="93"/>
      <c r="Q227" s="93">
        <f t="shared" si="9"/>
        <v>23373</v>
      </c>
      <c r="R227" s="93"/>
      <c r="S227" s="93"/>
      <c r="T227" s="93"/>
      <c r="U227" s="179"/>
      <c r="X227" s="31" t="str">
        <f t="shared" si="10"/>
        <v>J-298J-28351</v>
      </c>
    </row>
    <row r="228" spans="3:24" s="176" customFormat="1" ht="18" hidden="1">
      <c r="C228" s="93">
        <f t="shared" si="11"/>
        <v>221</v>
      </c>
      <c r="D228" s="177"/>
      <c r="E228" s="93" t="s">
        <v>760</v>
      </c>
      <c r="F228" s="93" t="s">
        <v>761</v>
      </c>
      <c r="G228" s="178" t="s">
        <v>102</v>
      </c>
      <c r="H228" s="34" t="s">
        <v>103</v>
      </c>
      <c r="I228" s="93">
        <v>14</v>
      </c>
      <c r="J228" s="93"/>
      <c r="K228" s="93"/>
      <c r="L228" s="93"/>
      <c r="M228" s="93"/>
      <c r="N228" s="93"/>
      <c r="O228" s="93"/>
      <c r="P228" s="93"/>
      <c r="Q228" s="93">
        <f t="shared" si="9"/>
        <v>23387</v>
      </c>
      <c r="R228" s="93"/>
      <c r="S228" s="93"/>
      <c r="T228" s="93"/>
      <c r="U228" s="179"/>
      <c r="X228" s="31" t="str">
        <f t="shared" si="10"/>
        <v>J-283J-26914</v>
      </c>
    </row>
    <row r="229" spans="3:24" s="176" customFormat="1" ht="18" hidden="1">
      <c r="C229" s="93">
        <f t="shared" si="11"/>
        <v>222</v>
      </c>
      <c r="D229" s="177"/>
      <c r="E229" s="93" t="s">
        <v>761</v>
      </c>
      <c r="F229" s="93" t="s">
        <v>762</v>
      </c>
      <c r="G229" s="178" t="s">
        <v>102</v>
      </c>
      <c r="H229" s="34" t="s">
        <v>103</v>
      </c>
      <c r="I229" s="93">
        <v>74</v>
      </c>
      <c r="J229" s="93"/>
      <c r="K229" s="93"/>
      <c r="L229" s="93"/>
      <c r="M229" s="93"/>
      <c r="N229" s="93"/>
      <c r="O229" s="93"/>
      <c r="P229" s="93"/>
      <c r="Q229" s="93">
        <f t="shared" si="9"/>
        <v>23461</v>
      </c>
      <c r="R229" s="93"/>
      <c r="S229" s="93"/>
      <c r="T229" s="93"/>
      <c r="U229" s="179"/>
      <c r="X229" s="31" t="str">
        <f t="shared" si="10"/>
        <v>J-269J-26774</v>
      </c>
    </row>
    <row r="230" spans="3:24" s="176" customFormat="1" ht="18" hidden="1">
      <c r="C230" s="93">
        <f t="shared" si="11"/>
        <v>223</v>
      </c>
      <c r="D230" s="177">
        <v>45114</v>
      </c>
      <c r="E230" s="93" t="s">
        <v>762</v>
      </c>
      <c r="F230" s="93" t="s">
        <v>763</v>
      </c>
      <c r="G230" s="178" t="s">
        <v>102</v>
      </c>
      <c r="H230" s="34" t="s">
        <v>103</v>
      </c>
      <c r="I230" s="93">
        <v>176</v>
      </c>
      <c r="J230" s="93"/>
      <c r="K230" s="93"/>
      <c r="L230" s="93"/>
      <c r="M230" s="93"/>
      <c r="N230" s="93"/>
      <c r="O230" s="93"/>
      <c r="P230" s="93"/>
      <c r="Q230" s="93">
        <f t="shared" si="9"/>
        <v>23637</v>
      </c>
      <c r="R230" s="93"/>
      <c r="S230" s="93"/>
      <c r="T230" s="93"/>
      <c r="U230" s="179"/>
      <c r="X230" s="31" t="str">
        <f t="shared" si="10"/>
        <v>J-267J-257176</v>
      </c>
    </row>
    <row r="231" spans="3:24" s="176" customFormat="1" ht="18" hidden="1">
      <c r="C231" s="93">
        <f t="shared" si="11"/>
        <v>224</v>
      </c>
      <c r="D231" s="177"/>
      <c r="E231" s="93" t="s">
        <v>763</v>
      </c>
      <c r="F231" s="93" t="s">
        <v>764</v>
      </c>
      <c r="G231" s="178" t="s">
        <v>102</v>
      </c>
      <c r="H231" s="34" t="s">
        <v>103</v>
      </c>
      <c r="I231" s="93">
        <v>180</v>
      </c>
      <c r="J231" s="93"/>
      <c r="K231" s="93"/>
      <c r="L231" s="93"/>
      <c r="M231" s="93"/>
      <c r="N231" s="93"/>
      <c r="O231" s="93"/>
      <c r="P231" s="93"/>
      <c r="Q231" s="93">
        <f t="shared" si="9"/>
        <v>23817</v>
      </c>
      <c r="R231" s="93"/>
      <c r="S231" s="93"/>
      <c r="T231" s="93"/>
      <c r="U231" s="179"/>
      <c r="X231" s="31" t="str">
        <f t="shared" si="10"/>
        <v>J-257J-278180</v>
      </c>
    </row>
    <row r="232" spans="3:24" s="176" customFormat="1" ht="18" hidden="1">
      <c r="C232" s="93">
        <f t="shared" si="11"/>
        <v>225</v>
      </c>
      <c r="D232" s="177">
        <v>45115</v>
      </c>
      <c r="E232" s="93" t="s">
        <v>764</v>
      </c>
      <c r="F232" s="93" t="s">
        <v>765</v>
      </c>
      <c r="G232" s="178" t="s">
        <v>102</v>
      </c>
      <c r="H232" s="34" t="s">
        <v>103</v>
      </c>
      <c r="I232" s="93">
        <v>60</v>
      </c>
      <c r="J232" s="93"/>
      <c r="K232" s="93"/>
      <c r="L232" s="93"/>
      <c r="M232" s="93"/>
      <c r="N232" s="93"/>
      <c r="O232" s="93"/>
      <c r="P232" s="93"/>
      <c r="Q232" s="93">
        <f t="shared" si="9"/>
        <v>23877</v>
      </c>
      <c r="R232" s="93"/>
      <c r="S232" s="93"/>
      <c r="T232" s="93"/>
      <c r="U232" s="179"/>
      <c r="X232" s="31" t="str">
        <f t="shared" si="10"/>
        <v>J-278J-25660</v>
      </c>
    </row>
    <row r="233" spans="3:24" s="176" customFormat="1" ht="18" hidden="1">
      <c r="C233" s="93">
        <f t="shared" si="11"/>
        <v>226</v>
      </c>
      <c r="D233" s="177"/>
      <c r="E233" s="93" t="s">
        <v>765</v>
      </c>
      <c r="F233" s="93" t="s">
        <v>750</v>
      </c>
      <c r="G233" s="178" t="s">
        <v>102</v>
      </c>
      <c r="H233" s="34" t="s">
        <v>103</v>
      </c>
      <c r="I233" s="93">
        <v>50</v>
      </c>
      <c r="J233" s="93"/>
      <c r="K233" s="93"/>
      <c r="L233" s="93"/>
      <c r="M233" s="93"/>
      <c r="N233" s="93"/>
      <c r="O233" s="93"/>
      <c r="P233" s="93"/>
      <c r="Q233" s="93">
        <f t="shared" si="9"/>
        <v>23927</v>
      </c>
      <c r="R233" s="93"/>
      <c r="S233" s="93"/>
      <c r="T233" s="93"/>
      <c r="U233" s="179"/>
      <c r="X233" s="31" t="str">
        <f t="shared" si="10"/>
        <v>J-256J-25250</v>
      </c>
    </row>
    <row r="234" spans="3:24" s="176" customFormat="1" ht="18" hidden="1">
      <c r="C234" s="93">
        <f t="shared" si="11"/>
        <v>227</v>
      </c>
      <c r="D234" s="177"/>
      <c r="E234" s="93" t="s">
        <v>209</v>
      </c>
      <c r="F234" s="93" t="s">
        <v>766</v>
      </c>
      <c r="G234" s="178" t="s">
        <v>102</v>
      </c>
      <c r="H234" s="34" t="s">
        <v>103</v>
      </c>
      <c r="I234" s="93">
        <v>49</v>
      </c>
      <c r="J234" s="93"/>
      <c r="K234" s="93"/>
      <c r="L234" s="93"/>
      <c r="M234" s="93"/>
      <c r="N234" s="93"/>
      <c r="O234" s="93"/>
      <c r="P234" s="93"/>
      <c r="Q234" s="93">
        <f t="shared" si="9"/>
        <v>23976</v>
      </c>
      <c r="R234" s="93"/>
      <c r="S234" s="93"/>
      <c r="T234" s="93"/>
      <c r="U234" s="179"/>
      <c r="X234" s="31" t="str">
        <f t="shared" si="10"/>
        <v>J-52J-24849</v>
      </c>
    </row>
    <row r="235" spans="3:24" s="176" customFormat="1" ht="18" hidden="1">
      <c r="C235" s="93">
        <f t="shared" si="11"/>
        <v>228</v>
      </c>
      <c r="D235" s="177"/>
      <c r="E235" s="93" t="s">
        <v>766</v>
      </c>
      <c r="F235" s="93" t="s">
        <v>767</v>
      </c>
      <c r="G235" s="178" t="s">
        <v>102</v>
      </c>
      <c r="H235" s="34" t="s">
        <v>103</v>
      </c>
      <c r="I235" s="93">
        <v>21</v>
      </c>
      <c r="J235" s="93"/>
      <c r="K235" s="93"/>
      <c r="L235" s="93"/>
      <c r="M235" s="93"/>
      <c r="N235" s="93"/>
      <c r="O235" s="93"/>
      <c r="P235" s="93"/>
      <c r="Q235" s="93">
        <f t="shared" si="9"/>
        <v>23997</v>
      </c>
      <c r="R235" s="93"/>
      <c r="S235" s="93"/>
      <c r="T235" s="93"/>
      <c r="U235" s="179"/>
      <c r="X235" s="31" t="str">
        <f t="shared" si="10"/>
        <v>J-248J-26321</v>
      </c>
    </row>
    <row r="236" spans="3:24" s="176" customFormat="1" ht="18" hidden="1">
      <c r="C236" s="93">
        <f t="shared" si="11"/>
        <v>229</v>
      </c>
      <c r="D236" s="177"/>
      <c r="E236" s="93" t="s">
        <v>767</v>
      </c>
      <c r="F236" s="93" t="s">
        <v>768</v>
      </c>
      <c r="G236" s="178" t="s">
        <v>102</v>
      </c>
      <c r="H236" s="34" t="s">
        <v>103</v>
      </c>
      <c r="I236" s="93">
        <v>249</v>
      </c>
      <c r="J236" s="93"/>
      <c r="K236" s="93"/>
      <c r="L236" s="93"/>
      <c r="M236" s="93"/>
      <c r="N236" s="93"/>
      <c r="O236" s="93"/>
      <c r="P236" s="93"/>
      <c r="Q236" s="93">
        <f t="shared" si="9"/>
        <v>24246</v>
      </c>
      <c r="R236" s="93"/>
      <c r="S236" s="93"/>
      <c r="T236" s="93"/>
      <c r="U236" s="179"/>
      <c r="X236" s="31" t="str">
        <f t="shared" si="10"/>
        <v>J-263J-276249</v>
      </c>
    </row>
    <row r="237" spans="3:24" s="176" customFormat="1" ht="18" hidden="1">
      <c r="C237" s="93">
        <f t="shared" si="11"/>
        <v>230</v>
      </c>
      <c r="D237" s="177">
        <v>45118</v>
      </c>
      <c r="E237" s="93" t="s">
        <v>377</v>
      </c>
      <c r="F237" s="93" t="s">
        <v>769</v>
      </c>
      <c r="G237" s="178" t="s">
        <v>102</v>
      </c>
      <c r="H237" s="34" t="s">
        <v>103</v>
      </c>
      <c r="I237" s="93">
        <v>170</v>
      </c>
      <c r="J237" s="93"/>
      <c r="K237" s="93"/>
      <c r="L237" s="93"/>
      <c r="M237" s="93"/>
      <c r="N237" s="93"/>
      <c r="O237" s="93"/>
      <c r="P237" s="93"/>
      <c r="Q237" s="93">
        <f t="shared" si="9"/>
        <v>24416</v>
      </c>
      <c r="R237" s="93"/>
      <c r="S237" s="93"/>
      <c r="T237" s="93"/>
      <c r="U237" s="179"/>
      <c r="X237" s="31" t="str">
        <f t="shared" si="10"/>
        <v>J-98J-123170</v>
      </c>
    </row>
    <row r="238" spans="3:24" s="176" customFormat="1" ht="18" hidden="1">
      <c r="C238" s="93">
        <f t="shared" si="11"/>
        <v>231</v>
      </c>
      <c r="D238" s="177"/>
      <c r="E238" s="93" t="s">
        <v>769</v>
      </c>
      <c r="F238" s="93" t="s">
        <v>280</v>
      </c>
      <c r="G238" s="178" t="s">
        <v>102</v>
      </c>
      <c r="H238" s="34" t="s">
        <v>103</v>
      </c>
      <c r="I238" s="93">
        <v>31</v>
      </c>
      <c r="J238" s="93"/>
      <c r="K238" s="93"/>
      <c r="L238" s="93"/>
      <c r="M238" s="93"/>
      <c r="N238" s="93"/>
      <c r="O238" s="93"/>
      <c r="P238" s="93"/>
      <c r="Q238" s="93">
        <f t="shared" si="9"/>
        <v>24447</v>
      </c>
      <c r="R238" s="93"/>
      <c r="S238" s="93"/>
      <c r="T238" s="93"/>
      <c r="U238" s="179"/>
      <c r="X238" s="31" t="str">
        <f t="shared" si="10"/>
        <v>J-123J-12031</v>
      </c>
    </row>
    <row r="239" spans="3:24" s="176" customFormat="1" ht="18" hidden="1">
      <c r="C239" s="93">
        <f t="shared" si="11"/>
        <v>232</v>
      </c>
      <c r="D239" s="177"/>
      <c r="E239" s="93" t="s">
        <v>768</v>
      </c>
      <c r="F239" s="93" t="s">
        <v>770</v>
      </c>
      <c r="G239" s="178" t="s">
        <v>102</v>
      </c>
      <c r="H239" s="34" t="s">
        <v>103</v>
      </c>
      <c r="I239" s="93">
        <v>105</v>
      </c>
      <c r="J239" s="93"/>
      <c r="K239" s="93"/>
      <c r="L239" s="93"/>
      <c r="M239" s="93"/>
      <c r="N239" s="93"/>
      <c r="O239" s="93"/>
      <c r="P239" s="93"/>
      <c r="Q239" s="93">
        <f t="shared" si="9"/>
        <v>24552</v>
      </c>
      <c r="R239" s="93"/>
      <c r="S239" s="93"/>
      <c r="T239" s="93"/>
      <c r="U239" s="179"/>
      <c r="X239" s="31" t="str">
        <f t="shared" si="10"/>
        <v>J-276J-EX105</v>
      </c>
    </row>
    <row r="240" spans="3:24" s="176" customFormat="1" ht="18" hidden="1">
      <c r="C240" s="93">
        <f t="shared" si="11"/>
        <v>233</v>
      </c>
      <c r="D240" s="177"/>
      <c r="E240" s="93" t="s">
        <v>367</v>
      </c>
      <c r="F240" s="93" t="s">
        <v>770</v>
      </c>
      <c r="G240" s="178" t="s">
        <v>102</v>
      </c>
      <c r="H240" s="34" t="s">
        <v>103</v>
      </c>
      <c r="I240" s="93"/>
      <c r="J240" s="93"/>
      <c r="K240" s="93"/>
      <c r="L240" s="93"/>
      <c r="M240" s="93"/>
      <c r="N240" s="93"/>
      <c r="O240" s="93">
        <v>95</v>
      </c>
      <c r="P240" s="93"/>
      <c r="Q240" s="93">
        <f t="shared" si="9"/>
        <v>24647</v>
      </c>
      <c r="R240" s="93"/>
      <c r="S240" s="93"/>
      <c r="T240" s="93"/>
      <c r="U240" s="179"/>
      <c r="X240" s="31" t="str">
        <f t="shared" si="10"/>
        <v>J-55J-EX95</v>
      </c>
    </row>
    <row r="241" spans="3:24" s="176" customFormat="1" ht="18" hidden="1">
      <c r="C241" s="93">
        <f t="shared" si="11"/>
        <v>234</v>
      </c>
      <c r="D241" s="177">
        <v>45119</v>
      </c>
      <c r="E241" s="93" t="s">
        <v>736</v>
      </c>
      <c r="F241" s="93" t="s">
        <v>155</v>
      </c>
      <c r="G241" s="178" t="s">
        <v>102</v>
      </c>
      <c r="H241" s="34" t="s">
        <v>103</v>
      </c>
      <c r="I241" s="93">
        <v>5</v>
      </c>
      <c r="J241" s="93"/>
      <c r="K241" s="93"/>
      <c r="L241" s="93"/>
      <c r="M241" s="93"/>
      <c r="N241" s="93"/>
      <c r="O241" s="93"/>
      <c r="P241" s="93"/>
      <c r="Q241" s="93">
        <f t="shared" si="9"/>
        <v>24652</v>
      </c>
      <c r="R241" s="93"/>
      <c r="S241" s="93"/>
      <c r="T241" s="93"/>
      <c r="U241" s="179"/>
      <c r="X241" s="31" t="str">
        <f t="shared" si="10"/>
        <v>J-166J-1715</v>
      </c>
    </row>
    <row r="242" spans="3:24" s="176" customFormat="1" ht="18" hidden="1">
      <c r="C242" s="93">
        <f t="shared" si="11"/>
        <v>235</v>
      </c>
      <c r="D242" s="177"/>
      <c r="E242" s="93" t="s">
        <v>280</v>
      </c>
      <c r="F242" s="93" t="s">
        <v>736</v>
      </c>
      <c r="G242" s="178" t="s">
        <v>102</v>
      </c>
      <c r="H242" s="34" t="s">
        <v>103</v>
      </c>
      <c r="I242" s="93">
        <v>268</v>
      </c>
      <c r="J242" s="93"/>
      <c r="K242" s="93"/>
      <c r="L242" s="93"/>
      <c r="M242" s="93"/>
      <c r="N242" s="93"/>
      <c r="O242" s="93"/>
      <c r="P242" s="93"/>
      <c r="Q242" s="93">
        <f t="shared" si="9"/>
        <v>24920</v>
      </c>
      <c r="R242" s="93"/>
      <c r="S242" s="93"/>
      <c r="T242" s="93"/>
      <c r="U242" s="179"/>
      <c r="X242" s="31" t="str">
        <f t="shared" si="10"/>
        <v>J-120J-166268</v>
      </c>
    </row>
    <row r="243" spans="3:24" s="176" customFormat="1" ht="18" hidden="1">
      <c r="C243" s="93">
        <f t="shared" si="11"/>
        <v>236</v>
      </c>
      <c r="D243" s="177"/>
      <c r="E243" s="93" t="s">
        <v>155</v>
      </c>
      <c r="F243" s="93" t="s">
        <v>719</v>
      </c>
      <c r="G243" s="178" t="s">
        <v>102</v>
      </c>
      <c r="H243" s="34" t="s">
        <v>103</v>
      </c>
      <c r="I243" s="93">
        <v>188</v>
      </c>
      <c r="J243" s="93"/>
      <c r="K243" s="93"/>
      <c r="L243" s="93"/>
      <c r="M243" s="93"/>
      <c r="N243" s="93"/>
      <c r="O243" s="93"/>
      <c r="P243" s="93"/>
      <c r="Q243" s="93">
        <f t="shared" si="9"/>
        <v>25108</v>
      </c>
      <c r="R243" s="93"/>
      <c r="S243" s="93"/>
      <c r="T243" s="93"/>
      <c r="U243" s="179"/>
      <c r="X243" s="31" t="str">
        <f t="shared" si="10"/>
        <v>J-171J-167188</v>
      </c>
    </row>
    <row r="244" spans="3:24" s="176" customFormat="1" ht="18" hidden="1">
      <c r="C244" s="93">
        <f t="shared" si="11"/>
        <v>237</v>
      </c>
      <c r="D244" s="177">
        <v>45120</v>
      </c>
      <c r="E244" s="93" t="s">
        <v>719</v>
      </c>
      <c r="F244" s="93" t="s">
        <v>183</v>
      </c>
      <c r="G244" s="178" t="s">
        <v>102</v>
      </c>
      <c r="H244" s="34" t="s">
        <v>103</v>
      </c>
      <c r="I244" s="93"/>
      <c r="J244" s="93"/>
      <c r="K244" s="93">
        <v>68</v>
      </c>
      <c r="L244" s="93"/>
      <c r="M244" s="93"/>
      <c r="N244" s="93"/>
      <c r="O244" s="93"/>
      <c r="P244" s="93"/>
      <c r="Q244" s="93">
        <f t="shared" si="9"/>
        <v>25176</v>
      </c>
      <c r="R244" s="93"/>
      <c r="S244" s="93"/>
      <c r="T244" s="93"/>
      <c r="U244" s="179"/>
      <c r="X244" s="31" t="str">
        <f t="shared" si="10"/>
        <v>J-167J-16968</v>
      </c>
    </row>
    <row r="245" spans="3:24" s="176" customFormat="1" ht="18" hidden="1">
      <c r="C245" s="93">
        <f t="shared" si="11"/>
        <v>238</v>
      </c>
      <c r="D245" s="177"/>
      <c r="E245" s="93" t="s">
        <v>183</v>
      </c>
      <c r="F245" s="93" t="s">
        <v>303</v>
      </c>
      <c r="G245" s="178" t="s">
        <v>102</v>
      </c>
      <c r="H245" s="34" t="s">
        <v>103</v>
      </c>
      <c r="I245" s="93"/>
      <c r="J245" s="93">
        <v>147</v>
      </c>
      <c r="K245" s="93"/>
      <c r="L245" s="93"/>
      <c r="M245" s="93"/>
      <c r="N245" s="93"/>
      <c r="O245" s="93"/>
      <c r="P245" s="93"/>
      <c r="Q245" s="93">
        <f t="shared" si="9"/>
        <v>25323</v>
      </c>
      <c r="R245" s="93"/>
      <c r="S245" s="93"/>
      <c r="T245" s="93"/>
      <c r="U245" s="179"/>
      <c r="X245" s="31" t="str">
        <f t="shared" si="10"/>
        <v>J-169J-199147</v>
      </c>
    </row>
    <row r="246" spans="3:24" s="176" customFormat="1" ht="18" hidden="1">
      <c r="C246" s="93">
        <f t="shared" si="11"/>
        <v>239</v>
      </c>
      <c r="D246" s="177"/>
      <c r="E246" s="93" t="s">
        <v>303</v>
      </c>
      <c r="F246" s="93" t="s">
        <v>771</v>
      </c>
      <c r="G246" s="178" t="s">
        <v>102</v>
      </c>
      <c r="H246" s="34" t="s">
        <v>103</v>
      </c>
      <c r="I246" s="93"/>
      <c r="J246" s="93">
        <v>144</v>
      </c>
      <c r="K246" s="93"/>
      <c r="L246" s="93"/>
      <c r="M246" s="93"/>
      <c r="N246" s="93"/>
      <c r="O246" s="93"/>
      <c r="P246" s="93"/>
      <c r="Q246" s="93">
        <f t="shared" si="9"/>
        <v>25467</v>
      </c>
      <c r="R246" s="93"/>
      <c r="S246" s="93"/>
      <c r="T246" s="93"/>
      <c r="U246" s="179"/>
      <c r="X246" s="31" t="str">
        <f t="shared" si="10"/>
        <v>J-199J-202144</v>
      </c>
    </row>
    <row r="247" spans="3:24" s="176" customFormat="1" ht="18" hidden="1">
      <c r="C247" s="93">
        <f t="shared" si="11"/>
        <v>240</v>
      </c>
      <c r="D247" s="177"/>
      <c r="E247" s="93" t="s">
        <v>771</v>
      </c>
      <c r="F247" s="93" t="s">
        <v>370</v>
      </c>
      <c r="G247" s="178" t="s">
        <v>102</v>
      </c>
      <c r="H247" s="34" t="s">
        <v>103</v>
      </c>
      <c r="I247" s="93"/>
      <c r="J247" s="93">
        <v>65</v>
      </c>
      <c r="K247" s="93"/>
      <c r="L247" s="93"/>
      <c r="M247" s="93"/>
      <c r="N247" s="93"/>
      <c r="O247" s="93"/>
      <c r="P247" s="93"/>
      <c r="Q247" s="93">
        <f t="shared" si="9"/>
        <v>25532</v>
      </c>
      <c r="R247" s="93"/>
      <c r="S247" s="93"/>
      <c r="T247" s="93"/>
      <c r="U247" s="179"/>
      <c r="X247" s="31" t="str">
        <f t="shared" si="10"/>
        <v>J-202J-23265</v>
      </c>
    </row>
    <row r="248" spans="3:24" s="176" customFormat="1" ht="18" hidden="1">
      <c r="C248" s="93">
        <f t="shared" si="11"/>
        <v>241</v>
      </c>
      <c r="D248" s="177">
        <v>45121</v>
      </c>
      <c r="E248" s="93" t="s">
        <v>370</v>
      </c>
      <c r="F248" s="93" t="s">
        <v>295</v>
      </c>
      <c r="G248" s="178" t="s">
        <v>102</v>
      </c>
      <c r="H248" s="34" t="s">
        <v>103</v>
      </c>
      <c r="I248" s="93">
        <v>10</v>
      </c>
      <c r="J248" s="93"/>
      <c r="K248" s="93"/>
      <c r="L248" s="93"/>
      <c r="M248" s="93"/>
      <c r="N248" s="93"/>
      <c r="O248" s="93"/>
      <c r="P248" s="93"/>
      <c r="Q248" s="93">
        <f t="shared" si="9"/>
        <v>25542</v>
      </c>
      <c r="R248" s="93"/>
      <c r="S248" s="93"/>
      <c r="T248" s="93"/>
      <c r="U248" s="179"/>
      <c r="X248" s="31" t="str">
        <f t="shared" si="10"/>
        <v>J-232J-23910</v>
      </c>
    </row>
    <row r="249" spans="3:24" s="176" customFormat="1" ht="18" hidden="1">
      <c r="C249" s="93">
        <f t="shared" si="11"/>
        <v>242</v>
      </c>
      <c r="D249" s="177"/>
      <c r="E249" s="93" t="s">
        <v>295</v>
      </c>
      <c r="F249" s="93" t="s">
        <v>772</v>
      </c>
      <c r="G249" s="178" t="s">
        <v>102</v>
      </c>
      <c r="H249" s="34" t="s">
        <v>103</v>
      </c>
      <c r="I249" s="93">
        <v>76</v>
      </c>
      <c r="J249" s="93"/>
      <c r="K249" s="93"/>
      <c r="L249" s="93"/>
      <c r="M249" s="93"/>
      <c r="N249" s="93"/>
      <c r="O249" s="93"/>
      <c r="P249" s="93"/>
      <c r="Q249" s="93">
        <f t="shared" si="9"/>
        <v>25618</v>
      </c>
      <c r="R249" s="93"/>
      <c r="S249" s="93"/>
      <c r="T249" s="93"/>
      <c r="U249" s="179"/>
      <c r="X249" s="31" t="str">
        <f t="shared" si="10"/>
        <v>J-239J-26076</v>
      </c>
    </row>
    <row r="250" spans="3:24" s="176" customFormat="1" ht="18" hidden="1">
      <c r="C250" s="93">
        <f t="shared" si="11"/>
        <v>243</v>
      </c>
      <c r="D250" s="177"/>
      <c r="E250" s="93" t="s">
        <v>772</v>
      </c>
      <c r="F250" s="93" t="s">
        <v>762</v>
      </c>
      <c r="G250" s="178" t="s">
        <v>102</v>
      </c>
      <c r="H250" s="34" t="s">
        <v>103</v>
      </c>
      <c r="I250" s="93">
        <v>70</v>
      </c>
      <c r="J250" s="93"/>
      <c r="K250" s="93"/>
      <c r="L250" s="93"/>
      <c r="M250" s="93"/>
      <c r="N250" s="93"/>
      <c r="O250" s="93"/>
      <c r="P250" s="93"/>
      <c r="Q250" s="93">
        <f t="shared" si="9"/>
        <v>25688</v>
      </c>
      <c r="R250" s="93"/>
      <c r="S250" s="93"/>
      <c r="T250" s="93"/>
      <c r="U250" s="179"/>
      <c r="X250" s="31" t="str">
        <f t="shared" si="10"/>
        <v>J-260J-26770</v>
      </c>
    </row>
    <row r="251" spans="3:24" s="176" customFormat="1" ht="18" hidden="1">
      <c r="C251" s="93">
        <f t="shared" si="11"/>
        <v>244</v>
      </c>
      <c r="D251" s="177">
        <v>45122</v>
      </c>
      <c r="E251" s="93" t="s">
        <v>377</v>
      </c>
      <c r="F251" s="93" t="s">
        <v>723</v>
      </c>
      <c r="G251" s="178" t="s">
        <v>107</v>
      </c>
      <c r="H251" s="34" t="s">
        <v>103</v>
      </c>
      <c r="I251" s="93">
        <v>65</v>
      </c>
      <c r="J251" s="93"/>
      <c r="K251" s="93"/>
      <c r="L251" s="93"/>
      <c r="M251" s="93"/>
      <c r="N251" s="93"/>
      <c r="O251" s="93"/>
      <c r="P251" s="93"/>
      <c r="Q251" s="93">
        <f t="shared" si="9"/>
        <v>25753</v>
      </c>
      <c r="R251" s="93"/>
      <c r="S251" s="93"/>
      <c r="T251" s="93"/>
      <c r="U251" s="179"/>
      <c r="X251" s="31" t="str">
        <f t="shared" si="10"/>
        <v>J-98J-10765</v>
      </c>
    </row>
    <row r="252" spans="3:24" s="176" customFormat="1" ht="18" hidden="1">
      <c r="C252" s="93">
        <f t="shared" si="11"/>
        <v>245</v>
      </c>
      <c r="D252" s="177"/>
      <c r="E252" s="93" t="s">
        <v>723</v>
      </c>
      <c r="F252" s="93" t="s">
        <v>724</v>
      </c>
      <c r="G252" s="178" t="s">
        <v>107</v>
      </c>
      <c r="H252" s="34" t="s">
        <v>103</v>
      </c>
      <c r="I252" s="93">
        <v>24</v>
      </c>
      <c r="J252" s="93"/>
      <c r="K252" s="93"/>
      <c r="L252" s="93"/>
      <c r="M252" s="93"/>
      <c r="N252" s="93"/>
      <c r="O252" s="93"/>
      <c r="P252" s="93"/>
      <c r="Q252" s="93">
        <f t="shared" si="9"/>
        <v>25777</v>
      </c>
      <c r="R252" s="93"/>
      <c r="S252" s="93"/>
      <c r="T252" s="93"/>
      <c r="U252" s="179"/>
      <c r="X252" s="31" t="str">
        <f t="shared" si="10"/>
        <v>J-107J-12824</v>
      </c>
    </row>
    <row r="253" spans="3:24" s="176" customFormat="1" ht="18" hidden="1">
      <c r="C253" s="93">
        <f t="shared" si="11"/>
        <v>246</v>
      </c>
      <c r="D253" s="177"/>
      <c r="E253" s="93" t="s">
        <v>724</v>
      </c>
      <c r="F253" s="93" t="s">
        <v>115</v>
      </c>
      <c r="G253" s="178" t="s">
        <v>107</v>
      </c>
      <c r="H253" s="34" t="s">
        <v>103</v>
      </c>
      <c r="I253" s="93">
        <v>30</v>
      </c>
      <c r="J253" s="93"/>
      <c r="K253" s="93"/>
      <c r="L253" s="93"/>
      <c r="M253" s="93"/>
      <c r="N253" s="93"/>
      <c r="O253" s="93"/>
      <c r="P253" s="93"/>
      <c r="Q253" s="93">
        <f t="shared" si="9"/>
        <v>25807</v>
      </c>
      <c r="R253" s="93"/>
      <c r="S253" s="93"/>
      <c r="T253" s="93"/>
      <c r="U253" s="179"/>
      <c r="X253" s="31" t="str">
        <f t="shared" si="10"/>
        <v>J-128J-12630</v>
      </c>
    </row>
    <row r="254" spans="3:24" s="176" customFormat="1" ht="18" hidden="1">
      <c r="C254" s="93">
        <f t="shared" si="11"/>
        <v>247</v>
      </c>
      <c r="D254" s="177"/>
      <c r="E254" s="93" t="s">
        <v>115</v>
      </c>
      <c r="F254" s="93" t="s">
        <v>731</v>
      </c>
      <c r="G254" s="178" t="s">
        <v>107</v>
      </c>
      <c r="H254" s="34" t="s">
        <v>103</v>
      </c>
      <c r="I254" s="93">
        <v>14</v>
      </c>
      <c r="J254" s="93"/>
      <c r="K254" s="93"/>
      <c r="L254" s="93"/>
      <c r="M254" s="93"/>
      <c r="N254" s="93"/>
      <c r="O254" s="93"/>
      <c r="P254" s="93"/>
      <c r="Q254" s="93">
        <f t="shared" si="9"/>
        <v>25821</v>
      </c>
      <c r="R254" s="93"/>
      <c r="S254" s="93"/>
      <c r="T254" s="93"/>
      <c r="U254" s="179"/>
      <c r="X254" s="31" t="str">
        <f t="shared" si="10"/>
        <v>J-126J-13314</v>
      </c>
    </row>
    <row r="255" spans="3:24" s="176" customFormat="1" ht="18" hidden="1">
      <c r="C255" s="93">
        <f t="shared" si="11"/>
        <v>248</v>
      </c>
      <c r="D255" s="177"/>
      <c r="E255" s="93" t="s">
        <v>115</v>
      </c>
      <c r="F255" s="93" t="s">
        <v>727</v>
      </c>
      <c r="G255" s="178" t="s">
        <v>144</v>
      </c>
      <c r="H255" s="34" t="s">
        <v>103</v>
      </c>
      <c r="I255" s="93">
        <v>30</v>
      </c>
      <c r="J255" s="93"/>
      <c r="K255" s="93"/>
      <c r="L255" s="93"/>
      <c r="M255" s="93"/>
      <c r="N255" s="93"/>
      <c r="O255" s="93"/>
      <c r="P255" s="93"/>
      <c r="Q255" s="93">
        <f t="shared" si="9"/>
        <v>25851</v>
      </c>
      <c r="R255" s="93"/>
      <c r="S255" s="93"/>
      <c r="T255" s="93"/>
      <c r="U255" s="179"/>
      <c r="X255" s="31" t="str">
        <f t="shared" si="10"/>
        <v>J-126J-4630</v>
      </c>
    </row>
    <row r="256" spans="3:24" s="176" customFormat="1" ht="18" hidden="1">
      <c r="C256" s="93">
        <f t="shared" si="11"/>
        <v>249</v>
      </c>
      <c r="D256" s="177"/>
      <c r="E256" s="93" t="s">
        <v>724</v>
      </c>
      <c r="F256" s="93" t="s">
        <v>253</v>
      </c>
      <c r="G256" s="178" t="s">
        <v>107</v>
      </c>
      <c r="H256" s="34" t="s">
        <v>103</v>
      </c>
      <c r="I256" s="93">
        <v>46</v>
      </c>
      <c r="J256" s="93"/>
      <c r="K256" s="93"/>
      <c r="L256" s="93"/>
      <c r="M256" s="93"/>
      <c r="N256" s="93"/>
      <c r="O256" s="93"/>
      <c r="P256" s="93"/>
      <c r="Q256" s="93">
        <f t="shared" si="9"/>
        <v>25897</v>
      </c>
      <c r="R256" s="93"/>
      <c r="S256" s="93"/>
      <c r="T256" s="93"/>
      <c r="U256" s="179"/>
      <c r="X256" s="31" t="str">
        <f t="shared" si="10"/>
        <v>J-128J-10846</v>
      </c>
    </row>
    <row r="257" spans="3:24" s="176" customFormat="1" ht="18" hidden="1">
      <c r="C257" s="93">
        <f t="shared" si="11"/>
        <v>250</v>
      </c>
      <c r="D257" s="177"/>
      <c r="E257" s="93" t="s">
        <v>253</v>
      </c>
      <c r="F257" s="93" t="s">
        <v>728</v>
      </c>
      <c r="G257" s="178" t="s">
        <v>144</v>
      </c>
      <c r="H257" s="34" t="s">
        <v>103</v>
      </c>
      <c r="I257" s="93">
        <v>40</v>
      </c>
      <c r="J257" s="93"/>
      <c r="K257" s="93"/>
      <c r="L257" s="93"/>
      <c r="M257" s="93"/>
      <c r="N257" s="93"/>
      <c r="O257" s="93"/>
      <c r="P257" s="93"/>
      <c r="Q257" s="93">
        <f t="shared" si="9"/>
        <v>25937</v>
      </c>
      <c r="R257" s="93"/>
      <c r="S257" s="93"/>
      <c r="T257" s="93"/>
      <c r="U257" s="179"/>
      <c r="X257" s="31" t="str">
        <f t="shared" si="10"/>
        <v>J-108J-5740</v>
      </c>
    </row>
    <row r="258" spans="3:24" s="176" customFormat="1" ht="18" hidden="1">
      <c r="C258" s="93">
        <f t="shared" si="11"/>
        <v>251</v>
      </c>
      <c r="D258" s="177"/>
      <c r="E258" s="93" t="s">
        <v>728</v>
      </c>
      <c r="F258" s="93" t="s">
        <v>280</v>
      </c>
      <c r="G258" s="178" t="s">
        <v>144</v>
      </c>
      <c r="H258" s="34" t="s">
        <v>103</v>
      </c>
      <c r="I258" s="93">
        <v>81</v>
      </c>
      <c r="J258" s="93"/>
      <c r="K258" s="93"/>
      <c r="L258" s="93"/>
      <c r="M258" s="93"/>
      <c r="N258" s="93"/>
      <c r="O258" s="93"/>
      <c r="P258" s="93"/>
      <c r="Q258" s="93">
        <f t="shared" si="9"/>
        <v>26018</v>
      </c>
      <c r="R258" s="93"/>
      <c r="S258" s="93"/>
      <c r="T258" s="93"/>
      <c r="U258" s="179"/>
      <c r="X258" s="31" t="str">
        <f t="shared" si="10"/>
        <v>J-57J-12081</v>
      </c>
    </row>
    <row r="259" spans="3:24" s="176" customFormat="1" ht="18" hidden="1">
      <c r="C259" s="93">
        <f t="shared" si="11"/>
        <v>252</v>
      </c>
      <c r="D259" s="177">
        <v>45125</v>
      </c>
      <c r="E259" s="93" t="s">
        <v>173</v>
      </c>
      <c r="F259" s="93" t="s">
        <v>186</v>
      </c>
      <c r="G259" s="178" t="s">
        <v>107</v>
      </c>
      <c r="H259" s="34" t="s">
        <v>103</v>
      </c>
      <c r="I259" s="93">
        <v>38</v>
      </c>
      <c r="J259" s="93"/>
      <c r="K259" s="93"/>
      <c r="L259" s="93"/>
      <c r="M259" s="93"/>
      <c r="N259" s="93"/>
      <c r="O259" s="93"/>
      <c r="P259" s="93"/>
      <c r="Q259" s="93">
        <f t="shared" si="9"/>
        <v>26056</v>
      </c>
      <c r="R259" s="93"/>
      <c r="S259" s="93"/>
      <c r="T259" s="93"/>
      <c r="U259" s="179"/>
      <c r="X259" s="31" t="str">
        <f t="shared" si="10"/>
        <v>J-195J-19238</v>
      </c>
    </row>
    <row r="260" spans="3:24" s="176" customFormat="1" ht="18" hidden="1">
      <c r="C260" s="93">
        <f t="shared" si="11"/>
        <v>253</v>
      </c>
      <c r="D260" s="177"/>
      <c r="E260" s="93" t="s">
        <v>282</v>
      </c>
      <c r="F260" s="93" t="s">
        <v>773</v>
      </c>
      <c r="G260" s="178" t="s">
        <v>107</v>
      </c>
      <c r="H260" s="34" t="s">
        <v>103</v>
      </c>
      <c r="I260" s="93">
        <v>42</v>
      </c>
      <c r="J260" s="93"/>
      <c r="K260" s="93"/>
      <c r="L260" s="93"/>
      <c r="M260" s="93"/>
      <c r="N260" s="93"/>
      <c r="O260" s="93"/>
      <c r="P260" s="93"/>
      <c r="Q260" s="93">
        <f t="shared" si="9"/>
        <v>26098</v>
      </c>
      <c r="R260" s="93"/>
      <c r="S260" s="93"/>
      <c r="T260" s="93"/>
      <c r="U260" s="179"/>
      <c r="X260" s="31" t="str">
        <f t="shared" si="10"/>
        <v>J-217J-25842</v>
      </c>
    </row>
    <row r="261" spans="3:24" s="176" customFormat="1" ht="18" hidden="1">
      <c r="C261" s="93">
        <f t="shared" si="11"/>
        <v>254</v>
      </c>
      <c r="D261" s="177"/>
      <c r="E261" s="93" t="s">
        <v>773</v>
      </c>
      <c r="F261" s="93" t="s">
        <v>193</v>
      </c>
      <c r="G261" s="178" t="s">
        <v>107</v>
      </c>
      <c r="H261" s="34" t="s">
        <v>103</v>
      </c>
      <c r="I261" s="93">
        <v>16</v>
      </c>
      <c r="J261" s="93"/>
      <c r="K261" s="93"/>
      <c r="L261" s="93"/>
      <c r="M261" s="93"/>
      <c r="N261" s="93"/>
      <c r="O261" s="93"/>
      <c r="P261" s="93"/>
      <c r="Q261" s="93">
        <f t="shared" si="9"/>
        <v>26114</v>
      </c>
      <c r="R261" s="93"/>
      <c r="S261" s="93"/>
      <c r="T261" s="93"/>
      <c r="U261" s="179"/>
      <c r="X261" s="31" t="str">
        <f t="shared" si="10"/>
        <v>J-258J-21816</v>
      </c>
    </row>
    <row r="262" spans="3:24" s="176" customFormat="1" ht="18" hidden="1">
      <c r="C262" s="93">
        <f t="shared" si="11"/>
        <v>255</v>
      </c>
      <c r="D262" s="177"/>
      <c r="E262" s="93" t="s">
        <v>193</v>
      </c>
      <c r="F262" s="93" t="s">
        <v>156</v>
      </c>
      <c r="G262" s="178" t="s">
        <v>107</v>
      </c>
      <c r="H262" s="34" t="s">
        <v>103</v>
      </c>
      <c r="I262" s="93">
        <v>52</v>
      </c>
      <c r="J262" s="93"/>
      <c r="K262" s="93"/>
      <c r="L262" s="93"/>
      <c r="M262" s="93"/>
      <c r="N262" s="93"/>
      <c r="O262" s="93"/>
      <c r="P262" s="93"/>
      <c r="Q262" s="93">
        <f t="shared" si="9"/>
        <v>26166</v>
      </c>
      <c r="R262" s="93"/>
      <c r="S262" s="93"/>
      <c r="T262" s="93"/>
      <c r="U262" s="179"/>
      <c r="X262" s="31" t="str">
        <f t="shared" si="10"/>
        <v>J-218J-19352</v>
      </c>
    </row>
    <row r="263" spans="3:24" s="176" customFormat="1" ht="18" hidden="1">
      <c r="C263" s="93">
        <f t="shared" si="11"/>
        <v>256</v>
      </c>
      <c r="D263" s="177"/>
      <c r="E263" s="93" t="s">
        <v>156</v>
      </c>
      <c r="F263" s="93" t="s">
        <v>151</v>
      </c>
      <c r="G263" s="178" t="s">
        <v>107</v>
      </c>
      <c r="H263" s="34" t="s">
        <v>103</v>
      </c>
      <c r="I263" s="93">
        <v>169</v>
      </c>
      <c r="J263" s="93"/>
      <c r="K263" s="93"/>
      <c r="L263" s="93"/>
      <c r="M263" s="93"/>
      <c r="N263" s="93"/>
      <c r="O263" s="93"/>
      <c r="P263" s="93"/>
      <c r="Q263" s="93">
        <f t="shared" si="9"/>
        <v>26335</v>
      </c>
      <c r="R263" s="93"/>
      <c r="S263" s="93"/>
      <c r="T263" s="93"/>
      <c r="U263" s="179"/>
      <c r="X263" s="31" t="str">
        <f t="shared" si="10"/>
        <v>J-193J-197169</v>
      </c>
    </row>
    <row r="264" spans="3:24" s="176" customFormat="1" ht="18" hidden="1">
      <c r="C264" s="93">
        <f t="shared" si="11"/>
        <v>257</v>
      </c>
      <c r="D264" s="177"/>
      <c r="E264" s="93" t="s">
        <v>151</v>
      </c>
      <c r="F264" s="93" t="s">
        <v>132</v>
      </c>
      <c r="G264" s="178" t="s">
        <v>107</v>
      </c>
      <c r="H264" s="34" t="s">
        <v>103</v>
      </c>
      <c r="I264" s="93">
        <v>32</v>
      </c>
      <c r="J264" s="93"/>
      <c r="K264" s="93"/>
      <c r="L264" s="93"/>
      <c r="M264" s="93"/>
      <c r="N264" s="93"/>
      <c r="O264" s="93"/>
      <c r="P264" s="93"/>
      <c r="Q264" s="93">
        <f t="shared" si="9"/>
        <v>26367</v>
      </c>
      <c r="R264" s="93"/>
      <c r="S264" s="93"/>
      <c r="T264" s="93"/>
      <c r="U264" s="179"/>
      <c r="X264" s="31" t="str">
        <f t="shared" si="10"/>
        <v>J-197J-22732</v>
      </c>
    </row>
    <row r="265" spans="3:24" s="176" customFormat="1" ht="18" hidden="1">
      <c r="C265" s="93">
        <f t="shared" si="11"/>
        <v>258</v>
      </c>
      <c r="D265" s="177"/>
      <c r="E265" s="93" t="s">
        <v>294</v>
      </c>
      <c r="F265" s="93" t="s">
        <v>281</v>
      </c>
      <c r="G265" s="178" t="s">
        <v>144</v>
      </c>
      <c r="H265" s="34" t="s">
        <v>103</v>
      </c>
      <c r="I265" s="93">
        <v>87</v>
      </c>
      <c r="J265" s="93"/>
      <c r="K265" s="93"/>
      <c r="L265" s="93"/>
      <c r="M265" s="93"/>
      <c r="N265" s="93"/>
      <c r="O265" s="93"/>
      <c r="P265" s="93"/>
      <c r="Q265" s="93">
        <f t="shared" si="9"/>
        <v>26454</v>
      </c>
      <c r="R265" s="93"/>
      <c r="S265" s="93"/>
      <c r="T265" s="93"/>
      <c r="U265" s="179"/>
      <c r="X265" s="31" t="str">
        <f t="shared" ref="X265:X286" si="12">+E265&amp;F265&amp;(SUM(I265:P265))</f>
        <v>J-237J-17387</v>
      </c>
    </row>
    <row r="266" spans="3:24" s="176" customFormat="1" ht="18" hidden="1">
      <c r="C266" s="93">
        <f t="shared" si="11"/>
        <v>259</v>
      </c>
      <c r="D266" s="177"/>
      <c r="E266" s="93" t="s">
        <v>132</v>
      </c>
      <c r="F266" s="93" t="s">
        <v>774</v>
      </c>
      <c r="G266" s="178" t="s">
        <v>107</v>
      </c>
      <c r="H266" s="34" t="s">
        <v>103</v>
      </c>
      <c r="I266" s="93">
        <v>60</v>
      </c>
      <c r="J266" s="93"/>
      <c r="K266" s="93"/>
      <c r="L266" s="93"/>
      <c r="M266" s="93"/>
      <c r="N266" s="93"/>
      <c r="O266" s="93"/>
      <c r="P266" s="93"/>
      <c r="Q266" s="93">
        <f t="shared" si="9"/>
        <v>26514</v>
      </c>
      <c r="R266" s="93"/>
      <c r="S266" s="93"/>
      <c r="T266" s="93"/>
      <c r="U266" s="179"/>
      <c r="X266" s="31" t="str">
        <f t="shared" si="12"/>
        <v>J-227J-16460</v>
      </c>
    </row>
    <row r="267" spans="3:24" s="176" customFormat="1" ht="18" hidden="1">
      <c r="C267" s="93">
        <f t="shared" si="11"/>
        <v>260</v>
      </c>
      <c r="D267" s="177"/>
      <c r="E267" s="93" t="s">
        <v>774</v>
      </c>
      <c r="F267" s="93" t="s">
        <v>285</v>
      </c>
      <c r="G267" s="178" t="s">
        <v>107</v>
      </c>
      <c r="H267" s="34" t="s">
        <v>103</v>
      </c>
      <c r="I267" s="93">
        <v>99</v>
      </c>
      <c r="J267" s="93"/>
      <c r="K267" s="93"/>
      <c r="L267" s="93"/>
      <c r="M267" s="93"/>
      <c r="N267" s="93"/>
      <c r="O267" s="93"/>
      <c r="P267" s="93"/>
      <c r="Q267" s="93">
        <f t="shared" si="9"/>
        <v>26613</v>
      </c>
      <c r="R267" s="93"/>
      <c r="S267" s="93"/>
      <c r="T267" s="93"/>
      <c r="U267" s="179"/>
      <c r="X267" s="31" t="str">
        <f t="shared" si="12"/>
        <v>J-164J-18199</v>
      </c>
    </row>
    <row r="268" spans="3:24" s="176" customFormat="1" ht="18" hidden="1">
      <c r="C268" s="93">
        <f t="shared" si="11"/>
        <v>261</v>
      </c>
      <c r="D268" s="177"/>
      <c r="E268" s="93" t="s">
        <v>285</v>
      </c>
      <c r="F268" s="93" t="s">
        <v>745</v>
      </c>
      <c r="G268" s="178" t="s">
        <v>107</v>
      </c>
      <c r="H268" s="34" t="s">
        <v>103</v>
      </c>
      <c r="I268" s="93">
        <v>67</v>
      </c>
      <c r="J268" s="93"/>
      <c r="K268" s="93"/>
      <c r="L268" s="93"/>
      <c r="M268" s="93"/>
      <c r="N268" s="93"/>
      <c r="O268" s="93"/>
      <c r="P268" s="93"/>
      <c r="Q268" s="93">
        <f t="shared" si="9"/>
        <v>26680</v>
      </c>
      <c r="R268" s="93"/>
      <c r="S268" s="93"/>
      <c r="T268" s="93"/>
      <c r="U268" s="179"/>
      <c r="X268" s="31" t="str">
        <f t="shared" si="12"/>
        <v>J-181J-24667</v>
      </c>
    </row>
    <row r="269" spans="3:24" s="176" customFormat="1" ht="18" hidden="1">
      <c r="C269" s="93">
        <f t="shared" si="11"/>
        <v>262</v>
      </c>
      <c r="D269" s="177"/>
      <c r="E269" s="93" t="s">
        <v>769</v>
      </c>
      <c r="F269" s="93" t="s">
        <v>253</v>
      </c>
      <c r="G269" s="178" t="s">
        <v>144</v>
      </c>
      <c r="H269" s="34" t="s">
        <v>103</v>
      </c>
      <c r="I269" s="93">
        <v>119</v>
      </c>
      <c r="J269" s="93"/>
      <c r="K269" s="93"/>
      <c r="L269" s="93"/>
      <c r="M269" s="93"/>
      <c r="N269" s="93"/>
      <c r="O269" s="93"/>
      <c r="P269" s="93"/>
      <c r="Q269" s="93">
        <f t="shared" si="9"/>
        <v>26799</v>
      </c>
      <c r="R269" s="93"/>
      <c r="S269" s="93"/>
      <c r="T269" s="93"/>
      <c r="U269" s="179"/>
      <c r="X269" s="31" t="str">
        <f t="shared" si="12"/>
        <v>J-123J-108119</v>
      </c>
    </row>
    <row r="270" spans="3:24" s="176" customFormat="1" ht="18" hidden="1">
      <c r="C270" s="93">
        <f t="shared" si="11"/>
        <v>263</v>
      </c>
      <c r="D270" s="177"/>
      <c r="E270" s="93" t="s">
        <v>728</v>
      </c>
      <c r="F270" s="93" t="s">
        <v>124</v>
      </c>
      <c r="G270" s="178" t="s">
        <v>144</v>
      </c>
      <c r="H270" s="34" t="s">
        <v>103</v>
      </c>
      <c r="I270" s="93">
        <v>64</v>
      </c>
      <c r="J270" s="93"/>
      <c r="K270" s="93"/>
      <c r="L270" s="93"/>
      <c r="M270" s="93"/>
      <c r="N270" s="93"/>
      <c r="O270" s="93"/>
      <c r="P270" s="93"/>
      <c r="Q270" s="93">
        <f t="shared" si="9"/>
        <v>26863</v>
      </c>
      <c r="R270" s="93"/>
      <c r="S270" s="93"/>
      <c r="T270" s="93"/>
      <c r="U270" s="179"/>
      <c r="X270" s="31" t="str">
        <f t="shared" si="12"/>
        <v>J-57J-15264</v>
      </c>
    </row>
    <row r="271" spans="3:24" s="176" customFormat="1" ht="18" hidden="1">
      <c r="C271" s="93">
        <f t="shared" si="11"/>
        <v>264</v>
      </c>
      <c r="D271" s="177">
        <v>45127</v>
      </c>
      <c r="E271" s="93" t="s">
        <v>183</v>
      </c>
      <c r="F271" s="93" t="s">
        <v>171</v>
      </c>
      <c r="G271" s="178" t="s">
        <v>107</v>
      </c>
      <c r="H271" s="34" t="s">
        <v>103</v>
      </c>
      <c r="I271" s="93">
        <v>102</v>
      </c>
      <c r="J271" s="93"/>
      <c r="K271" s="93"/>
      <c r="L271" s="93"/>
      <c r="M271" s="93"/>
      <c r="N271" s="93"/>
      <c r="O271" s="93"/>
      <c r="P271" s="93"/>
      <c r="Q271" s="93">
        <f t="shared" si="9"/>
        <v>26965</v>
      </c>
      <c r="R271" s="93"/>
      <c r="S271" s="93"/>
      <c r="T271" s="93"/>
      <c r="U271" s="179"/>
      <c r="X271" s="31" t="str">
        <f t="shared" si="12"/>
        <v>J-169J-179102</v>
      </c>
    </row>
    <row r="272" spans="3:24" s="176" customFormat="1" ht="18" hidden="1">
      <c r="C272" s="93">
        <f t="shared" si="11"/>
        <v>265</v>
      </c>
      <c r="D272" s="177"/>
      <c r="E272" s="93" t="s">
        <v>155</v>
      </c>
      <c r="F272" s="93" t="s">
        <v>196</v>
      </c>
      <c r="G272" s="178" t="s">
        <v>107</v>
      </c>
      <c r="H272" s="34" t="s">
        <v>103</v>
      </c>
      <c r="I272" s="93">
        <v>83</v>
      </c>
      <c r="J272" s="93"/>
      <c r="K272" s="93"/>
      <c r="L272" s="93"/>
      <c r="M272" s="93"/>
      <c r="N272" s="93"/>
      <c r="O272" s="93"/>
      <c r="P272" s="93"/>
      <c r="Q272" s="93">
        <f t="shared" si="9"/>
        <v>27048</v>
      </c>
      <c r="R272" s="93"/>
      <c r="S272" s="93"/>
      <c r="T272" s="93"/>
      <c r="U272" s="179"/>
      <c r="X272" s="31" t="str">
        <f t="shared" si="12"/>
        <v>J-171J-11183</v>
      </c>
    </row>
    <row r="273" spans="3:24" ht="18" hidden="1">
      <c r="C273" s="93">
        <f t="shared" si="11"/>
        <v>266</v>
      </c>
      <c r="D273" s="102"/>
      <c r="E273" s="34" t="s">
        <v>196</v>
      </c>
      <c r="F273" s="34" t="s">
        <v>248</v>
      </c>
      <c r="G273" s="95" t="s">
        <v>107</v>
      </c>
      <c r="H273" s="34" t="s">
        <v>103</v>
      </c>
      <c r="I273" s="34">
        <v>88</v>
      </c>
      <c r="J273" s="34"/>
      <c r="K273" s="34"/>
      <c r="L273" s="34"/>
      <c r="M273" s="34"/>
      <c r="N273" s="34"/>
      <c r="O273" s="34"/>
      <c r="P273" s="34"/>
      <c r="Q273" s="93">
        <f t="shared" si="9"/>
        <v>27136</v>
      </c>
      <c r="R273" s="34"/>
      <c r="S273" s="34"/>
      <c r="T273" s="34"/>
      <c r="U273" s="36"/>
      <c r="X273" s="31" t="str">
        <f t="shared" si="12"/>
        <v>J-111J-7688</v>
      </c>
    </row>
    <row r="274" spans="3:24" ht="18" hidden="1">
      <c r="C274" s="93">
        <f t="shared" si="11"/>
        <v>267</v>
      </c>
      <c r="D274" s="102">
        <v>45129</v>
      </c>
      <c r="E274" s="34" t="s">
        <v>746</v>
      </c>
      <c r="F274" s="34" t="s">
        <v>775</v>
      </c>
      <c r="G274" s="95" t="s">
        <v>107</v>
      </c>
      <c r="H274" s="34" t="s">
        <v>103</v>
      </c>
      <c r="I274" s="34">
        <v>54</v>
      </c>
      <c r="J274" s="34"/>
      <c r="K274" s="34"/>
      <c r="L274" s="34"/>
      <c r="M274" s="34"/>
      <c r="N274" s="34"/>
      <c r="O274" s="34"/>
      <c r="P274" s="34"/>
      <c r="Q274" s="93">
        <f t="shared" ref="Q274:Q279" si="13">SUM(I274:P274)+Q273</f>
        <v>27190</v>
      </c>
      <c r="R274" s="34"/>
      <c r="S274" s="34"/>
      <c r="T274" s="34"/>
      <c r="U274" s="36"/>
      <c r="X274" s="31" t="str">
        <f t="shared" si="12"/>
        <v>J-272J-27954</v>
      </c>
    </row>
    <row r="275" spans="3:24" ht="18" hidden="1">
      <c r="C275" s="93">
        <f t="shared" ref="C275:C283" si="14">+C274+1</f>
        <v>268</v>
      </c>
      <c r="D275" s="102"/>
      <c r="E275" s="34" t="s">
        <v>775</v>
      </c>
      <c r="F275" s="34" t="s">
        <v>776</v>
      </c>
      <c r="G275" s="95" t="s">
        <v>107</v>
      </c>
      <c r="H275" s="34" t="s">
        <v>103</v>
      </c>
      <c r="I275" s="34">
        <v>31</v>
      </c>
      <c r="J275" s="34"/>
      <c r="K275" s="34"/>
      <c r="L275" s="34"/>
      <c r="M275" s="34"/>
      <c r="N275" s="34"/>
      <c r="O275" s="34"/>
      <c r="P275" s="34"/>
      <c r="Q275" s="93">
        <f t="shared" si="13"/>
        <v>27221</v>
      </c>
      <c r="R275" s="34"/>
      <c r="S275" s="34"/>
      <c r="T275" s="34"/>
      <c r="U275" s="36"/>
      <c r="X275" s="31" t="str">
        <f t="shared" si="12"/>
        <v>J-279J-28431</v>
      </c>
    </row>
    <row r="276" spans="3:24" ht="18" hidden="1">
      <c r="C276" s="93">
        <f t="shared" si="14"/>
        <v>269</v>
      </c>
      <c r="D276" s="102"/>
      <c r="E276" s="34" t="s">
        <v>776</v>
      </c>
      <c r="F276" s="34" t="s">
        <v>151</v>
      </c>
      <c r="G276" s="95" t="s">
        <v>107</v>
      </c>
      <c r="H276" s="34" t="s">
        <v>103</v>
      </c>
      <c r="I276" s="34">
        <v>94</v>
      </c>
      <c r="J276" s="34"/>
      <c r="K276" s="34"/>
      <c r="L276" s="34"/>
      <c r="M276" s="34"/>
      <c r="N276" s="34"/>
      <c r="O276" s="34"/>
      <c r="P276" s="34"/>
      <c r="Q276" s="93">
        <f t="shared" si="13"/>
        <v>27315</v>
      </c>
      <c r="R276" s="34"/>
      <c r="S276" s="34"/>
      <c r="T276" s="34"/>
      <c r="U276" s="36"/>
      <c r="X276" s="31" t="str">
        <f t="shared" si="12"/>
        <v>J-284J-19794</v>
      </c>
    </row>
    <row r="277" spans="3:24" ht="18" hidden="1">
      <c r="C277" s="93">
        <f t="shared" si="14"/>
        <v>270</v>
      </c>
      <c r="D277" s="102"/>
      <c r="E277" s="34" t="s">
        <v>777</v>
      </c>
      <c r="F277" s="34" t="s">
        <v>286</v>
      </c>
      <c r="G277" s="95" t="s">
        <v>107</v>
      </c>
      <c r="H277" s="34" t="s">
        <v>103</v>
      </c>
      <c r="I277" s="34">
        <v>73</v>
      </c>
      <c r="J277" s="34"/>
      <c r="K277" s="34"/>
      <c r="L277" s="34"/>
      <c r="M277" s="34"/>
      <c r="N277" s="34"/>
      <c r="O277" s="34"/>
      <c r="P277" s="34"/>
      <c r="Q277" s="93">
        <f t="shared" si="13"/>
        <v>27388</v>
      </c>
      <c r="R277" s="34"/>
      <c r="S277" s="34"/>
      <c r="T277" s="34"/>
      <c r="U277" s="36"/>
      <c r="X277" s="31" t="str">
        <f t="shared" si="12"/>
        <v>J-286J-16573</v>
      </c>
    </row>
    <row r="278" spans="3:24" ht="18" hidden="1">
      <c r="C278" s="93">
        <f t="shared" si="14"/>
        <v>271</v>
      </c>
      <c r="D278" s="102"/>
      <c r="E278" s="34" t="s">
        <v>370</v>
      </c>
      <c r="F278" s="34" t="s">
        <v>150</v>
      </c>
      <c r="G278" s="95" t="s">
        <v>107</v>
      </c>
      <c r="H278" s="34" t="s">
        <v>103</v>
      </c>
      <c r="I278" s="34">
        <v>261</v>
      </c>
      <c r="J278" s="34"/>
      <c r="K278" s="34"/>
      <c r="L278" s="34"/>
      <c r="M278" s="34"/>
      <c r="N278" s="34"/>
      <c r="O278" s="34"/>
      <c r="P278" s="34"/>
      <c r="Q278" s="93">
        <f t="shared" si="13"/>
        <v>27649</v>
      </c>
      <c r="R278" s="34"/>
      <c r="S278" s="34"/>
      <c r="T278" s="34"/>
      <c r="U278" s="36"/>
      <c r="X278" s="31" t="str">
        <f t="shared" si="12"/>
        <v>J-232J-194261</v>
      </c>
    </row>
    <row r="279" spans="3:24" ht="18" hidden="1">
      <c r="C279" s="93">
        <f t="shared" si="14"/>
        <v>272</v>
      </c>
      <c r="D279" s="102"/>
      <c r="E279" s="34" t="s">
        <v>150</v>
      </c>
      <c r="F279" s="34" t="s">
        <v>185</v>
      </c>
      <c r="G279" s="95" t="s">
        <v>107</v>
      </c>
      <c r="H279" s="34" t="s">
        <v>103</v>
      </c>
      <c r="I279" s="34">
        <v>162</v>
      </c>
      <c r="J279" s="34"/>
      <c r="K279" s="34"/>
      <c r="L279" s="34"/>
      <c r="M279" s="34"/>
      <c r="N279" s="34"/>
      <c r="O279" s="34"/>
      <c r="P279" s="34"/>
      <c r="Q279" s="93">
        <f t="shared" si="13"/>
        <v>27811</v>
      </c>
      <c r="R279" s="34"/>
      <c r="S279" s="34"/>
      <c r="T279" s="34"/>
      <c r="U279" s="36"/>
      <c r="X279" s="31" t="str">
        <f t="shared" si="12"/>
        <v>J-194J-191162</v>
      </c>
    </row>
    <row r="280" spans="3:24" ht="18" hidden="1">
      <c r="C280" s="93">
        <f t="shared" si="14"/>
        <v>273</v>
      </c>
      <c r="D280" s="102"/>
      <c r="E280" s="34" t="s">
        <v>686</v>
      </c>
      <c r="F280" s="34" t="s">
        <v>1326</v>
      </c>
      <c r="G280" s="95" t="s">
        <v>102</v>
      </c>
      <c r="H280" s="34" t="s">
        <v>103</v>
      </c>
      <c r="I280" s="34"/>
      <c r="J280" s="34"/>
      <c r="K280" s="34">
        <v>86</v>
      </c>
      <c r="L280" s="34"/>
      <c r="M280" s="34"/>
      <c r="N280" s="34"/>
      <c r="O280" s="34"/>
      <c r="P280" s="34"/>
      <c r="Q280" s="93"/>
      <c r="R280" s="34"/>
      <c r="S280" s="34"/>
      <c r="T280" s="34"/>
      <c r="U280" s="36"/>
    </row>
    <row r="281" spans="3:24" ht="18" hidden="1">
      <c r="C281" s="93">
        <f t="shared" si="14"/>
        <v>274</v>
      </c>
      <c r="D281" s="102"/>
      <c r="E281" s="34" t="s">
        <v>685</v>
      </c>
      <c r="F281" s="34" t="s">
        <v>1326</v>
      </c>
      <c r="G281" s="95" t="s">
        <v>102</v>
      </c>
      <c r="H281" s="34" t="s">
        <v>103</v>
      </c>
      <c r="I281" s="34"/>
      <c r="J281" s="34"/>
      <c r="K281" s="34">
        <v>31</v>
      </c>
      <c r="L281" s="34"/>
      <c r="M281" s="34"/>
      <c r="N281" s="34"/>
      <c r="O281" s="34"/>
      <c r="P281" s="34"/>
      <c r="Q281" s="93"/>
      <c r="R281" s="34"/>
      <c r="S281" s="34"/>
      <c r="T281" s="34"/>
      <c r="U281" s="36"/>
    </row>
    <row r="282" spans="3:24" ht="18" hidden="1">
      <c r="C282" s="93">
        <f t="shared" si="14"/>
        <v>275</v>
      </c>
      <c r="D282" s="102"/>
      <c r="E282" s="34" t="s">
        <v>1326</v>
      </c>
      <c r="F282" s="34" t="s">
        <v>1327</v>
      </c>
      <c r="G282" s="95" t="s">
        <v>107</v>
      </c>
      <c r="H282" s="34" t="s">
        <v>103</v>
      </c>
      <c r="I282" s="34"/>
      <c r="J282" s="34"/>
      <c r="K282" s="34">
        <v>117</v>
      </c>
      <c r="L282" s="34"/>
      <c r="M282" s="34"/>
      <c r="N282" s="34"/>
      <c r="O282" s="34"/>
      <c r="P282" s="34"/>
      <c r="Q282" s="93"/>
      <c r="R282" s="34"/>
      <c r="S282" s="34"/>
      <c r="T282" s="34"/>
      <c r="U282" s="36"/>
    </row>
    <row r="283" spans="3:24" ht="18" hidden="1">
      <c r="C283" s="93">
        <f t="shared" si="14"/>
        <v>276</v>
      </c>
      <c r="D283" s="102"/>
      <c r="E283" s="34" t="s">
        <v>302</v>
      </c>
      <c r="F283" s="34" t="s">
        <v>1328</v>
      </c>
      <c r="G283" s="95" t="s">
        <v>102</v>
      </c>
      <c r="H283" s="34" t="s">
        <v>103</v>
      </c>
      <c r="I283" s="34"/>
      <c r="J283" s="34"/>
      <c r="K283" s="34"/>
      <c r="L283" s="34"/>
      <c r="M283" s="34"/>
      <c r="N283" s="34">
        <v>354</v>
      </c>
      <c r="O283" s="34"/>
      <c r="P283" s="34"/>
      <c r="Q283" s="93"/>
      <c r="R283" s="34"/>
      <c r="S283" s="34"/>
      <c r="T283" s="34"/>
      <c r="U283" s="36"/>
      <c r="X283" s="31" t="str">
        <f t="shared" si="12"/>
        <v>J-231J-274354</v>
      </c>
    </row>
    <row r="284" spans="3:24" ht="18">
      <c r="C284" s="93"/>
      <c r="D284" s="102"/>
      <c r="E284" s="34"/>
      <c r="F284" s="34"/>
      <c r="G284" s="95"/>
      <c r="H284" s="34"/>
      <c r="I284" s="34"/>
      <c r="J284" s="34"/>
      <c r="K284" s="34"/>
      <c r="L284" s="34"/>
      <c r="M284" s="34"/>
      <c r="N284" s="34"/>
      <c r="O284" s="34"/>
      <c r="P284" s="34"/>
      <c r="Q284" s="93"/>
      <c r="R284" s="34"/>
      <c r="S284" s="34"/>
      <c r="T284" s="34"/>
      <c r="U284" s="36"/>
      <c r="X284" s="31" t="str">
        <f t="shared" si="12"/>
        <v>0</v>
      </c>
    </row>
    <row r="285" spans="3:24" ht="18">
      <c r="C285" s="93"/>
      <c r="D285" s="102"/>
      <c r="E285" s="34"/>
      <c r="F285" s="34"/>
      <c r="G285" s="95"/>
      <c r="H285" s="34"/>
      <c r="I285" s="34"/>
      <c r="J285" s="34"/>
      <c r="K285" s="34"/>
      <c r="L285" s="34"/>
      <c r="M285" s="34"/>
      <c r="N285" s="34"/>
      <c r="O285" s="34"/>
      <c r="P285" s="34"/>
      <c r="Q285" s="93"/>
      <c r="R285" s="34"/>
      <c r="S285" s="34"/>
      <c r="T285" s="34"/>
      <c r="U285" s="36"/>
      <c r="X285" s="31" t="str">
        <f t="shared" si="12"/>
        <v>0</v>
      </c>
    </row>
    <row r="286" spans="3:24" ht="18">
      <c r="C286" s="93"/>
      <c r="D286" s="102"/>
      <c r="E286" s="34"/>
      <c r="F286" s="34"/>
      <c r="G286" s="95"/>
      <c r="H286" s="34"/>
      <c r="I286" s="34"/>
      <c r="J286" s="34"/>
      <c r="K286" s="34"/>
      <c r="L286" s="34"/>
      <c r="M286" s="34"/>
      <c r="N286" s="34"/>
      <c r="O286" s="34"/>
      <c r="P286" s="34"/>
      <c r="Q286" s="93"/>
      <c r="R286" s="34"/>
      <c r="S286" s="34"/>
      <c r="T286" s="34"/>
      <c r="U286" s="36"/>
      <c r="X286" s="31" t="str">
        <f t="shared" si="12"/>
        <v>0</v>
      </c>
    </row>
    <row r="287" spans="3:24" s="37" customFormat="1" ht="18">
      <c r="C287" s="573" t="s">
        <v>47</v>
      </c>
      <c r="D287" s="573"/>
      <c r="E287" s="573"/>
      <c r="F287" s="573"/>
      <c r="G287" s="573"/>
      <c r="H287" s="573"/>
      <c r="I287" s="89">
        <f t="shared" ref="I287:P287" si="15">SUM(I8:I286)</f>
        <v>20029</v>
      </c>
      <c r="J287" s="89">
        <f t="shared" si="15"/>
        <v>536</v>
      </c>
      <c r="K287" s="89">
        <f t="shared" si="15"/>
        <v>1927</v>
      </c>
      <c r="L287" s="89">
        <f t="shared" si="15"/>
        <v>307</v>
      </c>
      <c r="M287" s="89">
        <f t="shared" si="15"/>
        <v>1038</v>
      </c>
      <c r="N287" s="89">
        <f t="shared" si="15"/>
        <v>954</v>
      </c>
      <c r="O287" s="89">
        <f t="shared" si="15"/>
        <v>1467</v>
      </c>
      <c r="P287" s="89">
        <f t="shared" si="15"/>
        <v>2141</v>
      </c>
      <c r="Q287" s="97">
        <f>SUM(I287:P287)</f>
        <v>28399</v>
      </c>
      <c r="R287" s="96"/>
      <c r="S287" s="96"/>
      <c r="T287" s="96"/>
      <c r="U287" s="96"/>
    </row>
    <row r="288" spans="3:24" s="32" customFormat="1" ht="21" thickBot="1">
      <c r="C288" s="587" t="s">
        <v>258</v>
      </c>
      <c r="D288" s="587"/>
      <c r="E288" s="587"/>
      <c r="F288" s="587"/>
      <c r="G288" s="587"/>
      <c r="H288" s="587"/>
      <c r="I288" s="90"/>
      <c r="J288" s="90"/>
      <c r="K288" s="90">
        <f t="shared" ref="K288:P288" si="16">+IF(K287&lt;K290,0,K287-K290)</f>
        <v>0</v>
      </c>
      <c r="L288" s="90">
        <f t="shared" si="16"/>
        <v>0</v>
      </c>
      <c r="M288" s="90">
        <f t="shared" si="16"/>
        <v>0</v>
      </c>
      <c r="N288" s="90">
        <f t="shared" si="16"/>
        <v>0</v>
      </c>
      <c r="O288" s="90">
        <f t="shared" si="16"/>
        <v>95</v>
      </c>
      <c r="P288" s="90">
        <f t="shared" si="16"/>
        <v>0</v>
      </c>
      <c r="Q288" s="97">
        <f>SUM(I288:P288)</f>
        <v>95</v>
      </c>
      <c r="R288" s="96"/>
      <c r="S288" s="96"/>
      <c r="T288" s="96"/>
      <c r="U288" s="96"/>
    </row>
    <row r="289" spans="3:21" s="38" customFormat="1" ht="21" thickBot="1">
      <c r="C289" s="588" t="s">
        <v>45</v>
      </c>
      <c r="D289" s="589"/>
      <c r="E289" s="589"/>
      <c r="F289" s="589"/>
      <c r="G289" s="589"/>
      <c r="H289" s="589"/>
      <c r="I289" s="91">
        <f>I287-I288</f>
        <v>20029</v>
      </c>
      <c r="J289" s="91">
        <f>J287-J288</f>
        <v>536</v>
      </c>
      <c r="K289" s="91">
        <f t="shared" ref="K289:M289" si="17">K287-K288</f>
        <v>1927</v>
      </c>
      <c r="L289" s="91">
        <f t="shared" si="17"/>
        <v>307</v>
      </c>
      <c r="M289" s="91">
        <f t="shared" si="17"/>
        <v>1038</v>
      </c>
      <c r="N289" s="91">
        <f>N287-N288</f>
        <v>954</v>
      </c>
      <c r="O289" s="91">
        <f t="shared" ref="O289:P289" si="18">O287-O288</f>
        <v>1372</v>
      </c>
      <c r="P289" s="91">
        <f t="shared" si="18"/>
        <v>2141</v>
      </c>
      <c r="Q289" s="97">
        <f>SUM(I289:P289)</f>
        <v>28304</v>
      </c>
      <c r="R289" s="96"/>
      <c r="S289" s="96"/>
      <c r="T289" s="96"/>
      <c r="U289" s="96"/>
    </row>
    <row r="290" spans="3:21" s="100" customFormat="1" ht="18">
      <c r="C290" s="586" t="s">
        <v>168</v>
      </c>
      <c r="D290" s="586"/>
      <c r="E290" s="586"/>
      <c r="F290" s="586"/>
      <c r="G290" s="586"/>
      <c r="H290" s="586"/>
      <c r="I290" s="101">
        <v>31582</v>
      </c>
      <c r="J290" s="101">
        <v>650</v>
      </c>
      <c r="K290" s="101">
        <v>2021</v>
      </c>
      <c r="L290" s="101">
        <v>553</v>
      </c>
      <c r="M290" s="101">
        <v>1272</v>
      </c>
      <c r="N290" s="101">
        <v>999</v>
      </c>
      <c r="O290" s="101">
        <v>1372</v>
      </c>
      <c r="P290" s="101">
        <v>2429</v>
      </c>
    </row>
    <row r="291" spans="3:21">
      <c r="I291" s="31"/>
      <c r="J291" s="31"/>
      <c r="K291" s="31"/>
      <c r="L291" s="31"/>
      <c r="M291" s="31"/>
      <c r="N291" s="31"/>
      <c r="O291" s="31"/>
      <c r="P291" s="31"/>
    </row>
    <row r="292" spans="3:21">
      <c r="I292" s="31"/>
      <c r="J292" s="31"/>
      <c r="K292" s="31"/>
      <c r="L292" s="31"/>
      <c r="M292" s="31"/>
      <c r="N292" s="31"/>
      <c r="O292" s="31"/>
      <c r="P292" s="31"/>
    </row>
    <row r="293" spans="3:21">
      <c r="I293" s="31"/>
      <c r="J293" s="31"/>
      <c r="K293" s="31"/>
      <c r="L293" s="31"/>
      <c r="M293" s="31"/>
      <c r="N293" s="31"/>
      <c r="O293" s="31"/>
      <c r="P293" s="31"/>
    </row>
    <row r="294" spans="3:21">
      <c r="I294" s="31"/>
      <c r="J294" s="31"/>
      <c r="K294" s="31"/>
      <c r="L294" s="31"/>
      <c r="M294" s="31"/>
      <c r="N294" s="31"/>
      <c r="O294" s="31"/>
      <c r="P294" s="31"/>
    </row>
    <row r="295" spans="3:21">
      <c r="I295" s="31"/>
      <c r="J295" s="31"/>
      <c r="K295" s="31"/>
      <c r="L295" s="31"/>
      <c r="M295" s="31"/>
      <c r="N295" s="31"/>
      <c r="O295" s="31"/>
      <c r="P295" s="31"/>
    </row>
    <row r="296" spans="3:21">
      <c r="I296" s="31"/>
      <c r="J296" s="31"/>
      <c r="K296" s="31"/>
      <c r="L296" s="31"/>
      <c r="M296" s="31"/>
      <c r="N296" s="31"/>
      <c r="O296" s="31"/>
      <c r="P296" s="31"/>
    </row>
    <row r="297" spans="3:21" s="40" customFormat="1" ht="20.25">
      <c r="C297" s="576" t="s">
        <v>1325</v>
      </c>
      <c r="D297" s="576"/>
      <c r="E297" s="576"/>
      <c r="F297" s="576"/>
      <c r="G297" s="576"/>
      <c r="H297" s="576"/>
      <c r="I297" s="576"/>
      <c r="J297" s="576"/>
      <c r="K297" s="576"/>
      <c r="L297" s="576"/>
      <c r="M297" s="576"/>
      <c r="N297" s="576"/>
      <c r="O297" s="576"/>
      <c r="P297" s="576"/>
      <c r="Q297" s="576"/>
      <c r="R297" s="576"/>
      <c r="S297" s="576"/>
      <c r="T297" s="576"/>
      <c r="U297" s="576"/>
    </row>
    <row r="298" spans="3:21">
      <c r="I298" s="31"/>
      <c r="J298" s="31"/>
      <c r="K298" s="31"/>
      <c r="L298" s="31"/>
      <c r="M298" s="31"/>
      <c r="N298" s="31"/>
      <c r="O298" s="31"/>
      <c r="P298" s="31"/>
    </row>
    <row r="299" spans="3:21">
      <c r="I299" s="31"/>
      <c r="J299" s="31"/>
      <c r="K299" s="31"/>
      <c r="L299" s="31"/>
      <c r="M299" s="31"/>
      <c r="N299" s="31"/>
      <c r="O299" s="31"/>
      <c r="P299" s="31"/>
    </row>
    <row r="300" spans="3:21">
      <c r="I300" s="31"/>
      <c r="J300" s="31"/>
      <c r="K300" s="31"/>
      <c r="L300" s="31"/>
      <c r="M300" s="31"/>
      <c r="N300" s="31"/>
      <c r="O300" s="31"/>
      <c r="P300" s="31"/>
    </row>
    <row r="301" spans="3:21">
      <c r="I301" s="31"/>
      <c r="J301" s="31"/>
      <c r="K301" s="31"/>
      <c r="L301" s="31"/>
      <c r="M301" s="31"/>
      <c r="N301" s="31"/>
      <c r="O301" s="31"/>
      <c r="P301" s="31"/>
    </row>
  </sheetData>
  <autoFilter ref="X7:X286" xr:uid="{00000000-0009-0000-0000-00000B000000}">
    <filterColumn colId="0">
      <colorFilter dxfId="146"/>
    </filterColumn>
  </autoFilter>
  <mergeCells count="22">
    <mergeCell ref="G6:G7"/>
    <mergeCell ref="C2:D4"/>
    <mergeCell ref="E2:U2"/>
    <mergeCell ref="E3:U3"/>
    <mergeCell ref="E4:U4"/>
    <mergeCell ref="C5:U5"/>
    <mergeCell ref="C290:H290"/>
    <mergeCell ref="C297:U297"/>
    <mergeCell ref="T6:T7"/>
    <mergeCell ref="U6:U7"/>
    <mergeCell ref="C287:H287"/>
    <mergeCell ref="C288:H288"/>
    <mergeCell ref="C289:H289"/>
    <mergeCell ref="H6:H7"/>
    <mergeCell ref="I6:P6"/>
    <mergeCell ref="Q6:Q7"/>
    <mergeCell ref="R6:R7"/>
    <mergeCell ref="S6:S7"/>
    <mergeCell ref="C6:C7"/>
    <mergeCell ref="D6:D7"/>
    <mergeCell ref="E6:E7"/>
    <mergeCell ref="F6:F7"/>
  </mergeCells>
  <conditionalFormatting sqref="X1:X1048576">
    <cfRule type="duplicateValues" dxfId="20" priority="3"/>
  </conditionalFormatting>
  <conditionalFormatting sqref="X279:X286">
    <cfRule type="duplicateValues" dxfId="19" priority="152"/>
  </conditionalFormatting>
  <pageMargins left="0.12" right="0.22" top="0.36" bottom="0.3" header="0.3" footer="0.2"/>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48"/>
  <sheetViews>
    <sheetView view="pageBreakPreview" topLeftCell="A106" zoomScale="90" zoomScaleNormal="100" zoomScaleSheetLayoutView="90" workbookViewId="0">
      <selection activeCell="J151" sqref="J151"/>
    </sheetView>
  </sheetViews>
  <sheetFormatPr defaultRowHeight="15"/>
  <cols>
    <col min="1" max="1" width="6.5703125" customWidth="1"/>
    <col min="2" max="2" width="11.140625" hidden="1" customWidth="1"/>
    <col min="3" max="3" width="10.28515625" customWidth="1"/>
    <col min="4" max="4" width="8.42578125" customWidth="1"/>
    <col min="5" max="5" width="13.85546875" customWidth="1"/>
    <col min="6" max="6" width="14.140625" customWidth="1"/>
    <col min="7" max="7" width="22" customWidth="1"/>
    <col min="8" max="8" width="21.85546875" customWidth="1"/>
    <col min="9" max="9" width="14.85546875" customWidth="1"/>
    <col min="10" max="10" width="17.5703125" customWidth="1"/>
    <col min="11" max="11" width="16.85546875" customWidth="1"/>
    <col min="12" max="12" width="12.85546875" customWidth="1"/>
    <col min="13" max="13" width="11.5703125" customWidth="1"/>
  </cols>
  <sheetData>
    <row r="1" spans="1:13" ht="27" customHeight="1">
      <c r="A1" s="697" t="s">
        <v>0</v>
      </c>
      <c r="B1" s="698"/>
      <c r="C1" s="698"/>
      <c r="D1" s="698"/>
      <c r="E1" s="698"/>
      <c r="F1" s="698"/>
      <c r="G1" s="698"/>
      <c r="H1" s="698"/>
      <c r="I1" s="698"/>
      <c r="J1" s="698"/>
      <c r="K1" s="698"/>
      <c r="L1" s="698"/>
      <c r="M1" s="699"/>
    </row>
    <row r="2" spans="1:13" ht="27" customHeight="1">
      <c r="A2" s="697" t="s">
        <v>1</v>
      </c>
      <c r="B2" s="698"/>
      <c r="C2" s="698"/>
      <c r="D2" s="698"/>
      <c r="E2" s="698"/>
      <c r="F2" s="698"/>
      <c r="G2" s="698"/>
      <c r="H2" s="698"/>
      <c r="I2" s="698"/>
      <c r="J2" s="698"/>
      <c r="K2" s="698"/>
      <c r="L2" s="698"/>
      <c r="M2" s="699"/>
    </row>
    <row r="3" spans="1:13" ht="27" customHeight="1">
      <c r="A3" s="697" t="s">
        <v>659</v>
      </c>
      <c r="B3" s="698"/>
      <c r="C3" s="698"/>
      <c r="D3" s="698"/>
      <c r="E3" s="698"/>
      <c r="F3" s="698"/>
      <c r="G3" s="698"/>
      <c r="H3" s="698"/>
      <c r="I3" s="698"/>
      <c r="J3" s="698"/>
      <c r="K3" s="698"/>
      <c r="L3" s="698"/>
      <c r="M3" s="699"/>
    </row>
    <row r="4" spans="1:13" ht="21" customHeight="1">
      <c r="A4" s="700" t="e">
        <f>+'Restoration_Galgali &amp; Tarapur'!A4:J4</f>
        <v>#REF!</v>
      </c>
      <c r="B4" s="701"/>
      <c r="C4" s="701"/>
      <c r="D4" s="701"/>
      <c r="E4" s="701"/>
      <c r="F4" s="701"/>
      <c r="G4" s="701"/>
      <c r="H4" s="701"/>
      <c r="I4" s="701"/>
      <c r="J4" s="701"/>
      <c r="K4" s="701"/>
      <c r="L4" s="701"/>
      <c r="M4" s="702"/>
    </row>
    <row r="5" spans="1:13" ht="31.5">
      <c r="A5" s="163" t="s">
        <v>25</v>
      </c>
      <c r="B5" s="163" t="s">
        <v>26</v>
      </c>
      <c r="C5" s="164" t="s">
        <v>27</v>
      </c>
      <c r="D5" s="164" t="s">
        <v>28</v>
      </c>
      <c r="E5" s="164" t="s">
        <v>426</v>
      </c>
      <c r="F5" s="164" t="s">
        <v>427</v>
      </c>
      <c r="G5" s="164" t="s">
        <v>428</v>
      </c>
      <c r="H5" s="164" t="s">
        <v>429</v>
      </c>
      <c r="I5" s="164" t="s">
        <v>430</v>
      </c>
      <c r="J5" s="164" t="s">
        <v>431</v>
      </c>
      <c r="K5" s="164" t="s">
        <v>432</v>
      </c>
      <c r="L5" s="164" t="s">
        <v>433</v>
      </c>
      <c r="M5" s="164" t="s">
        <v>35</v>
      </c>
    </row>
    <row r="6" spans="1:13" ht="15.75">
      <c r="A6" s="112">
        <v>1</v>
      </c>
      <c r="B6" s="165"/>
      <c r="C6" s="112" t="s">
        <v>151</v>
      </c>
      <c r="D6" s="112" t="s">
        <v>153</v>
      </c>
      <c r="E6" s="112">
        <v>63</v>
      </c>
      <c r="F6" s="112">
        <v>6</v>
      </c>
      <c r="G6" s="112" t="s">
        <v>434</v>
      </c>
      <c r="H6" s="112" t="s">
        <v>435</v>
      </c>
      <c r="I6" s="165">
        <v>25389</v>
      </c>
      <c r="J6" s="166">
        <v>277117549836</v>
      </c>
      <c r="K6" s="112">
        <v>9918356527</v>
      </c>
      <c r="L6" s="112" t="s">
        <v>436</v>
      </c>
      <c r="M6" s="112"/>
    </row>
    <row r="7" spans="1:13" ht="15.75">
      <c r="A7" s="112">
        <f>+A6+1</f>
        <v>2</v>
      </c>
      <c r="B7" s="165"/>
      <c r="C7" s="112" t="s">
        <v>151</v>
      </c>
      <c r="D7" s="112" t="s">
        <v>153</v>
      </c>
      <c r="E7" s="112">
        <v>63</v>
      </c>
      <c r="F7" s="112">
        <v>6</v>
      </c>
      <c r="G7" s="112" t="s">
        <v>437</v>
      </c>
      <c r="H7" s="112" t="s">
        <v>438</v>
      </c>
      <c r="I7" s="165">
        <v>20509</v>
      </c>
      <c r="J7" s="167">
        <v>324570649489</v>
      </c>
      <c r="K7" s="166">
        <v>9956967258</v>
      </c>
      <c r="L7" s="112" t="s">
        <v>436</v>
      </c>
      <c r="M7" s="112"/>
    </row>
    <row r="8" spans="1:13" ht="15.75">
      <c r="A8" s="112">
        <f t="shared" ref="A8:A71" si="0">+A7+1</f>
        <v>3</v>
      </c>
      <c r="B8" s="165"/>
      <c r="C8" s="112" t="s">
        <v>151</v>
      </c>
      <c r="D8" s="112" t="s">
        <v>153</v>
      </c>
      <c r="E8" s="112">
        <v>63</v>
      </c>
      <c r="F8" s="112">
        <v>6</v>
      </c>
      <c r="G8" s="112" t="s">
        <v>439</v>
      </c>
      <c r="H8" s="112" t="s">
        <v>440</v>
      </c>
      <c r="I8" s="165">
        <v>33604</v>
      </c>
      <c r="J8" s="166">
        <v>410464699998</v>
      </c>
      <c r="K8" s="166">
        <v>9265314687</v>
      </c>
      <c r="L8" s="112" t="s">
        <v>436</v>
      </c>
      <c r="M8" s="112"/>
    </row>
    <row r="9" spans="1:13" ht="15.75">
      <c r="A9" s="112">
        <f t="shared" si="0"/>
        <v>4</v>
      </c>
      <c r="B9" s="165"/>
      <c r="C9" s="112" t="s">
        <v>151</v>
      </c>
      <c r="D9" s="112" t="s">
        <v>153</v>
      </c>
      <c r="E9" s="112">
        <v>63</v>
      </c>
      <c r="F9" s="112">
        <v>5</v>
      </c>
      <c r="G9" s="112" t="s">
        <v>441</v>
      </c>
      <c r="H9" s="112" t="s">
        <v>442</v>
      </c>
      <c r="I9" s="165">
        <v>28887</v>
      </c>
      <c r="J9" s="166">
        <v>837124557088</v>
      </c>
      <c r="K9" s="166">
        <v>9120170030</v>
      </c>
      <c r="L9" s="112" t="s">
        <v>436</v>
      </c>
      <c r="M9" s="112"/>
    </row>
    <row r="10" spans="1:13" ht="15.75">
      <c r="A10" s="112">
        <f t="shared" si="0"/>
        <v>5</v>
      </c>
      <c r="B10" s="165"/>
      <c r="C10" s="112" t="s">
        <v>151</v>
      </c>
      <c r="D10" s="112" t="s">
        <v>153</v>
      </c>
      <c r="E10" s="112">
        <v>63</v>
      </c>
      <c r="F10" s="112">
        <v>4</v>
      </c>
      <c r="G10" s="112" t="s">
        <v>443</v>
      </c>
      <c r="H10" s="112" t="s">
        <v>444</v>
      </c>
      <c r="I10" s="165">
        <v>25204</v>
      </c>
      <c r="J10" s="166">
        <v>368047441239</v>
      </c>
      <c r="K10" s="166"/>
      <c r="L10" s="112" t="s">
        <v>436</v>
      </c>
      <c r="M10" s="112"/>
    </row>
    <row r="11" spans="1:13" ht="15.75">
      <c r="A11" s="112">
        <f t="shared" si="0"/>
        <v>6</v>
      </c>
      <c r="B11" s="165"/>
      <c r="C11" s="112" t="s">
        <v>151</v>
      </c>
      <c r="D11" s="112" t="s">
        <v>153</v>
      </c>
      <c r="E11" s="112">
        <v>63</v>
      </c>
      <c r="F11" s="112">
        <v>8</v>
      </c>
      <c r="G11" s="112" t="s">
        <v>445</v>
      </c>
      <c r="H11" s="112" t="s">
        <v>446</v>
      </c>
      <c r="I11" s="165">
        <v>21979</v>
      </c>
      <c r="J11" s="166">
        <v>210476237597</v>
      </c>
      <c r="K11" s="166">
        <v>9336339591</v>
      </c>
      <c r="L11" s="112" t="s">
        <v>436</v>
      </c>
      <c r="M11" s="112"/>
    </row>
    <row r="12" spans="1:13" ht="15.75">
      <c r="A12" s="112">
        <f t="shared" si="0"/>
        <v>7</v>
      </c>
      <c r="B12" s="165"/>
      <c r="C12" s="112" t="s">
        <v>151</v>
      </c>
      <c r="D12" s="112" t="s">
        <v>153</v>
      </c>
      <c r="E12" s="112">
        <v>63</v>
      </c>
      <c r="F12" s="112">
        <v>7</v>
      </c>
      <c r="G12" s="112" t="s">
        <v>447</v>
      </c>
      <c r="H12" s="112" t="s">
        <v>448</v>
      </c>
      <c r="I12" s="165">
        <v>25821</v>
      </c>
      <c r="J12" s="166">
        <v>659238999435</v>
      </c>
      <c r="K12" s="166"/>
      <c r="L12" s="112" t="s">
        <v>436</v>
      </c>
      <c r="M12" s="112"/>
    </row>
    <row r="13" spans="1:13" ht="15.75">
      <c r="A13" s="112">
        <f t="shared" si="0"/>
        <v>8</v>
      </c>
      <c r="B13" s="165"/>
      <c r="C13" s="112" t="s">
        <v>151</v>
      </c>
      <c r="D13" s="112" t="s">
        <v>153</v>
      </c>
      <c r="E13" s="112">
        <v>63</v>
      </c>
      <c r="F13" s="112">
        <v>4</v>
      </c>
      <c r="G13" s="112" t="s">
        <v>449</v>
      </c>
      <c r="H13" s="112" t="s">
        <v>450</v>
      </c>
      <c r="I13" s="165">
        <v>29221</v>
      </c>
      <c r="J13" s="166">
        <v>886470347941</v>
      </c>
      <c r="K13" s="166"/>
      <c r="L13" s="112" t="s">
        <v>436</v>
      </c>
      <c r="M13" s="112"/>
    </row>
    <row r="14" spans="1:13" ht="15.75">
      <c r="A14" s="112">
        <f t="shared" si="0"/>
        <v>9</v>
      </c>
      <c r="B14" s="165"/>
      <c r="C14" s="112" t="s">
        <v>151</v>
      </c>
      <c r="D14" s="112" t="s">
        <v>153</v>
      </c>
      <c r="E14" s="112">
        <v>63</v>
      </c>
      <c r="F14" s="112">
        <v>5</v>
      </c>
      <c r="G14" s="112" t="s">
        <v>451</v>
      </c>
      <c r="H14" s="112" t="s">
        <v>452</v>
      </c>
      <c r="I14" s="165">
        <v>30682</v>
      </c>
      <c r="J14" s="166">
        <v>588899070678</v>
      </c>
      <c r="K14" s="166">
        <v>8707700248</v>
      </c>
      <c r="L14" s="112" t="s">
        <v>436</v>
      </c>
      <c r="M14" s="112"/>
    </row>
    <row r="15" spans="1:13" ht="15.75">
      <c r="A15" s="112">
        <f t="shared" si="0"/>
        <v>10</v>
      </c>
      <c r="B15" s="165"/>
      <c r="C15" s="112" t="s">
        <v>151</v>
      </c>
      <c r="D15" s="112" t="s">
        <v>153</v>
      </c>
      <c r="E15" s="112">
        <v>63</v>
      </c>
      <c r="F15" s="112">
        <v>5</v>
      </c>
      <c r="G15" s="112" t="s">
        <v>453</v>
      </c>
      <c r="H15" s="112" t="s">
        <v>454</v>
      </c>
      <c r="I15" s="165">
        <v>17533</v>
      </c>
      <c r="J15" s="166">
        <v>206901644566</v>
      </c>
      <c r="K15" s="166">
        <v>9793022904</v>
      </c>
      <c r="L15" s="112" t="s">
        <v>436</v>
      </c>
      <c r="M15" s="112"/>
    </row>
    <row r="16" spans="1:13" ht="15.75">
      <c r="A16" s="112">
        <f t="shared" si="0"/>
        <v>11</v>
      </c>
      <c r="B16" s="165"/>
      <c r="C16" s="112" t="s">
        <v>151</v>
      </c>
      <c r="D16" s="112" t="s">
        <v>153</v>
      </c>
      <c r="E16" s="112">
        <v>63</v>
      </c>
      <c r="F16" s="112">
        <v>6</v>
      </c>
      <c r="G16" s="112" t="s">
        <v>455</v>
      </c>
      <c r="H16" s="112"/>
      <c r="I16" s="165">
        <v>31048</v>
      </c>
      <c r="J16" s="166">
        <v>245831300175</v>
      </c>
      <c r="K16" s="166"/>
      <c r="L16" s="112" t="s">
        <v>436</v>
      </c>
      <c r="M16" s="112"/>
    </row>
    <row r="17" spans="1:13" ht="15.75">
      <c r="A17" s="112">
        <f t="shared" si="0"/>
        <v>12</v>
      </c>
      <c r="B17" s="165"/>
      <c r="C17" s="112" t="s">
        <v>151</v>
      </c>
      <c r="D17" s="112" t="s">
        <v>156</v>
      </c>
      <c r="E17" s="112">
        <v>63</v>
      </c>
      <c r="F17" s="112">
        <v>7</v>
      </c>
      <c r="G17" s="112" t="s">
        <v>456</v>
      </c>
      <c r="H17" s="112" t="s">
        <v>457</v>
      </c>
      <c r="I17" s="165">
        <v>15707</v>
      </c>
      <c r="J17" s="166">
        <v>481272874440</v>
      </c>
      <c r="K17" s="166">
        <v>9552167724</v>
      </c>
      <c r="L17" s="112" t="s">
        <v>436</v>
      </c>
      <c r="M17" s="112"/>
    </row>
    <row r="18" spans="1:13" ht="15.75">
      <c r="A18" s="112">
        <f t="shared" si="0"/>
        <v>13</v>
      </c>
      <c r="B18" s="165"/>
      <c r="C18" s="112" t="s">
        <v>151</v>
      </c>
      <c r="D18" s="112" t="s">
        <v>156</v>
      </c>
      <c r="E18" s="112">
        <v>63</v>
      </c>
      <c r="F18" s="112">
        <v>8</v>
      </c>
      <c r="G18" s="112" t="s">
        <v>458</v>
      </c>
      <c r="H18" s="112" t="s">
        <v>459</v>
      </c>
      <c r="I18" s="165">
        <v>31187</v>
      </c>
      <c r="J18" s="166">
        <v>683464683484</v>
      </c>
      <c r="K18" s="166">
        <v>9026650988</v>
      </c>
      <c r="L18" s="112" t="s">
        <v>436</v>
      </c>
      <c r="M18" s="112"/>
    </row>
    <row r="19" spans="1:13" ht="15.75">
      <c r="A19" s="112">
        <f t="shared" si="0"/>
        <v>14</v>
      </c>
      <c r="B19" s="165"/>
      <c r="C19" s="112" t="s">
        <v>151</v>
      </c>
      <c r="D19" s="112" t="s">
        <v>156</v>
      </c>
      <c r="E19" s="112">
        <v>63</v>
      </c>
      <c r="F19" s="112">
        <v>4</v>
      </c>
      <c r="G19" s="112" t="s">
        <v>460</v>
      </c>
      <c r="H19" s="112" t="s">
        <v>438</v>
      </c>
      <c r="I19" s="165">
        <v>27030</v>
      </c>
      <c r="J19" s="166">
        <v>804728025485</v>
      </c>
      <c r="K19" s="166"/>
      <c r="L19" s="112" t="s">
        <v>436</v>
      </c>
      <c r="M19" s="112"/>
    </row>
    <row r="20" spans="1:13" ht="15.75">
      <c r="A20" s="112">
        <f t="shared" si="0"/>
        <v>15</v>
      </c>
      <c r="B20" s="165"/>
      <c r="C20" s="112" t="s">
        <v>151</v>
      </c>
      <c r="D20" s="112" t="s">
        <v>156</v>
      </c>
      <c r="E20" s="112">
        <v>63</v>
      </c>
      <c r="F20" s="112">
        <v>7.5</v>
      </c>
      <c r="G20" s="112" t="s">
        <v>461</v>
      </c>
      <c r="H20" s="112" t="s">
        <v>462</v>
      </c>
      <c r="I20" s="165">
        <v>26299</v>
      </c>
      <c r="J20" s="166">
        <v>459474650349</v>
      </c>
      <c r="K20" s="166"/>
      <c r="L20" s="112" t="s">
        <v>436</v>
      </c>
      <c r="M20" s="112"/>
    </row>
    <row r="21" spans="1:13" ht="15.75">
      <c r="A21" s="112">
        <f t="shared" si="0"/>
        <v>16</v>
      </c>
      <c r="B21" s="165"/>
      <c r="C21" s="112" t="s">
        <v>151</v>
      </c>
      <c r="D21" s="112" t="s">
        <v>156</v>
      </c>
      <c r="E21" s="112">
        <v>63</v>
      </c>
      <c r="F21" s="112">
        <v>5</v>
      </c>
      <c r="G21" s="112" t="s">
        <v>463</v>
      </c>
      <c r="H21" s="112" t="s">
        <v>464</v>
      </c>
      <c r="I21" s="165">
        <v>30684</v>
      </c>
      <c r="J21" s="166">
        <v>932879950284</v>
      </c>
      <c r="K21" s="166"/>
      <c r="L21" s="112" t="s">
        <v>436</v>
      </c>
      <c r="M21" s="112"/>
    </row>
    <row r="22" spans="1:13" ht="15.75">
      <c r="A22" s="112">
        <f t="shared" si="0"/>
        <v>17</v>
      </c>
      <c r="B22" s="165"/>
      <c r="C22" s="112" t="s">
        <v>151</v>
      </c>
      <c r="D22" s="112" t="s">
        <v>156</v>
      </c>
      <c r="E22" s="112">
        <v>63</v>
      </c>
      <c r="F22" s="112">
        <v>6</v>
      </c>
      <c r="G22" s="112" t="s">
        <v>465</v>
      </c>
      <c r="H22" s="112"/>
      <c r="I22" s="165">
        <v>24838</v>
      </c>
      <c r="J22" s="166">
        <v>867231728172</v>
      </c>
      <c r="K22" s="166">
        <v>9935659187</v>
      </c>
      <c r="L22" s="112" t="s">
        <v>436</v>
      </c>
      <c r="M22" s="112"/>
    </row>
    <row r="23" spans="1:13" ht="15.75">
      <c r="A23" s="112">
        <f t="shared" si="0"/>
        <v>18</v>
      </c>
      <c r="B23" s="165"/>
      <c r="C23" s="112" t="s">
        <v>151</v>
      </c>
      <c r="D23" s="112" t="s">
        <v>156</v>
      </c>
      <c r="E23" s="112">
        <v>63</v>
      </c>
      <c r="F23" s="112">
        <v>5.5</v>
      </c>
      <c r="G23" s="112" t="s">
        <v>466</v>
      </c>
      <c r="H23" s="112" t="s">
        <v>467</v>
      </c>
      <c r="I23" s="165">
        <v>22282</v>
      </c>
      <c r="J23" s="166">
        <v>979604167290</v>
      </c>
      <c r="K23" s="166">
        <v>6390684350</v>
      </c>
      <c r="L23" s="112" t="s">
        <v>436</v>
      </c>
      <c r="M23" s="112"/>
    </row>
    <row r="24" spans="1:13" ht="15.75">
      <c r="A24" s="112">
        <f t="shared" si="0"/>
        <v>19</v>
      </c>
      <c r="B24" s="165"/>
      <c r="C24" s="112" t="s">
        <v>151</v>
      </c>
      <c r="D24" s="112" t="s">
        <v>156</v>
      </c>
      <c r="E24" s="112">
        <v>63</v>
      </c>
      <c r="F24" s="112">
        <v>6</v>
      </c>
      <c r="G24" s="112" t="s">
        <v>468</v>
      </c>
      <c r="H24" s="112" t="s">
        <v>469</v>
      </c>
      <c r="I24" s="165">
        <v>19636</v>
      </c>
      <c r="J24" s="166">
        <v>554570816791</v>
      </c>
      <c r="K24" s="166"/>
      <c r="L24" s="112" t="s">
        <v>436</v>
      </c>
      <c r="M24" s="112"/>
    </row>
    <row r="25" spans="1:13" ht="15.75">
      <c r="A25" s="112">
        <f t="shared" si="0"/>
        <v>20</v>
      </c>
      <c r="B25" s="165"/>
      <c r="C25" s="112" t="s">
        <v>151</v>
      </c>
      <c r="D25" s="112" t="s">
        <v>156</v>
      </c>
      <c r="E25" s="112">
        <v>63</v>
      </c>
      <c r="F25" s="112">
        <v>7</v>
      </c>
      <c r="G25" s="112" t="s">
        <v>470</v>
      </c>
      <c r="H25" s="112" t="s">
        <v>471</v>
      </c>
      <c r="I25" s="165">
        <v>24473</v>
      </c>
      <c r="J25" s="166">
        <v>576833288816</v>
      </c>
      <c r="K25" s="166"/>
      <c r="L25" s="112" t="s">
        <v>436</v>
      </c>
      <c r="M25" s="112"/>
    </row>
    <row r="26" spans="1:13" ht="15.75">
      <c r="A26" s="112">
        <f t="shared" si="0"/>
        <v>21</v>
      </c>
      <c r="B26" s="165"/>
      <c r="C26" s="112" t="s">
        <v>151</v>
      </c>
      <c r="D26" s="112" t="s">
        <v>156</v>
      </c>
      <c r="E26" s="112">
        <v>63</v>
      </c>
      <c r="F26" s="112">
        <v>4</v>
      </c>
      <c r="G26" s="112" t="s">
        <v>472</v>
      </c>
      <c r="H26" s="112" t="s">
        <v>473</v>
      </c>
      <c r="I26" s="165">
        <v>21916</v>
      </c>
      <c r="J26" s="166">
        <v>417223232653</v>
      </c>
      <c r="K26" s="166"/>
      <c r="L26" s="112" t="s">
        <v>436</v>
      </c>
      <c r="M26" s="112"/>
    </row>
    <row r="27" spans="1:13" ht="15.75">
      <c r="A27" s="112">
        <f t="shared" si="0"/>
        <v>22</v>
      </c>
      <c r="B27" s="165"/>
      <c r="C27" s="112" t="s">
        <v>151</v>
      </c>
      <c r="D27" s="112" t="s">
        <v>156</v>
      </c>
      <c r="E27" s="112">
        <v>63</v>
      </c>
      <c r="F27" s="112">
        <v>4.5</v>
      </c>
      <c r="G27" s="112" t="s">
        <v>474</v>
      </c>
      <c r="H27" s="112"/>
      <c r="I27" s="165">
        <v>21186</v>
      </c>
      <c r="J27" s="166">
        <v>880908174321</v>
      </c>
      <c r="K27" s="166"/>
      <c r="L27" s="112" t="s">
        <v>436</v>
      </c>
      <c r="M27" s="112"/>
    </row>
    <row r="28" spans="1:13" ht="15.75">
      <c r="A28" s="112">
        <f t="shared" si="0"/>
        <v>23</v>
      </c>
      <c r="B28" s="165"/>
      <c r="C28" s="112" t="s">
        <v>151</v>
      </c>
      <c r="D28" s="112" t="s">
        <v>156</v>
      </c>
      <c r="E28" s="112">
        <v>63</v>
      </c>
      <c r="F28" s="112">
        <v>6</v>
      </c>
      <c r="G28" s="112" t="s">
        <v>475</v>
      </c>
      <c r="H28" s="112"/>
      <c r="I28" s="165">
        <v>21551</v>
      </c>
      <c r="J28" s="166">
        <v>261074391128</v>
      </c>
      <c r="K28" s="166"/>
      <c r="L28" s="112" t="s">
        <v>436</v>
      </c>
      <c r="M28" s="112"/>
    </row>
    <row r="29" spans="1:13" ht="15.75">
      <c r="A29" s="112">
        <f t="shared" si="0"/>
        <v>24</v>
      </c>
      <c r="B29" s="165"/>
      <c r="C29" s="112" t="s">
        <v>151</v>
      </c>
      <c r="D29" s="112" t="s">
        <v>156</v>
      </c>
      <c r="E29" s="112">
        <v>63</v>
      </c>
      <c r="F29" s="112">
        <v>5</v>
      </c>
      <c r="G29" s="112" t="s">
        <v>476</v>
      </c>
      <c r="H29" s="112"/>
      <c r="I29" s="165">
        <v>26665</v>
      </c>
      <c r="J29" s="166">
        <v>354423069652</v>
      </c>
      <c r="K29" s="166"/>
      <c r="L29" s="112" t="s">
        <v>436</v>
      </c>
      <c r="M29" s="112"/>
    </row>
    <row r="30" spans="1:13" ht="15.75">
      <c r="A30" s="112">
        <f t="shared" si="0"/>
        <v>25</v>
      </c>
      <c r="B30" s="165"/>
      <c r="C30" s="112" t="s">
        <v>134</v>
      </c>
      <c r="D30" s="112" t="s">
        <v>135</v>
      </c>
      <c r="E30" s="112">
        <v>63</v>
      </c>
      <c r="F30" s="112">
        <v>4</v>
      </c>
      <c r="G30" s="112" t="s">
        <v>477</v>
      </c>
      <c r="H30" s="112" t="s">
        <v>478</v>
      </c>
      <c r="I30" s="165">
        <v>36967</v>
      </c>
      <c r="J30" s="166">
        <v>667754709450</v>
      </c>
      <c r="K30" s="166"/>
      <c r="L30" s="112" t="s">
        <v>436</v>
      </c>
      <c r="M30" s="112"/>
    </row>
    <row r="31" spans="1:13" ht="15.75">
      <c r="A31" s="112">
        <f t="shared" si="0"/>
        <v>26</v>
      </c>
      <c r="B31" s="165"/>
      <c r="C31" s="112" t="s">
        <v>134</v>
      </c>
      <c r="D31" s="112" t="s">
        <v>135</v>
      </c>
      <c r="E31" s="112">
        <v>63</v>
      </c>
      <c r="F31" s="112">
        <v>6.5</v>
      </c>
      <c r="G31" s="112" t="s">
        <v>479</v>
      </c>
      <c r="H31" s="112" t="s">
        <v>480</v>
      </c>
      <c r="I31" s="165">
        <v>34700</v>
      </c>
      <c r="J31" s="166">
        <v>743956758201</v>
      </c>
      <c r="K31" s="166">
        <v>8470975516</v>
      </c>
      <c r="L31" s="112" t="s">
        <v>436</v>
      </c>
      <c r="M31" s="112"/>
    </row>
    <row r="32" spans="1:13" ht="15.75">
      <c r="A32" s="112">
        <f t="shared" si="0"/>
        <v>27</v>
      </c>
      <c r="B32" s="165"/>
      <c r="C32" s="112" t="s">
        <v>134</v>
      </c>
      <c r="D32" s="112" t="s">
        <v>135</v>
      </c>
      <c r="E32" s="112">
        <v>63</v>
      </c>
      <c r="F32" s="112">
        <v>8</v>
      </c>
      <c r="G32" s="112" t="s">
        <v>481</v>
      </c>
      <c r="H32" s="112" t="s">
        <v>482</v>
      </c>
      <c r="I32" s="165">
        <v>29799</v>
      </c>
      <c r="J32" s="166">
        <v>713280849570</v>
      </c>
      <c r="K32" s="166"/>
      <c r="L32" s="112" t="s">
        <v>436</v>
      </c>
      <c r="M32" s="112"/>
    </row>
    <row r="33" spans="1:13" ht="15.75">
      <c r="A33" s="112">
        <f t="shared" si="0"/>
        <v>28</v>
      </c>
      <c r="B33" s="165"/>
      <c r="C33" s="112" t="s">
        <v>134</v>
      </c>
      <c r="D33" s="112" t="s">
        <v>135</v>
      </c>
      <c r="E33" s="112">
        <v>63</v>
      </c>
      <c r="F33" s="112">
        <v>7</v>
      </c>
      <c r="G33" s="112" t="s">
        <v>483</v>
      </c>
      <c r="H33" s="112" t="s">
        <v>484</v>
      </c>
      <c r="I33" s="165">
        <v>23012</v>
      </c>
      <c r="J33" s="166">
        <v>591883494226</v>
      </c>
      <c r="K33" s="166"/>
      <c r="L33" s="112" t="s">
        <v>436</v>
      </c>
      <c r="M33" s="112"/>
    </row>
    <row r="34" spans="1:13" ht="15.75">
      <c r="A34" s="112">
        <f t="shared" si="0"/>
        <v>29</v>
      </c>
      <c r="B34" s="165"/>
      <c r="C34" s="112" t="s">
        <v>134</v>
      </c>
      <c r="D34" s="112" t="s">
        <v>485</v>
      </c>
      <c r="E34" s="112">
        <v>63</v>
      </c>
      <c r="F34" s="112">
        <v>8</v>
      </c>
      <c r="G34" s="112" t="s">
        <v>486</v>
      </c>
      <c r="H34" s="112" t="s">
        <v>487</v>
      </c>
      <c r="I34" s="165">
        <v>27395</v>
      </c>
      <c r="J34" s="166">
        <v>627270381233</v>
      </c>
      <c r="K34" s="166"/>
      <c r="L34" s="112" t="s">
        <v>436</v>
      </c>
      <c r="M34" s="112"/>
    </row>
    <row r="35" spans="1:13" ht="15.75">
      <c r="A35" s="112">
        <f t="shared" si="0"/>
        <v>30</v>
      </c>
      <c r="B35" s="165"/>
      <c r="C35" s="112" t="s">
        <v>176</v>
      </c>
      <c r="D35" s="112" t="s">
        <v>177</v>
      </c>
      <c r="E35" s="112">
        <v>110</v>
      </c>
      <c r="F35" s="112">
        <v>5</v>
      </c>
      <c r="G35" s="112" t="s">
        <v>488</v>
      </c>
      <c r="H35" s="112" t="s">
        <v>489</v>
      </c>
      <c r="I35" s="165">
        <v>18264</v>
      </c>
      <c r="J35" s="166">
        <v>682215641498</v>
      </c>
      <c r="K35" s="166"/>
      <c r="L35" s="112" t="s">
        <v>436</v>
      </c>
      <c r="M35" s="112"/>
    </row>
    <row r="36" spans="1:13" ht="15.75">
      <c r="A36" s="112">
        <f t="shared" si="0"/>
        <v>31</v>
      </c>
      <c r="B36" s="165"/>
      <c r="C36" s="112" t="s">
        <v>176</v>
      </c>
      <c r="D36" s="112" t="s">
        <v>177</v>
      </c>
      <c r="E36" s="112">
        <v>110</v>
      </c>
      <c r="F36" s="112">
        <v>6</v>
      </c>
      <c r="G36" s="112" t="s">
        <v>490</v>
      </c>
      <c r="H36" s="112" t="s">
        <v>491</v>
      </c>
      <c r="I36" s="165">
        <v>27395</v>
      </c>
      <c r="J36" s="166">
        <v>987797127779</v>
      </c>
      <c r="K36" s="166"/>
      <c r="L36" s="112" t="s">
        <v>436</v>
      </c>
      <c r="M36" s="112"/>
    </row>
    <row r="37" spans="1:13" ht="15.75">
      <c r="A37" s="112">
        <f t="shared" si="0"/>
        <v>32</v>
      </c>
      <c r="B37" s="165"/>
      <c r="C37" s="112" t="s">
        <v>176</v>
      </c>
      <c r="D37" s="112" t="s">
        <v>177</v>
      </c>
      <c r="E37" s="112">
        <v>110</v>
      </c>
      <c r="F37" s="112">
        <v>4</v>
      </c>
      <c r="G37" s="112" t="s">
        <v>492</v>
      </c>
      <c r="H37" s="112" t="s">
        <v>493</v>
      </c>
      <c r="I37" s="165">
        <v>24108</v>
      </c>
      <c r="J37" s="166">
        <v>228354850690</v>
      </c>
      <c r="K37" s="166">
        <v>8957740055</v>
      </c>
      <c r="L37" s="112" t="s">
        <v>436</v>
      </c>
      <c r="M37" s="112"/>
    </row>
    <row r="38" spans="1:13" ht="15.75">
      <c r="A38" s="112">
        <f t="shared" si="0"/>
        <v>33</v>
      </c>
      <c r="B38" s="165"/>
      <c r="C38" s="112" t="s">
        <v>176</v>
      </c>
      <c r="D38" s="112" t="s">
        <v>177</v>
      </c>
      <c r="E38" s="112">
        <v>110</v>
      </c>
      <c r="F38" s="112">
        <v>5</v>
      </c>
      <c r="G38" s="112" t="s">
        <v>494</v>
      </c>
      <c r="H38" s="112" t="s">
        <v>492</v>
      </c>
      <c r="I38" s="165">
        <v>35641</v>
      </c>
      <c r="J38" s="166">
        <v>311943855427</v>
      </c>
      <c r="K38" s="166">
        <v>8840981650</v>
      </c>
      <c r="L38" s="112" t="s">
        <v>436</v>
      </c>
      <c r="M38" s="112"/>
    </row>
    <row r="39" spans="1:13" ht="15.75">
      <c r="A39" s="112">
        <f t="shared" si="0"/>
        <v>34</v>
      </c>
      <c r="B39" s="165"/>
      <c r="C39" s="112" t="s">
        <v>176</v>
      </c>
      <c r="D39" s="112" t="s">
        <v>177</v>
      </c>
      <c r="E39" s="112">
        <v>110</v>
      </c>
      <c r="F39" s="112">
        <v>6</v>
      </c>
      <c r="G39" s="112" t="s">
        <v>495</v>
      </c>
      <c r="H39" s="112" t="s">
        <v>496</v>
      </c>
      <c r="I39" s="165">
        <v>23212</v>
      </c>
      <c r="J39" s="166">
        <v>711599311654</v>
      </c>
      <c r="K39" s="166">
        <v>9794938120</v>
      </c>
      <c r="L39" s="112" t="s">
        <v>436</v>
      </c>
      <c r="M39" s="112"/>
    </row>
    <row r="40" spans="1:13" ht="15.75">
      <c r="A40" s="112">
        <f t="shared" si="0"/>
        <v>35</v>
      </c>
      <c r="B40" s="165"/>
      <c r="C40" s="112" t="s">
        <v>176</v>
      </c>
      <c r="D40" s="112" t="s">
        <v>177</v>
      </c>
      <c r="E40" s="112">
        <v>110</v>
      </c>
      <c r="F40" s="112">
        <v>5</v>
      </c>
      <c r="G40" s="112" t="s">
        <v>497</v>
      </c>
      <c r="H40" s="112" t="s">
        <v>498</v>
      </c>
      <c r="I40" s="165">
        <v>19668</v>
      </c>
      <c r="J40" s="166">
        <v>229133792130</v>
      </c>
      <c r="K40" s="166">
        <v>6392864231</v>
      </c>
      <c r="L40" s="112" t="s">
        <v>436</v>
      </c>
      <c r="M40" s="112"/>
    </row>
    <row r="41" spans="1:13" ht="15.75">
      <c r="A41" s="112">
        <f t="shared" si="0"/>
        <v>36</v>
      </c>
      <c r="B41" s="165"/>
      <c r="C41" s="112" t="s">
        <v>217</v>
      </c>
      <c r="D41" s="112" t="s">
        <v>219</v>
      </c>
      <c r="E41" s="112">
        <v>75</v>
      </c>
      <c r="F41" s="112">
        <v>5</v>
      </c>
      <c r="G41" s="112" t="s">
        <v>486</v>
      </c>
      <c r="H41" s="112"/>
      <c r="I41" s="165">
        <v>27030</v>
      </c>
      <c r="J41" s="166">
        <v>265440213934</v>
      </c>
      <c r="K41" s="166">
        <v>9889378422</v>
      </c>
      <c r="L41" s="112" t="s">
        <v>436</v>
      </c>
      <c r="M41" s="112"/>
    </row>
    <row r="42" spans="1:13" ht="15.75">
      <c r="A42" s="112">
        <f t="shared" si="0"/>
        <v>37</v>
      </c>
      <c r="B42" s="165"/>
      <c r="C42" s="112" t="s">
        <v>217</v>
      </c>
      <c r="D42" s="112" t="s">
        <v>219</v>
      </c>
      <c r="E42" s="112">
        <v>75</v>
      </c>
      <c r="F42" s="112">
        <v>6</v>
      </c>
      <c r="G42" s="112" t="s">
        <v>499</v>
      </c>
      <c r="H42" s="112" t="s">
        <v>500</v>
      </c>
      <c r="I42" s="165">
        <v>23743</v>
      </c>
      <c r="J42" s="166">
        <v>916474983588</v>
      </c>
      <c r="K42" s="166">
        <v>9453941069</v>
      </c>
      <c r="L42" s="112" t="s">
        <v>436</v>
      </c>
      <c r="M42" s="112"/>
    </row>
    <row r="43" spans="1:13" ht="15.75">
      <c r="A43" s="112">
        <f t="shared" si="0"/>
        <v>38</v>
      </c>
      <c r="B43" s="165"/>
      <c r="C43" s="112" t="s">
        <v>217</v>
      </c>
      <c r="D43" s="112" t="s">
        <v>219</v>
      </c>
      <c r="E43" s="112">
        <v>75</v>
      </c>
      <c r="F43" s="112">
        <v>5.5</v>
      </c>
      <c r="G43" s="112" t="s">
        <v>501</v>
      </c>
      <c r="H43" s="112"/>
      <c r="I43" s="165">
        <v>20926</v>
      </c>
      <c r="J43" s="166">
        <v>516556002665</v>
      </c>
      <c r="K43" s="166"/>
      <c r="L43" s="112" t="s">
        <v>436</v>
      </c>
      <c r="M43" s="112"/>
    </row>
    <row r="44" spans="1:13" ht="15.75">
      <c r="A44" s="112">
        <f t="shared" si="0"/>
        <v>39</v>
      </c>
      <c r="B44" s="165"/>
      <c r="C44" s="112" t="s">
        <v>180</v>
      </c>
      <c r="D44" s="112" t="s">
        <v>181</v>
      </c>
      <c r="E44" s="112">
        <v>90</v>
      </c>
      <c r="F44" s="112">
        <v>5</v>
      </c>
      <c r="G44" s="112" t="s">
        <v>502</v>
      </c>
      <c r="H44" s="112" t="s">
        <v>503</v>
      </c>
      <c r="I44" s="165">
        <v>26514</v>
      </c>
      <c r="J44" s="166">
        <v>987924990177</v>
      </c>
      <c r="K44" s="166">
        <v>6391756212</v>
      </c>
      <c r="L44" s="112" t="s">
        <v>436</v>
      </c>
      <c r="M44" s="112"/>
    </row>
    <row r="45" spans="1:13" ht="15.75">
      <c r="A45" s="112">
        <f t="shared" si="0"/>
        <v>40</v>
      </c>
      <c r="B45" s="165"/>
      <c r="C45" s="112" t="s">
        <v>180</v>
      </c>
      <c r="D45" s="112" t="s">
        <v>181</v>
      </c>
      <c r="E45" s="112">
        <v>90</v>
      </c>
      <c r="F45" s="112">
        <v>6</v>
      </c>
      <c r="G45" s="112" t="s">
        <v>504</v>
      </c>
      <c r="H45" s="112" t="s">
        <v>505</v>
      </c>
      <c r="I45" s="165">
        <v>27555</v>
      </c>
      <c r="J45" s="166">
        <v>644049650739</v>
      </c>
      <c r="K45" s="166">
        <v>9793982178</v>
      </c>
      <c r="L45" s="112" t="s">
        <v>436</v>
      </c>
      <c r="M45" s="112"/>
    </row>
    <row r="46" spans="1:13" ht="15.75">
      <c r="A46" s="112">
        <f t="shared" si="0"/>
        <v>41</v>
      </c>
      <c r="B46" s="165"/>
      <c r="C46" s="112" t="s">
        <v>180</v>
      </c>
      <c r="D46" s="112" t="s">
        <v>181</v>
      </c>
      <c r="E46" s="112">
        <v>90</v>
      </c>
      <c r="F46" s="112">
        <v>7</v>
      </c>
      <c r="G46" s="112" t="s">
        <v>506</v>
      </c>
      <c r="H46" s="112"/>
      <c r="I46" s="165">
        <v>23743</v>
      </c>
      <c r="J46" s="166">
        <v>955332478064</v>
      </c>
      <c r="K46" s="166">
        <v>9452503771</v>
      </c>
      <c r="L46" s="112" t="s">
        <v>436</v>
      </c>
      <c r="M46" s="112"/>
    </row>
    <row r="47" spans="1:13" ht="15.75">
      <c r="A47" s="112">
        <f t="shared" si="0"/>
        <v>42</v>
      </c>
      <c r="B47" s="165"/>
      <c r="C47" s="112" t="s">
        <v>180</v>
      </c>
      <c r="D47" s="112" t="s">
        <v>181</v>
      </c>
      <c r="E47" s="112">
        <v>90</v>
      </c>
      <c r="F47" s="112">
        <v>8</v>
      </c>
      <c r="G47" s="112" t="s">
        <v>507</v>
      </c>
      <c r="H47" s="112" t="s">
        <v>508</v>
      </c>
      <c r="I47" s="165">
        <v>29420</v>
      </c>
      <c r="J47" s="166">
        <v>861276230437</v>
      </c>
      <c r="K47" s="166">
        <v>6306149755</v>
      </c>
      <c r="L47" s="112" t="s">
        <v>436</v>
      </c>
      <c r="M47" s="112"/>
    </row>
    <row r="48" spans="1:13" ht="15.75">
      <c r="A48" s="112">
        <f t="shared" si="0"/>
        <v>43</v>
      </c>
      <c r="B48" s="165"/>
      <c r="C48" s="112" t="s">
        <v>180</v>
      </c>
      <c r="D48" s="112" t="s">
        <v>181</v>
      </c>
      <c r="E48" s="112">
        <v>90</v>
      </c>
      <c r="F48" s="112">
        <v>6</v>
      </c>
      <c r="G48" s="112" t="s">
        <v>509</v>
      </c>
      <c r="H48" s="112" t="s">
        <v>510</v>
      </c>
      <c r="I48" s="165">
        <v>27030</v>
      </c>
      <c r="J48" s="166">
        <v>798041927051</v>
      </c>
      <c r="K48" s="166">
        <v>8400971503</v>
      </c>
      <c r="L48" s="112" t="s">
        <v>436</v>
      </c>
      <c r="M48" s="112"/>
    </row>
    <row r="49" spans="1:13" ht="15.75">
      <c r="A49" s="112">
        <f t="shared" si="0"/>
        <v>44</v>
      </c>
      <c r="B49" s="165"/>
      <c r="C49" s="112" t="s">
        <v>180</v>
      </c>
      <c r="D49" s="112" t="s">
        <v>181</v>
      </c>
      <c r="E49" s="112">
        <v>90</v>
      </c>
      <c r="F49" s="112">
        <v>5</v>
      </c>
      <c r="G49" s="112" t="s">
        <v>511</v>
      </c>
      <c r="H49" s="112" t="s">
        <v>512</v>
      </c>
      <c r="I49" s="165">
        <v>14977</v>
      </c>
      <c r="J49" s="166">
        <v>909299038449</v>
      </c>
      <c r="K49" s="166"/>
      <c r="L49" s="112" t="s">
        <v>436</v>
      </c>
      <c r="M49" s="112"/>
    </row>
    <row r="50" spans="1:13" ht="15.75">
      <c r="A50" s="112">
        <f t="shared" si="0"/>
        <v>45</v>
      </c>
      <c r="B50" s="165"/>
      <c r="C50" s="112" t="s">
        <v>180</v>
      </c>
      <c r="D50" s="112" t="s">
        <v>181</v>
      </c>
      <c r="E50" s="112">
        <v>90</v>
      </c>
      <c r="F50" s="112">
        <v>7.5</v>
      </c>
      <c r="G50" s="112" t="s">
        <v>513</v>
      </c>
      <c r="H50" s="112" t="s">
        <v>514</v>
      </c>
      <c r="I50" s="165">
        <v>30567</v>
      </c>
      <c r="J50" s="166">
        <v>230885174706</v>
      </c>
      <c r="K50" s="166">
        <v>8853080958</v>
      </c>
      <c r="L50" s="112" t="s">
        <v>436</v>
      </c>
      <c r="M50" s="112"/>
    </row>
    <row r="51" spans="1:13" ht="15.75">
      <c r="A51" s="112">
        <f t="shared" si="0"/>
        <v>46</v>
      </c>
      <c r="B51" s="165"/>
      <c r="C51" s="112" t="s">
        <v>180</v>
      </c>
      <c r="D51" s="112" t="s">
        <v>181</v>
      </c>
      <c r="E51" s="112">
        <v>90</v>
      </c>
      <c r="F51" s="112">
        <v>8</v>
      </c>
      <c r="G51" s="112" t="s">
        <v>515</v>
      </c>
      <c r="H51" s="112"/>
      <c r="I51" s="165">
        <v>23377</v>
      </c>
      <c r="J51" s="166">
        <v>233376098648</v>
      </c>
      <c r="K51" s="166">
        <v>9664937717</v>
      </c>
      <c r="L51" s="112" t="s">
        <v>436</v>
      </c>
      <c r="M51" s="112"/>
    </row>
    <row r="52" spans="1:13" ht="31.5">
      <c r="A52" s="112">
        <f t="shared" si="0"/>
        <v>47</v>
      </c>
      <c r="B52" s="165"/>
      <c r="C52" s="112" t="s">
        <v>180</v>
      </c>
      <c r="D52" s="112" t="s">
        <v>181</v>
      </c>
      <c r="E52" s="112">
        <v>90</v>
      </c>
      <c r="F52" s="112">
        <v>6.5</v>
      </c>
      <c r="G52" s="168" t="s">
        <v>516</v>
      </c>
      <c r="H52" s="112"/>
      <c r="I52" s="165">
        <v>27559</v>
      </c>
      <c r="J52" s="166">
        <v>841884404996</v>
      </c>
      <c r="K52" s="166">
        <v>9795187318</v>
      </c>
      <c r="L52" s="112" t="s">
        <v>436</v>
      </c>
      <c r="M52" s="112"/>
    </row>
    <row r="53" spans="1:13" ht="15.75">
      <c r="A53" s="112">
        <f t="shared" si="0"/>
        <v>48</v>
      </c>
      <c r="B53" s="165"/>
      <c r="C53" s="112" t="s">
        <v>180</v>
      </c>
      <c r="D53" s="112" t="s">
        <v>181</v>
      </c>
      <c r="E53" s="112">
        <v>90</v>
      </c>
      <c r="F53" s="112">
        <v>6</v>
      </c>
      <c r="G53" s="112" t="s">
        <v>517</v>
      </c>
      <c r="H53" s="112"/>
      <c r="I53" s="165">
        <v>25574</v>
      </c>
      <c r="J53" s="166">
        <v>809386476093</v>
      </c>
      <c r="K53" s="166">
        <v>9795187318</v>
      </c>
      <c r="L53" s="112" t="s">
        <v>436</v>
      </c>
      <c r="M53" s="112"/>
    </row>
    <row r="54" spans="1:13" ht="15.75">
      <c r="A54" s="112">
        <f t="shared" si="0"/>
        <v>49</v>
      </c>
      <c r="B54" s="165"/>
      <c r="C54" s="112" t="s">
        <v>180</v>
      </c>
      <c r="D54" s="112" t="s">
        <v>181</v>
      </c>
      <c r="E54" s="112">
        <v>90</v>
      </c>
      <c r="F54" s="112">
        <v>7.5</v>
      </c>
      <c r="G54" s="112" t="s">
        <v>518</v>
      </c>
      <c r="H54" s="112" t="s">
        <v>519</v>
      </c>
      <c r="I54" s="165">
        <v>21200</v>
      </c>
      <c r="J54" s="166">
        <v>670276847391</v>
      </c>
      <c r="K54" s="166">
        <v>9795212116</v>
      </c>
      <c r="L54" s="112" t="s">
        <v>436</v>
      </c>
      <c r="M54" s="112"/>
    </row>
    <row r="55" spans="1:13" ht="15.75">
      <c r="A55" s="112">
        <f t="shared" si="0"/>
        <v>50</v>
      </c>
      <c r="B55" s="165"/>
      <c r="C55" s="112" t="s">
        <v>180</v>
      </c>
      <c r="D55" s="112" t="s">
        <v>181</v>
      </c>
      <c r="E55" s="112">
        <v>90</v>
      </c>
      <c r="F55" s="112">
        <v>8</v>
      </c>
      <c r="G55" s="112" t="s">
        <v>520</v>
      </c>
      <c r="H55" s="112" t="s">
        <v>521</v>
      </c>
      <c r="I55" s="165">
        <v>23197</v>
      </c>
      <c r="J55" s="166">
        <v>811325674768</v>
      </c>
      <c r="K55" s="166">
        <v>6306164699</v>
      </c>
      <c r="L55" s="112" t="s">
        <v>436</v>
      </c>
      <c r="M55" s="112"/>
    </row>
    <row r="56" spans="1:13" ht="15.75">
      <c r="A56" s="112">
        <f t="shared" si="0"/>
        <v>51</v>
      </c>
      <c r="B56" s="165"/>
      <c r="C56" s="112" t="s">
        <v>522</v>
      </c>
      <c r="D56" s="112" t="s">
        <v>523</v>
      </c>
      <c r="E56" s="112">
        <v>63</v>
      </c>
      <c r="F56" s="112">
        <v>5</v>
      </c>
      <c r="G56" s="112" t="s">
        <v>458</v>
      </c>
      <c r="H56" s="112" t="s">
        <v>524</v>
      </c>
      <c r="I56" s="165">
        <v>21186</v>
      </c>
      <c r="J56" s="166">
        <v>617121543113</v>
      </c>
      <c r="K56" s="166"/>
      <c r="L56" s="112" t="s">
        <v>436</v>
      </c>
      <c r="M56" s="112"/>
    </row>
    <row r="57" spans="1:13" ht="15.75">
      <c r="A57" s="112">
        <f t="shared" si="0"/>
        <v>52</v>
      </c>
      <c r="B57" s="165"/>
      <c r="C57" s="112" t="s">
        <v>522</v>
      </c>
      <c r="D57" s="112" t="s">
        <v>523</v>
      </c>
      <c r="E57" s="112">
        <v>63</v>
      </c>
      <c r="F57" s="112">
        <v>4.5</v>
      </c>
      <c r="G57" s="112" t="s">
        <v>525</v>
      </c>
      <c r="H57" s="112" t="s">
        <v>526</v>
      </c>
      <c r="I57" s="165">
        <v>20090</v>
      </c>
      <c r="J57" s="166">
        <v>783425062503</v>
      </c>
      <c r="K57" s="166">
        <v>9335012534</v>
      </c>
      <c r="L57" s="112" t="s">
        <v>436</v>
      </c>
      <c r="M57" s="112"/>
    </row>
    <row r="58" spans="1:13" ht="15.75">
      <c r="A58" s="112">
        <f t="shared" si="0"/>
        <v>53</v>
      </c>
      <c r="B58" s="165"/>
      <c r="C58" s="112" t="s">
        <v>522</v>
      </c>
      <c r="D58" s="112" t="s">
        <v>523</v>
      </c>
      <c r="E58" s="112">
        <v>63</v>
      </c>
      <c r="F58" s="112">
        <v>6</v>
      </c>
      <c r="G58" s="112" t="s">
        <v>527</v>
      </c>
      <c r="H58" s="112" t="s">
        <v>528</v>
      </c>
      <c r="I58" s="165">
        <v>31413</v>
      </c>
      <c r="J58" s="166">
        <v>462970253877</v>
      </c>
      <c r="K58" s="166">
        <v>7985199522</v>
      </c>
      <c r="L58" s="112" t="s">
        <v>436</v>
      </c>
      <c r="M58" s="112"/>
    </row>
    <row r="59" spans="1:13" ht="15.75">
      <c r="A59" s="112">
        <f t="shared" si="0"/>
        <v>54</v>
      </c>
      <c r="B59" s="165"/>
      <c r="C59" s="112" t="s">
        <v>522</v>
      </c>
      <c r="D59" s="112" t="s">
        <v>523</v>
      </c>
      <c r="E59" s="112">
        <v>63</v>
      </c>
      <c r="F59" s="112">
        <v>5.5</v>
      </c>
      <c r="G59" s="112" t="s">
        <v>529</v>
      </c>
      <c r="H59" s="112" t="s">
        <v>530</v>
      </c>
      <c r="I59" s="165">
        <v>28286</v>
      </c>
      <c r="J59" s="166">
        <v>262052561133</v>
      </c>
      <c r="K59" s="166"/>
      <c r="L59" s="112" t="s">
        <v>436</v>
      </c>
      <c r="M59" s="112"/>
    </row>
    <row r="60" spans="1:13" ht="15.75">
      <c r="A60" s="112">
        <f t="shared" si="0"/>
        <v>55</v>
      </c>
      <c r="B60" s="165"/>
      <c r="C60" s="112" t="s">
        <v>522</v>
      </c>
      <c r="D60" s="112" t="s">
        <v>523</v>
      </c>
      <c r="E60" s="112">
        <v>63</v>
      </c>
      <c r="F60" s="112">
        <v>4</v>
      </c>
      <c r="G60" s="112" t="s">
        <v>531</v>
      </c>
      <c r="H60" s="112" t="s">
        <v>526</v>
      </c>
      <c r="I60" s="165">
        <v>15342</v>
      </c>
      <c r="J60" s="166">
        <v>428291762056</v>
      </c>
      <c r="K60" s="166"/>
      <c r="L60" s="112" t="s">
        <v>436</v>
      </c>
      <c r="M60" s="112"/>
    </row>
    <row r="61" spans="1:13" ht="15.75">
      <c r="A61" s="112">
        <f t="shared" si="0"/>
        <v>56</v>
      </c>
      <c r="B61" s="165"/>
      <c r="C61" s="112" t="s">
        <v>302</v>
      </c>
      <c r="D61" s="112" t="s">
        <v>303</v>
      </c>
      <c r="E61" s="112">
        <v>63</v>
      </c>
      <c r="F61" s="112">
        <v>5</v>
      </c>
      <c r="G61" s="112" t="s">
        <v>532</v>
      </c>
      <c r="H61" s="112" t="s">
        <v>533</v>
      </c>
      <c r="I61" s="165">
        <v>27806</v>
      </c>
      <c r="J61" s="166">
        <v>618998960294</v>
      </c>
      <c r="K61" s="166">
        <v>9838813314</v>
      </c>
      <c r="L61" s="112" t="s">
        <v>436</v>
      </c>
      <c r="M61" s="112"/>
    </row>
    <row r="62" spans="1:13" ht="15.75">
      <c r="A62" s="112">
        <f t="shared" si="0"/>
        <v>57</v>
      </c>
      <c r="B62" s="165"/>
      <c r="C62" s="112" t="s">
        <v>302</v>
      </c>
      <c r="D62" s="112" t="s">
        <v>303</v>
      </c>
      <c r="E62" s="112">
        <v>63</v>
      </c>
      <c r="F62" s="112">
        <v>6</v>
      </c>
      <c r="G62" s="112" t="s">
        <v>534</v>
      </c>
      <c r="H62" s="112" t="s">
        <v>535</v>
      </c>
      <c r="I62" s="165">
        <v>29587</v>
      </c>
      <c r="J62" s="166">
        <v>457585310967</v>
      </c>
      <c r="K62" s="166">
        <v>7754057005</v>
      </c>
      <c r="L62" s="112" t="s">
        <v>436</v>
      </c>
      <c r="M62" s="112"/>
    </row>
    <row r="63" spans="1:13" ht="15.75">
      <c r="A63" s="112">
        <f t="shared" si="0"/>
        <v>58</v>
      </c>
      <c r="B63" s="165"/>
      <c r="C63" s="112" t="s">
        <v>302</v>
      </c>
      <c r="D63" s="112" t="s">
        <v>303</v>
      </c>
      <c r="E63" s="112">
        <v>63</v>
      </c>
      <c r="F63" s="112">
        <v>5</v>
      </c>
      <c r="G63" s="112" t="s">
        <v>536</v>
      </c>
      <c r="H63" s="112" t="s">
        <v>537</v>
      </c>
      <c r="I63" s="165">
        <v>23440</v>
      </c>
      <c r="J63" s="166">
        <v>642759404200</v>
      </c>
      <c r="K63" s="166">
        <v>9721418253</v>
      </c>
      <c r="L63" s="112" t="s">
        <v>436</v>
      </c>
      <c r="M63" s="112"/>
    </row>
    <row r="64" spans="1:13" ht="15.75">
      <c r="A64" s="112">
        <f t="shared" si="0"/>
        <v>59</v>
      </c>
      <c r="B64" s="165"/>
      <c r="C64" s="112" t="s">
        <v>302</v>
      </c>
      <c r="D64" s="112" t="s">
        <v>303</v>
      </c>
      <c r="E64" s="112">
        <v>63</v>
      </c>
      <c r="F64" s="112">
        <v>5</v>
      </c>
      <c r="G64" s="112" t="s">
        <v>538</v>
      </c>
      <c r="H64" s="112" t="s">
        <v>539</v>
      </c>
      <c r="I64" s="165">
        <v>30682</v>
      </c>
      <c r="J64" s="166">
        <v>893063592075</v>
      </c>
      <c r="K64" s="166">
        <v>7897475219</v>
      </c>
      <c r="L64" s="112" t="s">
        <v>436</v>
      </c>
      <c r="M64" s="112"/>
    </row>
    <row r="65" spans="1:13" ht="15.75">
      <c r="A65" s="112">
        <f t="shared" si="0"/>
        <v>60</v>
      </c>
      <c r="B65" s="165"/>
      <c r="C65" s="112" t="s">
        <v>293</v>
      </c>
      <c r="D65" s="112" t="s">
        <v>294</v>
      </c>
      <c r="E65" s="112">
        <v>63</v>
      </c>
      <c r="F65" s="112">
        <v>5</v>
      </c>
      <c r="G65" s="112" t="s">
        <v>540</v>
      </c>
      <c r="H65" s="112" t="s">
        <v>541</v>
      </c>
      <c r="I65" s="165">
        <v>25934</v>
      </c>
      <c r="J65" s="166">
        <v>483217016090</v>
      </c>
      <c r="K65" s="166">
        <v>9621095724</v>
      </c>
      <c r="L65" s="112" t="s">
        <v>436</v>
      </c>
      <c r="M65" s="112"/>
    </row>
    <row r="66" spans="1:13" ht="15.75">
      <c r="A66" s="112">
        <f t="shared" si="0"/>
        <v>61</v>
      </c>
      <c r="B66" s="165"/>
      <c r="C66" s="112" t="s">
        <v>293</v>
      </c>
      <c r="D66" s="112" t="s">
        <v>294</v>
      </c>
      <c r="E66" s="112">
        <v>63</v>
      </c>
      <c r="F66" s="112">
        <v>5.5</v>
      </c>
      <c r="G66" s="112" t="s">
        <v>542</v>
      </c>
      <c r="H66" s="112" t="s">
        <v>543</v>
      </c>
      <c r="I66" s="165">
        <v>20505</v>
      </c>
      <c r="J66" s="166">
        <v>412019790965</v>
      </c>
      <c r="K66" s="166"/>
      <c r="L66" s="112" t="s">
        <v>436</v>
      </c>
      <c r="M66" s="112"/>
    </row>
    <row r="67" spans="1:13" ht="15.75">
      <c r="A67" s="112">
        <f t="shared" si="0"/>
        <v>62</v>
      </c>
      <c r="B67" s="165"/>
      <c r="C67" s="112" t="s">
        <v>293</v>
      </c>
      <c r="D67" s="112" t="s">
        <v>294</v>
      </c>
      <c r="E67" s="112">
        <v>63</v>
      </c>
      <c r="F67" s="112">
        <v>4.5</v>
      </c>
      <c r="G67" s="112" t="s">
        <v>544</v>
      </c>
      <c r="H67" s="112"/>
      <c r="I67" s="165">
        <v>25204</v>
      </c>
      <c r="J67" s="166">
        <v>919845147572</v>
      </c>
      <c r="K67" s="166">
        <v>9022132209</v>
      </c>
      <c r="L67" s="112" t="s">
        <v>436</v>
      </c>
      <c r="M67" s="112"/>
    </row>
    <row r="68" spans="1:13" ht="15.75">
      <c r="A68" s="112">
        <f t="shared" si="0"/>
        <v>63</v>
      </c>
      <c r="B68" s="165"/>
      <c r="C68" s="112" t="s">
        <v>293</v>
      </c>
      <c r="D68" s="112" t="s">
        <v>294</v>
      </c>
      <c r="E68" s="112">
        <v>63</v>
      </c>
      <c r="F68" s="112">
        <v>6</v>
      </c>
      <c r="G68" s="112" t="s">
        <v>545</v>
      </c>
      <c r="H68" s="112"/>
      <c r="I68" s="165">
        <v>25569</v>
      </c>
      <c r="J68" s="166">
        <v>946549709534</v>
      </c>
      <c r="K68" s="166">
        <v>8974567846</v>
      </c>
      <c r="L68" s="112" t="s">
        <v>436</v>
      </c>
      <c r="M68" s="112"/>
    </row>
    <row r="69" spans="1:13" ht="15.75">
      <c r="A69" s="112">
        <f t="shared" si="0"/>
        <v>64</v>
      </c>
      <c r="B69" s="165"/>
      <c r="C69" s="112" t="s">
        <v>293</v>
      </c>
      <c r="D69" s="112" t="s">
        <v>294</v>
      </c>
      <c r="E69" s="112">
        <v>63</v>
      </c>
      <c r="F69" s="112">
        <v>6</v>
      </c>
      <c r="G69" s="112" t="s">
        <v>546</v>
      </c>
      <c r="H69" s="112" t="s">
        <v>547</v>
      </c>
      <c r="I69" s="165">
        <v>32509</v>
      </c>
      <c r="J69" s="166">
        <v>389048806586</v>
      </c>
      <c r="K69" s="166">
        <v>8810867519</v>
      </c>
      <c r="L69" s="112" t="s">
        <v>436</v>
      </c>
      <c r="M69" s="112"/>
    </row>
    <row r="70" spans="1:13" ht="15.75">
      <c r="A70" s="112">
        <f t="shared" si="0"/>
        <v>65</v>
      </c>
      <c r="B70" s="165"/>
      <c r="C70" s="112" t="s">
        <v>293</v>
      </c>
      <c r="D70" s="112" t="s">
        <v>294</v>
      </c>
      <c r="E70" s="112">
        <v>63</v>
      </c>
      <c r="F70" s="112">
        <v>6</v>
      </c>
      <c r="G70" s="112" t="s">
        <v>548</v>
      </c>
      <c r="H70" s="112" t="s">
        <v>549</v>
      </c>
      <c r="I70" s="165">
        <v>27395</v>
      </c>
      <c r="J70" s="166">
        <v>990889528229</v>
      </c>
      <c r="K70" s="166">
        <v>8470981354</v>
      </c>
      <c r="L70" s="112" t="s">
        <v>436</v>
      </c>
      <c r="M70" s="112"/>
    </row>
    <row r="71" spans="1:13" ht="15.75">
      <c r="A71" s="112">
        <f t="shared" si="0"/>
        <v>66</v>
      </c>
      <c r="B71" s="165"/>
      <c r="C71" s="112" t="s">
        <v>198</v>
      </c>
      <c r="D71" s="112" t="s">
        <v>199</v>
      </c>
      <c r="E71" s="112">
        <v>63</v>
      </c>
      <c r="F71" s="112">
        <v>7</v>
      </c>
      <c r="G71" s="112" t="s">
        <v>550</v>
      </c>
      <c r="H71" s="112" t="s">
        <v>551</v>
      </c>
      <c r="I71" s="165">
        <v>23377</v>
      </c>
      <c r="J71" s="166">
        <v>709414496390</v>
      </c>
      <c r="K71" s="166">
        <v>8429392493</v>
      </c>
      <c r="L71" s="112" t="s">
        <v>436</v>
      </c>
      <c r="M71" s="112"/>
    </row>
    <row r="72" spans="1:13" ht="15.75">
      <c r="A72" s="112">
        <f t="shared" ref="A72:A131" si="1">+A71+1</f>
        <v>67</v>
      </c>
      <c r="B72" s="165"/>
      <c r="C72" s="112" t="s">
        <v>198</v>
      </c>
      <c r="D72" s="112" t="s">
        <v>199</v>
      </c>
      <c r="E72" s="112">
        <v>63</v>
      </c>
      <c r="F72" s="112">
        <v>6</v>
      </c>
      <c r="G72" s="112" t="s">
        <v>552</v>
      </c>
      <c r="H72" s="112" t="s">
        <v>553</v>
      </c>
      <c r="I72" s="165">
        <v>26299</v>
      </c>
      <c r="J72" s="166">
        <v>744045607562</v>
      </c>
      <c r="K72" s="166">
        <v>8429352493</v>
      </c>
      <c r="L72" s="112" t="s">
        <v>436</v>
      </c>
      <c r="M72" s="112"/>
    </row>
    <row r="73" spans="1:13" ht="15.75">
      <c r="A73" s="112">
        <f t="shared" si="1"/>
        <v>68</v>
      </c>
      <c r="B73" s="165"/>
      <c r="C73" s="112" t="s">
        <v>198</v>
      </c>
      <c r="D73" s="112" t="s">
        <v>199</v>
      </c>
      <c r="E73" s="112">
        <v>63</v>
      </c>
      <c r="F73" s="112">
        <v>7</v>
      </c>
      <c r="G73" s="112" t="s">
        <v>554</v>
      </c>
      <c r="H73" s="112" t="s">
        <v>555</v>
      </c>
      <c r="I73" s="165">
        <v>34335</v>
      </c>
      <c r="J73" s="166">
        <v>861763262398</v>
      </c>
      <c r="K73" s="166">
        <v>9170831822</v>
      </c>
      <c r="L73" s="112" t="s">
        <v>436</v>
      </c>
      <c r="M73" s="112"/>
    </row>
    <row r="74" spans="1:13" ht="15.75">
      <c r="A74" s="112">
        <f t="shared" si="1"/>
        <v>69</v>
      </c>
      <c r="B74" s="165"/>
      <c r="C74" s="112" t="s">
        <v>198</v>
      </c>
      <c r="D74" s="112" t="s">
        <v>199</v>
      </c>
      <c r="E74" s="112">
        <v>63</v>
      </c>
      <c r="F74" s="112">
        <v>8</v>
      </c>
      <c r="G74" s="112" t="s">
        <v>556</v>
      </c>
      <c r="H74" s="112"/>
      <c r="I74" s="165">
        <v>25569</v>
      </c>
      <c r="J74" s="166">
        <v>921793774675</v>
      </c>
      <c r="K74" s="166">
        <v>8897171931</v>
      </c>
      <c r="L74" s="112" t="s">
        <v>436</v>
      </c>
      <c r="M74" s="112"/>
    </row>
    <row r="75" spans="1:13" ht="15.75">
      <c r="A75" s="112">
        <f t="shared" si="1"/>
        <v>70</v>
      </c>
      <c r="B75" s="165"/>
      <c r="C75" s="112" t="s">
        <v>198</v>
      </c>
      <c r="D75" s="112" t="s">
        <v>199</v>
      </c>
      <c r="E75" s="112">
        <v>63</v>
      </c>
      <c r="F75" s="112">
        <v>8</v>
      </c>
      <c r="G75" s="112" t="s">
        <v>557</v>
      </c>
      <c r="H75" s="112" t="s">
        <v>558</v>
      </c>
      <c r="I75" s="165">
        <v>35065</v>
      </c>
      <c r="J75" s="166">
        <v>975561075042</v>
      </c>
      <c r="K75" s="166">
        <v>8817171431</v>
      </c>
      <c r="L75" s="112" t="s">
        <v>436</v>
      </c>
      <c r="M75" s="112"/>
    </row>
    <row r="76" spans="1:13" ht="15.75">
      <c r="A76" s="112">
        <f t="shared" si="1"/>
        <v>71</v>
      </c>
      <c r="B76" s="165"/>
      <c r="C76" s="112" t="s">
        <v>198</v>
      </c>
      <c r="D76" s="112" t="s">
        <v>199</v>
      </c>
      <c r="E76" s="112">
        <v>63</v>
      </c>
      <c r="F76" s="112">
        <v>7</v>
      </c>
      <c r="G76" s="112" t="s">
        <v>559</v>
      </c>
      <c r="H76" s="112"/>
      <c r="I76" s="165">
        <v>23686</v>
      </c>
      <c r="J76" s="166">
        <v>542387834544</v>
      </c>
      <c r="K76" s="166">
        <v>9621421107</v>
      </c>
      <c r="L76" s="112" t="s">
        <v>436</v>
      </c>
      <c r="M76" s="112"/>
    </row>
    <row r="77" spans="1:13" ht="15.75">
      <c r="A77" s="112">
        <f t="shared" si="1"/>
        <v>72</v>
      </c>
      <c r="B77" s="165"/>
      <c r="C77" s="112" t="s">
        <v>198</v>
      </c>
      <c r="D77" s="112" t="s">
        <v>199</v>
      </c>
      <c r="E77" s="112">
        <v>63</v>
      </c>
      <c r="F77" s="112">
        <v>6</v>
      </c>
      <c r="G77" s="112" t="s">
        <v>560</v>
      </c>
      <c r="H77" s="112" t="s">
        <v>561</v>
      </c>
      <c r="I77" s="165">
        <v>35065</v>
      </c>
      <c r="J77" s="166">
        <v>948558534824</v>
      </c>
      <c r="K77" s="166">
        <v>7234074525</v>
      </c>
      <c r="L77" s="112" t="s">
        <v>436</v>
      </c>
      <c r="M77" s="112"/>
    </row>
    <row r="78" spans="1:13" ht="15.75">
      <c r="A78" s="112">
        <f t="shared" si="1"/>
        <v>73</v>
      </c>
      <c r="B78" s="165"/>
      <c r="C78" s="112" t="s">
        <v>198</v>
      </c>
      <c r="D78" s="112" t="s">
        <v>199</v>
      </c>
      <c r="E78" s="112">
        <v>63</v>
      </c>
      <c r="F78" s="112">
        <v>7</v>
      </c>
      <c r="G78" s="112" t="s">
        <v>562</v>
      </c>
      <c r="H78" s="112" t="s">
        <v>563</v>
      </c>
      <c r="I78" s="165">
        <v>29952</v>
      </c>
      <c r="J78" s="166">
        <v>784079618843</v>
      </c>
      <c r="K78" s="166">
        <v>7987118689</v>
      </c>
      <c r="L78" s="112" t="s">
        <v>436</v>
      </c>
      <c r="M78" s="112"/>
    </row>
    <row r="79" spans="1:13" ht="15.75">
      <c r="A79" s="112">
        <f t="shared" si="1"/>
        <v>74</v>
      </c>
      <c r="B79" s="165"/>
      <c r="C79" s="112" t="s">
        <v>198</v>
      </c>
      <c r="D79" s="112" t="s">
        <v>199</v>
      </c>
      <c r="E79" s="112">
        <v>63</v>
      </c>
      <c r="F79" s="112">
        <v>8</v>
      </c>
      <c r="G79" s="112" t="s">
        <v>564</v>
      </c>
      <c r="H79" s="112" t="s">
        <v>565</v>
      </c>
      <c r="I79" s="165">
        <v>32664</v>
      </c>
      <c r="J79" s="166">
        <v>737105503207</v>
      </c>
      <c r="K79" s="166"/>
      <c r="L79" s="112" t="s">
        <v>436</v>
      </c>
      <c r="M79" s="112"/>
    </row>
    <row r="80" spans="1:13" ht="15.75">
      <c r="A80" s="112">
        <f t="shared" si="1"/>
        <v>75</v>
      </c>
      <c r="B80" s="165"/>
      <c r="C80" s="112" t="s">
        <v>198</v>
      </c>
      <c r="D80" s="112" t="s">
        <v>199</v>
      </c>
      <c r="E80" s="112">
        <v>63</v>
      </c>
      <c r="F80" s="112">
        <v>7</v>
      </c>
      <c r="G80" s="112" t="s">
        <v>566</v>
      </c>
      <c r="H80" s="112" t="s">
        <v>567</v>
      </c>
      <c r="I80" s="165">
        <v>29392</v>
      </c>
      <c r="J80" s="166">
        <v>977802576804</v>
      </c>
      <c r="K80" s="166"/>
      <c r="L80" s="112" t="s">
        <v>436</v>
      </c>
      <c r="M80" s="112"/>
    </row>
    <row r="81" spans="1:13" ht="15.75">
      <c r="A81" s="112">
        <f t="shared" si="1"/>
        <v>76</v>
      </c>
      <c r="B81" s="165"/>
      <c r="C81" s="112" t="s">
        <v>198</v>
      </c>
      <c r="D81" s="112" t="s">
        <v>199</v>
      </c>
      <c r="E81" s="112">
        <v>63</v>
      </c>
      <c r="F81" s="112">
        <v>6</v>
      </c>
      <c r="G81" s="112" t="s">
        <v>568</v>
      </c>
      <c r="H81" s="112" t="s">
        <v>569</v>
      </c>
      <c r="I81" s="165">
        <v>31048</v>
      </c>
      <c r="J81" s="166">
        <v>304977150885</v>
      </c>
      <c r="K81" s="166">
        <v>8423290549</v>
      </c>
      <c r="L81" s="112" t="s">
        <v>436</v>
      </c>
      <c r="M81" s="112"/>
    </row>
    <row r="82" spans="1:13" ht="15.75">
      <c r="A82" s="112">
        <f t="shared" si="1"/>
        <v>77</v>
      </c>
      <c r="B82" s="165"/>
      <c r="C82" s="112" t="s">
        <v>171</v>
      </c>
      <c r="D82" s="112" t="s">
        <v>183</v>
      </c>
      <c r="E82" s="112">
        <v>63</v>
      </c>
      <c r="F82" s="112">
        <v>6</v>
      </c>
      <c r="G82" s="112" t="s">
        <v>570</v>
      </c>
      <c r="H82" s="112"/>
      <c r="I82" s="165">
        <v>27030</v>
      </c>
      <c r="J82" s="166">
        <v>968075188431</v>
      </c>
      <c r="K82" s="166">
        <v>9005270061</v>
      </c>
      <c r="L82" s="112" t="s">
        <v>436</v>
      </c>
      <c r="M82" s="112"/>
    </row>
    <row r="83" spans="1:13" ht="15.75">
      <c r="A83" s="112">
        <f t="shared" si="1"/>
        <v>78</v>
      </c>
      <c r="B83" s="165"/>
      <c r="C83" s="112" t="s">
        <v>170</v>
      </c>
      <c r="D83" s="112" t="s">
        <v>171</v>
      </c>
      <c r="E83" s="112">
        <v>90</v>
      </c>
      <c r="F83" s="112">
        <v>5</v>
      </c>
      <c r="G83" s="112" t="s">
        <v>571</v>
      </c>
      <c r="H83" s="112" t="s">
        <v>572</v>
      </c>
      <c r="I83" s="165">
        <v>20090</v>
      </c>
      <c r="J83" s="166">
        <v>409222431420</v>
      </c>
      <c r="K83" s="166">
        <v>8840197432</v>
      </c>
      <c r="L83" s="112" t="s">
        <v>436</v>
      </c>
      <c r="M83" s="112"/>
    </row>
    <row r="84" spans="1:13" ht="15.75">
      <c r="A84" s="112">
        <f t="shared" si="1"/>
        <v>79</v>
      </c>
      <c r="B84" s="165"/>
      <c r="C84" s="112" t="s">
        <v>170</v>
      </c>
      <c r="D84" s="112" t="s">
        <v>171</v>
      </c>
      <c r="E84" s="112">
        <v>90</v>
      </c>
      <c r="F84" s="112">
        <v>4</v>
      </c>
      <c r="G84" s="112" t="s">
        <v>573</v>
      </c>
      <c r="H84" s="112"/>
      <c r="I84" s="165">
        <v>29221</v>
      </c>
      <c r="J84" s="166">
        <v>691576107713</v>
      </c>
      <c r="K84" s="166">
        <v>8957810926</v>
      </c>
      <c r="L84" s="112" t="s">
        <v>436</v>
      </c>
      <c r="M84" s="112"/>
    </row>
    <row r="85" spans="1:13" ht="15.75">
      <c r="A85" s="112">
        <f t="shared" si="1"/>
        <v>80</v>
      </c>
      <c r="B85" s="165"/>
      <c r="C85" s="112" t="s">
        <v>170</v>
      </c>
      <c r="D85" s="112" t="s">
        <v>171</v>
      </c>
      <c r="E85" s="112">
        <v>90</v>
      </c>
      <c r="F85" s="112">
        <v>6</v>
      </c>
      <c r="G85" s="112" t="s">
        <v>574</v>
      </c>
      <c r="H85" s="112" t="s">
        <v>575</v>
      </c>
      <c r="I85" s="165">
        <v>19228</v>
      </c>
      <c r="J85" s="166">
        <v>523649312945</v>
      </c>
      <c r="K85" s="166">
        <v>6307950070</v>
      </c>
      <c r="L85" s="112" t="s">
        <v>436</v>
      </c>
      <c r="M85" s="112"/>
    </row>
    <row r="86" spans="1:13" ht="15.75">
      <c r="A86" s="112">
        <f t="shared" si="1"/>
        <v>81</v>
      </c>
      <c r="B86" s="165"/>
      <c r="C86" s="112" t="s">
        <v>170</v>
      </c>
      <c r="D86" s="112" t="s">
        <v>195</v>
      </c>
      <c r="E86" s="112">
        <v>63</v>
      </c>
      <c r="F86" s="112">
        <v>5</v>
      </c>
      <c r="G86" s="112" t="s">
        <v>576</v>
      </c>
      <c r="H86" s="112" t="s">
        <v>577</v>
      </c>
      <c r="I86" s="165">
        <v>29412</v>
      </c>
      <c r="J86" s="166">
        <v>835089661694</v>
      </c>
      <c r="K86" s="166">
        <v>6394185594</v>
      </c>
      <c r="L86" s="112" t="s">
        <v>436</v>
      </c>
      <c r="M86" s="112"/>
    </row>
    <row r="87" spans="1:13" ht="15.75">
      <c r="A87" s="112">
        <f t="shared" si="1"/>
        <v>82</v>
      </c>
      <c r="B87" s="165"/>
      <c r="C87" s="112" t="s">
        <v>170</v>
      </c>
      <c r="D87" s="112" t="s">
        <v>195</v>
      </c>
      <c r="E87" s="112">
        <v>63</v>
      </c>
      <c r="F87" s="112">
        <v>6</v>
      </c>
      <c r="G87" s="112" t="s">
        <v>578</v>
      </c>
      <c r="H87" s="112" t="s">
        <v>579</v>
      </c>
      <c r="I87" s="165">
        <v>25569</v>
      </c>
      <c r="J87" s="166">
        <v>666977977452</v>
      </c>
      <c r="K87" s="166"/>
      <c r="L87" s="112" t="s">
        <v>436</v>
      </c>
      <c r="M87" s="112"/>
    </row>
    <row r="88" spans="1:13" ht="15.75">
      <c r="A88" s="112">
        <f t="shared" si="1"/>
        <v>83</v>
      </c>
      <c r="B88" s="165"/>
      <c r="C88" s="112" t="s">
        <v>151</v>
      </c>
      <c r="D88" s="112" t="s">
        <v>217</v>
      </c>
      <c r="E88" s="112">
        <v>110</v>
      </c>
      <c r="F88" s="112">
        <v>7</v>
      </c>
      <c r="G88" s="112" t="s">
        <v>580</v>
      </c>
      <c r="H88" s="112"/>
      <c r="I88" s="165">
        <v>30682</v>
      </c>
      <c r="J88" s="166">
        <v>743737806918</v>
      </c>
      <c r="K88" s="166">
        <v>7275179902</v>
      </c>
      <c r="L88" s="112" t="s">
        <v>436</v>
      </c>
      <c r="M88" s="112"/>
    </row>
    <row r="89" spans="1:13" ht="15.75">
      <c r="A89" s="112">
        <f t="shared" si="1"/>
        <v>84</v>
      </c>
      <c r="B89" s="165"/>
      <c r="C89" s="112" t="s">
        <v>151</v>
      </c>
      <c r="D89" s="112" t="s">
        <v>217</v>
      </c>
      <c r="E89" s="112">
        <v>110</v>
      </c>
      <c r="F89" s="112">
        <v>4</v>
      </c>
      <c r="G89" s="112" t="s">
        <v>556</v>
      </c>
      <c r="H89" s="112" t="s">
        <v>581</v>
      </c>
      <c r="I89" s="165">
        <v>25204</v>
      </c>
      <c r="J89" s="166">
        <v>320756242885</v>
      </c>
      <c r="K89" s="166"/>
      <c r="L89" s="112" t="s">
        <v>436</v>
      </c>
      <c r="M89" s="112"/>
    </row>
    <row r="90" spans="1:13" ht="15.75">
      <c r="A90" s="112">
        <f t="shared" si="1"/>
        <v>85</v>
      </c>
      <c r="B90" s="165"/>
      <c r="C90" s="112" t="s">
        <v>151</v>
      </c>
      <c r="D90" s="112" t="s">
        <v>217</v>
      </c>
      <c r="E90" s="112">
        <v>110</v>
      </c>
      <c r="F90" s="112">
        <v>5</v>
      </c>
      <c r="G90" s="112" t="s">
        <v>582</v>
      </c>
      <c r="H90" s="112" t="s">
        <v>583</v>
      </c>
      <c r="I90" s="165">
        <v>20821</v>
      </c>
      <c r="J90" s="166">
        <v>904759642857</v>
      </c>
      <c r="K90" s="166"/>
      <c r="L90" s="112" t="s">
        <v>436</v>
      </c>
      <c r="M90" s="112"/>
    </row>
    <row r="91" spans="1:13" ht="15.75">
      <c r="A91" s="112">
        <f t="shared" si="1"/>
        <v>86</v>
      </c>
      <c r="B91" s="165"/>
      <c r="C91" s="112" t="s">
        <v>151</v>
      </c>
      <c r="D91" s="112" t="s">
        <v>217</v>
      </c>
      <c r="E91" s="112">
        <v>110</v>
      </c>
      <c r="F91" s="112">
        <v>6</v>
      </c>
      <c r="G91" s="112" t="s">
        <v>584</v>
      </c>
      <c r="H91" s="112"/>
      <c r="I91" s="165">
        <v>21042</v>
      </c>
      <c r="J91" s="166">
        <v>464252399011</v>
      </c>
      <c r="K91" s="166"/>
      <c r="L91" s="112" t="s">
        <v>436</v>
      </c>
      <c r="M91" s="112"/>
    </row>
    <row r="92" spans="1:13" ht="15.75">
      <c r="A92" s="112">
        <f t="shared" si="1"/>
        <v>87</v>
      </c>
      <c r="B92" s="165"/>
      <c r="C92" s="112" t="s">
        <v>151</v>
      </c>
      <c r="D92" s="112" t="s">
        <v>217</v>
      </c>
      <c r="E92" s="112">
        <v>110</v>
      </c>
      <c r="F92" s="112">
        <v>5</v>
      </c>
      <c r="G92" s="112" t="s">
        <v>585</v>
      </c>
      <c r="H92" s="112" t="s">
        <v>586</v>
      </c>
      <c r="I92" s="165">
        <v>18994</v>
      </c>
      <c r="J92" s="166">
        <v>601489739410</v>
      </c>
      <c r="K92" s="166">
        <v>9968122151</v>
      </c>
      <c r="L92" s="112" t="s">
        <v>436</v>
      </c>
      <c r="M92" s="112"/>
    </row>
    <row r="93" spans="1:13" ht="15.75">
      <c r="A93" s="112">
        <f t="shared" si="1"/>
        <v>88</v>
      </c>
      <c r="B93" s="165"/>
      <c r="C93" s="112" t="s">
        <v>187</v>
      </c>
      <c r="D93" s="112" t="s">
        <v>196</v>
      </c>
      <c r="E93" s="112">
        <v>63</v>
      </c>
      <c r="F93" s="112">
        <v>5.5</v>
      </c>
      <c r="G93" s="112" t="s">
        <v>587</v>
      </c>
      <c r="H93" s="112"/>
      <c r="I93" s="165">
        <v>35065</v>
      </c>
      <c r="J93" s="166">
        <v>602268830128</v>
      </c>
      <c r="K93" s="166">
        <v>6393485764</v>
      </c>
      <c r="L93" s="112" t="s">
        <v>436</v>
      </c>
      <c r="M93" s="112"/>
    </row>
    <row r="94" spans="1:13" ht="15.75">
      <c r="A94" s="112">
        <f t="shared" si="1"/>
        <v>89</v>
      </c>
      <c r="B94" s="165"/>
      <c r="C94" s="112" t="s">
        <v>187</v>
      </c>
      <c r="D94" s="112" t="s">
        <v>196</v>
      </c>
      <c r="E94" s="112">
        <v>63</v>
      </c>
      <c r="F94" s="112">
        <v>6</v>
      </c>
      <c r="G94" s="112" t="s">
        <v>588</v>
      </c>
      <c r="H94" s="112" t="s">
        <v>589</v>
      </c>
      <c r="I94" s="165">
        <v>25569</v>
      </c>
      <c r="J94" s="166">
        <v>857866928387</v>
      </c>
      <c r="K94" s="166">
        <v>6394992797</v>
      </c>
      <c r="L94" s="112" t="s">
        <v>436</v>
      </c>
      <c r="M94" s="112"/>
    </row>
    <row r="95" spans="1:13" ht="15.75">
      <c r="A95" s="112">
        <f t="shared" si="1"/>
        <v>90</v>
      </c>
      <c r="B95" s="165"/>
      <c r="C95" s="112" t="s">
        <v>187</v>
      </c>
      <c r="D95" s="112" t="s">
        <v>196</v>
      </c>
      <c r="E95" s="112">
        <v>63</v>
      </c>
      <c r="F95" s="112">
        <v>6</v>
      </c>
      <c r="G95" s="112" t="s">
        <v>590</v>
      </c>
      <c r="H95" s="112" t="s">
        <v>591</v>
      </c>
      <c r="I95" s="165">
        <v>35989</v>
      </c>
      <c r="J95" s="166">
        <v>427714375107</v>
      </c>
      <c r="K95" s="166"/>
      <c r="L95" s="112" t="s">
        <v>436</v>
      </c>
      <c r="M95" s="112"/>
    </row>
    <row r="96" spans="1:13" ht="15.75">
      <c r="A96" s="112">
        <f t="shared" si="1"/>
        <v>91</v>
      </c>
      <c r="B96" s="165"/>
      <c r="C96" s="112" t="s">
        <v>154</v>
      </c>
      <c r="D96" s="112" t="s">
        <v>286</v>
      </c>
      <c r="E96" s="112">
        <v>63</v>
      </c>
      <c r="F96" s="112">
        <v>4.5</v>
      </c>
      <c r="G96" s="112" t="s">
        <v>592</v>
      </c>
      <c r="H96" s="112" t="s">
        <v>593</v>
      </c>
      <c r="I96" s="165">
        <v>28814</v>
      </c>
      <c r="J96" s="166">
        <v>768265767941</v>
      </c>
      <c r="K96" s="166">
        <v>9551013518</v>
      </c>
      <c r="L96" s="112" t="s">
        <v>436</v>
      </c>
      <c r="M96" s="112"/>
    </row>
    <row r="97" spans="1:13" ht="15.75">
      <c r="A97" s="112">
        <f t="shared" si="1"/>
        <v>92</v>
      </c>
      <c r="B97" s="165"/>
      <c r="C97" s="112" t="s">
        <v>154</v>
      </c>
      <c r="D97" s="112" t="s">
        <v>286</v>
      </c>
      <c r="E97" s="112">
        <v>63</v>
      </c>
      <c r="F97" s="112">
        <v>5.5</v>
      </c>
      <c r="G97" s="112" t="s">
        <v>594</v>
      </c>
      <c r="H97" s="112" t="s">
        <v>595</v>
      </c>
      <c r="I97" s="165">
        <v>34375</v>
      </c>
      <c r="J97" s="166">
        <v>525391080564</v>
      </c>
      <c r="K97" s="166">
        <v>9005685870</v>
      </c>
      <c r="L97" s="112" t="s">
        <v>436</v>
      </c>
      <c r="M97" s="112"/>
    </row>
    <row r="98" spans="1:13" ht="15.75">
      <c r="A98" s="112">
        <f t="shared" si="1"/>
        <v>93</v>
      </c>
      <c r="B98" s="165"/>
      <c r="C98" s="112" t="s">
        <v>154</v>
      </c>
      <c r="D98" s="112" t="s">
        <v>286</v>
      </c>
      <c r="E98" s="112">
        <v>63</v>
      </c>
      <c r="F98" s="112">
        <v>4.5</v>
      </c>
      <c r="G98" s="112" t="s">
        <v>596</v>
      </c>
      <c r="H98" s="112" t="s">
        <v>597</v>
      </c>
      <c r="I98" s="165">
        <v>29221</v>
      </c>
      <c r="J98" s="166">
        <v>409800476765</v>
      </c>
      <c r="K98" s="166">
        <v>7754009909</v>
      </c>
      <c r="L98" s="112" t="s">
        <v>436</v>
      </c>
      <c r="M98" s="112"/>
    </row>
    <row r="99" spans="1:13" ht="31.5">
      <c r="A99" s="112">
        <f t="shared" si="1"/>
        <v>94</v>
      </c>
      <c r="B99" s="165"/>
      <c r="C99" s="112" t="s">
        <v>154</v>
      </c>
      <c r="D99" s="112" t="s">
        <v>286</v>
      </c>
      <c r="E99" s="112">
        <v>63</v>
      </c>
      <c r="F99" s="112">
        <v>6</v>
      </c>
      <c r="G99" s="112" t="s">
        <v>598</v>
      </c>
      <c r="H99" s="168" t="s">
        <v>599</v>
      </c>
      <c r="I99" s="165">
        <v>29952</v>
      </c>
      <c r="J99" s="166">
        <v>882671329286</v>
      </c>
      <c r="K99" s="166">
        <v>9695886492</v>
      </c>
      <c r="L99" s="112" t="s">
        <v>436</v>
      </c>
      <c r="M99" s="112"/>
    </row>
    <row r="100" spans="1:13" ht="15.75">
      <c r="A100" s="112">
        <f t="shared" si="1"/>
        <v>95</v>
      </c>
      <c r="B100" s="165"/>
      <c r="C100" s="112" t="s">
        <v>285</v>
      </c>
      <c r="D100" s="112" t="s">
        <v>292</v>
      </c>
      <c r="E100" s="112">
        <v>63</v>
      </c>
      <c r="F100" s="112">
        <v>8</v>
      </c>
      <c r="G100" s="112" t="s">
        <v>600</v>
      </c>
      <c r="H100" s="112" t="s">
        <v>601</v>
      </c>
      <c r="I100" s="165">
        <v>23743</v>
      </c>
      <c r="J100" s="166">
        <v>365018570096</v>
      </c>
      <c r="K100" s="166">
        <v>8470956231</v>
      </c>
      <c r="L100" s="112" t="s">
        <v>436</v>
      </c>
      <c r="M100" s="112"/>
    </row>
    <row r="101" spans="1:13" ht="15.75">
      <c r="A101" s="112">
        <f t="shared" si="1"/>
        <v>96</v>
      </c>
      <c r="B101" s="165"/>
      <c r="C101" s="112" t="s">
        <v>285</v>
      </c>
      <c r="D101" s="112" t="s">
        <v>292</v>
      </c>
      <c r="E101" s="112">
        <v>63</v>
      </c>
      <c r="F101" s="112">
        <v>7</v>
      </c>
      <c r="G101" s="112" t="s">
        <v>602</v>
      </c>
      <c r="H101" s="112" t="s">
        <v>603</v>
      </c>
      <c r="I101" s="165">
        <v>20650</v>
      </c>
      <c r="J101" s="166">
        <v>239963940704</v>
      </c>
      <c r="K101" s="166">
        <v>9328349800</v>
      </c>
      <c r="L101" s="112" t="s">
        <v>436</v>
      </c>
      <c r="M101" s="112"/>
    </row>
    <row r="102" spans="1:13" ht="15.75">
      <c r="A102" s="112">
        <f t="shared" si="1"/>
        <v>97</v>
      </c>
      <c r="B102" s="165"/>
      <c r="C102" s="112" t="s">
        <v>285</v>
      </c>
      <c r="D102" s="112" t="s">
        <v>292</v>
      </c>
      <c r="E102" s="112">
        <v>63</v>
      </c>
      <c r="F102" s="112">
        <v>6</v>
      </c>
      <c r="G102" s="112" t="s">
        <v>604</v>
      </c>
      <c r="H102" s="112" t="s">
        <v>605</v>
      </c>
      <c r="I102" s="165">
        <v>24838</v>
      </c>
      <c r="J102" s="166">
        <v>918412795037</v>
      </c>
      <c r="K102" s="166">
        <v>7268923393</v>
      </c>
      <c r="L102" s="112" t="s">
        <v>436</v>
      </c>
      <c r="M102" s="112"/>
    </row>
    <row r="103" spans="1:13" ht="15.75">
      <c r="A103" s="112">
        <f t="shared" si="1"/>
        <v>98</v>
      </c>
      <c r="B103" s="165"/>
      <c r="C103" s="112" t="s">
        <v>285</v>
      </c>
      <c r="D103" s="112" t="s">
        <v>292</v>
      </c>
      <c r="E103" s="112">
        <v>63</v>
      </c>
      <c r="F103" s="112">
        <v>6</v>
      </c>
      <c r="G103" s="112" t="s">
        <v>606</v>
      </c>
      <c r="H103" s="112"/>
      <c r="I103" s="165">
        <v>28856</v>
      </c>
      <c r="J103" s="166">
        <v>915794670229</v>
      </c>
      <c r="K103" s="166">
        <v>9140452282</v>
      </c>
      <c r="L103" s="112" t="s">
        <v>436</v>
      </c>
      <c r="M103" s="112"/>
    </row>
    <row r="104" spans="1:13" ht="15.75">
      <c r="A104" s="112">
        <f t="shared" si="1"/>
        <v>99</v>
      </c>
      <c r="B104" s="165"/>
      <c r="C104" s="112" t="s">
        <v>285</v>
      </c>
      <c r="D104" s="112" t="s">
        <v>607</v>
      </c>
      <c r="E104" s="112">
        <v>63</v>
      </c>
      <c r="F104" s="112">
        <v>6</v>
      </c>
      <c r="G104" s="112" t="s">
        <v>608</v>
      </c>
      <c r="H104" s="112" t="s">
        <v>609</v>
      </c>
      <c r="I104" s="165">
        <v>29587</v>
      </c>
      <c r="J104" s="166">
        <v>615712241902</v>
      </c>
      <c r="K104" s="166">
        <v>9695400267</v>
      </c>
      <c r="L104" s="112" t="s">
        <v>436</v>
      </c>
      <c r="M104" s="112"/>
    </row>
    <row r="105" spans="1:13" ht="15.75">
      <c r="A105" s="112">
        <f t="shared" si="1"/>
        <v>100</v>
      </c>
      <c r="B105" s="165"/>
      <c r="C105" s="112" t="s">
        <v>285</v>
      </c>
      <c r="D105" s="112" t="s">
        <v>607</v>
      </c>
      <c r="E105" s="112">
        <v>63</v>
      </c>
      <c r="F105" s="112">
        <v>8</v>
      </c>
      <c r="G105" s="112" t="s">
        <v>610</v>
      </c>
      <c r="H105" s="112" t="s">
        <v>611</v>
      </c>
      <c r="I105" s="165">
        <v>32874</v>
      </c>
      <c r="J105" s="166">
        <v>602591221020</v>
      </c>
      <c r="K105" s="166">
        <v>7383978398</v>
      </c>
      <c r="L105" s="112" t="s">
        <v>436</v>
      </c>
      <c r="M105" s="112"/>
    </row>
    <row r="106" spans="1:13" ht="15.75">
      <c r="A106" s="112">
        <f t="shared" si="1"/>
        <v>101</v>
      </c>
      <c r="B106" s="165"/>
      <c r="C106" s="112" t="s">
        <v>285</v>
      </c>
      <c r="D106" s="112" t="s">
        <v>607</v>
      </c>
      <c r="E106" s="112">
        <v>63</v>
      </c>
      <c r="F106" s="112">
        <v>8</v>
      </c>
      <c r="G106" s="112" t="s">
        <v>612</v>
      </c>
      <c r="H106" s="112" t="s">
        <v>613</v>
      </c>
      <c r="I106" s="165">
        <v>34335</v>
      </c>
      <c r="J106" s="166">
        <v>734491215785</v>
      </c>
      <c r="K106" s="166">
        <v>8887884007</v>
      </c>
      <c r="L106" s="112" t="s">
        <v>436</v>
      </c>
      <c r="M106" s="112"/>
    </row>
    <row r="107" spans="1:13" ht="15.75">
      <c r="A107" s="112">
        <f t="shared" si="1"/>
        <v>102</v>
      </c>
      <c r="B107" s="165"/>
      <c r="C107" s="112" t="s">
        <v>169</v>
      </c>
      <c r="D107" s="112" t="s">
        <v>170</v>
      </c>
      <c r="E107" s="112">
        <v>90</v>
      </c>
      <c r="F107" s="112">
        <v>8</v>
      </c>
      <c r="G107" s="112" t="s">
        <v>614</v>
      </c>
      <c r="H107" s="112" t="s">
        <v>615</v>
      </c>
      <c r="I107" s="165">
        <v>34700</v>
      </c>
      <c r="J107" s="166">
        <v>600576332106</v>
      </c>
      <c r="K107" s="166">
        <v>9727954372</v>
      </c>
      <c r="L107" s="112" t="s">
        <v>436</v>
      </c>
      <c r="M107" s="112"/>
    </row>
    <row r="108" spans="1:13" ht="15.75">
      <c r="A108" s="112">
        <f t="shared" si="1"/>
        <v>103</v>
      </c>
      <c r="B108" s="165"/>
      <c r="C108" s="112" t="s">
        <v>371</v>
      </c>
      <c r="D108" s="112" t="s">
        <v>215</v>
      </c>
      <c r="E108" s="112">
        <v>63</v>
      </c>
      <c r="F108" s="112">
        <v>7</v>
      </c>
      <c r="G108" s="112" t="s">
        <v>616</v>
      </c>
      <c r="H108" s="112" t="s">
        <v>617</v>
      </c>
      <c r="I108" s="165">
        <v>33635</v>
      </c>
      <c r="J108" s="166">
        <v>815773174051</v>
      </c>
      <c r="K108" s="166">
        <v>9695392788</v>
      </c>
      <c r="L108" s="112" t="s">
        <v>436</v>
      </c>
      <c r="M108" s="112"/>
    </row>
    <row r="109" spans="1:13" ht="15.75">
      <c r="A109" s="112">
        <f t="shared" si="1"/>
        <v>104</v>
      </c>
      <c r="B109" s="165"/>
      <c r="C109" s="112" t="s">
        <v>371</v>
      </c>
      <c r="D109" s="112" t="s">
        <v>215</v>
      </c>
      <c r="E109" s="112">
        <v>63</v>
      </c>
      <c r="F109" s="112">
        <v>7.5</v>
      </c>
      <c r="G109" s="112" t="s">
        <v>618</v>
      </c>
      <c r="H109" s="112" t="s">
        <v>619</v>
      </c>
      <c r="I109" s="165">
        <v>32509</v>
      </c>
      <c r="J109" s="166">
        <v>825211357513</v>
      </c>
      <c r="K109" s="166">
        <v>8960681214</v>
      </c>
      <c r="L109" s="112" t="s">
        <v>436</v>
      </c>
      <c r="M109" s="112"/>
    </row>
    <row r="110" spans="1:13" ht="15.75">
      <c r="A110" s="112">
        <f t="shared" si="1"/>
        <v>105</v>
      </c>
      <c r="B110" s="165"/>
      <c r="C110" s="112" t="s">
        <v>371</v>
      </c>
      <c r="D110" s="112" t="s">
        <v>215</v>
      </c>
      <c r="E110" s="112">
        <v>63</v>
      </c>
      <c r="F110" s="112">
        <v>7</v>
      </c>
      <c r="G110" s="112" t="s">
        <v>620</v>
      </c>
      <c r="H110" s="112" t="s">
        <v>621</v>
      </c>
      <c r="I110" s="165">
        <v>27074</v>
      </c>
      <c r="J110" s="166">
        <v>641335288324</v>
      </c>
      <c r="K110" s="166">
        <v>9616283770</v>
      </c>
      <c r="L110" s="112" t="s">
        <v>436</v>
      </c>
      <c r="M110" s="112"/>
    </row>
    <row r="111" spans="1:13" ht="15.75">
      <c r="A111" s="112">
        <f t="shared" si="1"/>
        <v>106</v>
      </c>
      <c r="B111" s="165"/>
      <c r="C111" s="112" t="s">
        <v>371</v>
      </c>
      <c r="D111" s="112" t="s">
        <v>215</v>
      </c>
      <c r="E111" s="112">
        <v>63</v>
      </c>
      <c r="F111" s="112">
        <v>7</v>
      </c>
      <c r="G111" s="112" t="s">
        <v>618</v>
      </c>
      <c r="H111" s="112" t="s">
        <v>622</v>
      </c>
      <c r="I111" s="165">
        <v>30682</v>
      </c>
      <c r="J111" s="166">
        <v>291257629163</v>
      </c>
      <c r="K111" s="166">
        <v>8009344389</v>
      </c>
      <c r="L111" s="112" t="s">
        <v>436</v>
      </c>
      <c r="M111" s="112"/>
    </row>
    <row r="112" spans="1:13" ht="15.75">
      <c r="A112" s="112">
        <f t="shared" si="1"/>
        <v>107</v>
      </c>
      <c r="B112" s="165"/>
      <c r="C112" s="112" t="s">
        <v>371</v>
      </c>
      <c r="D112" s="112" t="s">
        <v>215</v>
      </c>
      <c r="E112" s="112">
        <v>63</v>
      </c>
      <c r="F112" s="112">
        <v>4</v>
      </c>
      <c r="G112" s="112" t="s">
        <v>623</v>
      </c>
      <c r="H112" s="112" t="s">
        <v>624</v>
      </c>
      <c r="I112" s="165">
        <v>36161</v>
      </c>
      <c r="J112" s="166">
        <v>587979141383</v>
      </c>
      <c r="K112" s="166">
        <v>8810805582</v>
      </c>
      <c r="L112" s="112" t="s">
        <v>436</v>
      </c>
      <c r="M112" s="112"/>
    </row>
    <row r="113" spans="1:13" ht="15.75">
      <c r="A113" s="112">
        <f t="shared" si="1"/>
        <v>108</v>
      </c>
      <c r="B113" s="165"/>
      <c r="C113" s="112" t="s">
        <v>371</v>
      </c>
      <c r="D113" s="112" t="s">
        <v>215</v>
      </c>
      <c r="E113" s="112">
        <v>63</v>
      </c>
      <c r="F113" s="112">
        <v>5</v>
      </c>
      <c r="G113" s="112" t="s">
        <v>625</v>
      </c>
      <c r="H113" s="112"/>
      <c r="I113" s="165">
        <v>29587</v>
      </c>
      <c r="J113" s="166">
        <v>549125018525</v>
      </c>
      <c r="K113" s="166">
        <v>7518085196</v>
      </c>
      <c r="L113" s="112" t="s">
        <v>436</v>
      </c>
      <c r="M113" s="112"/>
    </row>
    <row r="114" spans="1:13" ht="15.75">
      <c r="A114" s="112">
        <f t="shared" si="1"/>
        <v>109</v>
      </c>
      <c r="B114" s="165"/>
      <c r="C114" s="112" t="s">
        <v>371</v>
      </c>
      <c r="D114" s="112" t="s">
        <v>215</v>
      </c>
      <c r="E114" s="112">
        <v>63</v>
      </c>
      <c r="F114" s="112">
        <v>4</v>
      </c>
      <c r="G114" s="112" t="s">
        <v>626</v>
      </c>
      <c r="H114" s="112" t="s">
        <v>627</v>
      </c>
      <c r="I114" s="165">
        <v>28856</v>
      </c>
      <c r="J114" s="166">
        <v>701711905985</v>
      </c>
      <c r="K114" s="166">
        <v>7080784936</v>
      </c>
      <c r="L114" s="112" t="s">
        <v>436</v>
      </c>
      <c r="M114" s="112"/>
    </row>
    <row r="115" spans="1:13" ht="15.75">
      <c r="A115" s="112">
        <f t="shared" si="1"/>
        <v>110</v>
      </c>
      <c r="B115" s="165"/>
      <c r="C115" s="112" t="s">
        <v>371</v>
      </c>
      <c r="D115" s="112" t="s">
        <v>215</v>
      </c>
      <c r="E115" s="112">
        <v>63</v>
      </c>
      <c r="F115" s="112">
        <v>4</v>
      </c>
      <c r="G115" s="112" t="s">
        <v>628</v>
      </c>
      <c r="H115" s="112" t="s">
        <v>629</v>
      </c>
      <c r="I115" s="165">
        <v>30682</v>
      </c>
      <c r="J115" s="166">
        <v>507868258913</v>
      </c>
      <c r="K115" s="166">
        <v>8874590855</v>
      </c>
      <c r="L115" s="112" t="s">
        <v>436</v>
      </c>
      <c r="M115" s="112"/>
    </row>
    <row r="116" spans="1:13" ht="15.75">
      <c r="A116" s="112">
        <f t="shared" si="1"/>
        <v>111</v>
      </c>
      <c r="B116" s="165"/>
      <c r="C116" s="112" t="s">
        <v>371</v>
      </c>
      <c r="D116" s="112" t="s">
        <v>215</v>
      </c>
      <c r="E116" s="112">
        <v>63</v>
      </c>
      <c r="F116" s="112">
        <v>5</v>
      </c>
      <c r="G116" s="112" t="s">
        <v>630</v>
      </c>
      <c r="H116" s="112"/>
      <c r="I116" s="165">
        <v>30682</v>
      </c>
      <c r="J116" s="166">
        <v>708417663748</v>
      </c>
      <c r="K116" s="166">
        <v>9794467301</v>
      </c>
      <c r="L116" s="112" t="s">
        <v>436</v>
      </c>
      <c r="M116" s="112"/>
    </row>
    <row r="117" spans="1:13" ht="15.75">
      <c r="A117" s="112">
        <f t="shared" si="1"/>
        <v>112</v>
      </c>
      <c r="B117" s="165"/>
      <c r="C117" s="112" t="s">
        <v>371</v>
      </c>
      <c r="D117" s="112" t="s">
        <v>215</v>
      </c>
      <c r="E117" s="112">
        <v>63</v>
      </c>
      <c r="F117" s="112">
        <v>5</v>
      </c>
      <c r="G117" s="112" t="s">
        <v>631</v>
      </c>
      <c r="H117" s="112" t="s">
        <v>632</v>
      </c>
      <c r="I117" s="165">
        <v>20500</v>
      </c>
      <c r="J117" s="166">
        <v>419665221350</v>
      </c>
      <c r="K117" s="166">
        <v>6306843586</v>
      </c>
      <c r="L117" s="112" t="s">
        <v>436</v>
      </c>
      <c r="M117" s="112"/>
    </row>
    <row r="118" spans="1:13" ht="15.75">
      <c r="A118" s="112">
        <f t="shared" si="1"/>
        <v>113</v>
      </c>
      <c r="B118" s="165"/>
      <c r="C118" s="112" t="s">
        <v>205</v>
      </c>
      <c r="D118" s="112" t="s">
        <v>217</v>
      </c>
      <c r="E118" s="112">
        <v>63</v>
      </c>
      <c r="F118" s="112">
        <v>6</v>
      </c>
      <c r="G118" s="112" t="s">
        <v>633</v>
      </c>
      <c r="H118" s="112" t="s">
        <v>634</v>
      </c>
      <c r="I118" s="165">
        <v>20550</v>
      </c>
      <c r="J118" s="166">
        <v>678010907486</v>
      </c>
      <c r="K118" s="166">
        <v>8127392493</v>
      </c>
      <c r="L118" s="112" t="s">
        <v>436</v>
      </c>
      <c r="M118" s="112"/>
    </row>
    <row r="119" spans="1:13" ht="15.75">
      <c r="A119" s="112">
        <f t="shared" si="1"/>
        <v>114</v>
      </c>
      <c r="B119" s="165"/>
      <c r="C119" s="112" t="s">
        <v>205</v>
      </c>
      <c r="D119" s="112" t="s">
        <v>217</v>
      </c>
      <c r="E119" s="112">
        <v>63</v>
      </c>
      <c r="F119" s="112">
        <v>6</v>
      </c>
      <c r="G119" s="112" t="s">
        <v>635</v>
      </c>
      <c r="H119" s="112" t="s">
        <v>636</v>
      </c>
      <c r="I119" s="165">
        <v>25204</v>
      </c>
      <c r="J119" s="166">
        <v>206073919145</v>
      </c>
      <c r="K119" s="166">
        <v>8127897520</v>
      </c>
      <c r="L119" s="112" t="s">
        <v>436</v>
      </c>
      <c r="M119" s="112"/>
    </row>
    <row r="120" spans="1:13" ht="15.75">
      <c r="A120" s="112">
        <f t="shared" si="1"/>
        <v>115</v>
      </c>
      <c r="B120" s="165"/>
      <c r="C120" s="112" t="s">
        <v>205</v>
      </c>
      <c r="D120" s="112" t="s">
        <v>217</v>
      </c>
      <c r="E120" s="112">
        <v>63</v>
      </c>
      <c r="F120" s="112">
        <v>5</v>
      </c>
      <c r="G120" s="112" t="s">
        <v>637</v>
      </c>
      <c r="H120" s="112" t="s">
        <v>638</v>
      </c>
      <c r="I120" s="165">
        <v>25934</v>
      </c>
      <c r="J120" s="166">
        <v>275190137882</v>
      </c>
      <c r="K120" s="166">
        <v>7307753552</v>
      </c>
      <c r="L120" s="112" t="s">
        <v>436</v>
      </c>
      <c r="M120" s="112"/>
    </row>
    <row r="121" spans="1:13" ht="15.75">
      <c r="A121" s="112">
        <f t="shared" si="1"/>
        <v>116</v>
      </c>
      <c r="B121" s="165"/>
      <c r="C121" s="112" t="s">
        <v>205</v>
      </c>
      <c r="D121" s="112" t="s">
        <v>217</v>
      </c>
      <c r="E121" s="112">
        <v>63</v>
      </c>
      <c r="F121" s="112">
        <v>5</v>
      </c>
      <c r="G121" s="112" t="s">
        <v>639</v>
      </c>
      <c r="H121" s="112" t="s">
        <v>640</v>
      </c>
      <c r="I121" s="165">
        <v>21168</v>
      </c>
      <c r="J121" s="166">
        <v>786017988803</v>
      </c>
      <c r="K121" s="166">
        <v>9491756538</v>
      </c>
      <c r="L121" s="112" t="s">
        <v>436</v>
      </c>
      <c r="M121" s="112"/>
    </row>
    <row r="122" spans="1:13" ht="15.75">
      <c r="A122" s="112">
        <f t="shared" si="1"/>
        <v>117</v>
      </c>
      <c r="B122" s="165"/>
      <c r="C122" s="112" t="s">
        <v>205</v>
      </c>
      <c r="D122" s="112" t="s">
        <v>217</v>
      </c>
      <c r="E122" s="112">
        <v>63</v>
      </c>
      <c r="F122" s="112">
        <v>8</v>
      </c>
      <c r="G122" s="112" t="s">
        <v>641</v>
      </c>
      <c r="H122" s="112" t="s">
        <v>642</v>
      </c>
      <c r="I122" s="165">
        <v>32874</v>
      </c>
      <c r="J122" s="166">
        <v>864741392136</v>
      </c>
      <c r="K122" s="166">
        <v>8968459061</v>
      </c>
      <c r="L122" s="112" t="s">
        <v>436</v>
      </c>
      <c r="M122" s="112"/>
    </row>
    <row r="123" spans="1:13" ht="31.5">
      <c r="A123" s="112">
        <f t="shared" si="1"/>
        <v>118</v>
      </c>
      <c r="B123" s="165"/>
      <c r="C123" s="112" t="s">
        <v>284</v>
      </c>
      <c r="D123" s="112" t="s">
        <v>643</v>
      </c>
      <c r="E123" s="112">
        <v>63</v>
      </c>
      <c r="F123" s="112">
        <v>8</v>
      </c>
      <c r="G123" s="168" t="s">
        <v>644</v>
      </c>
      <c r="H123" s="112" t="s">
        <v>450</v>
      </c>
      <c r="I123" s="165">
        <v>35366</v>
      </c>
      <c r="J123" s="166">
        <v>800027849727</v>
      </c>
      <c r="K123" s="166">
        <v>7309858475</v>
      </c>
      <c r="L123" s="112" t="s">
        <v>436</v>
      </c>
      <c r="M123" s="112"/>
    </row>
    <row r="124" spans="1:13" ht="15.75">
      <c r="A124" s="112">
        <f t="shared" si="1"/>
        <v>119</v>
      </c>
      <c r="B124" s="165"/>
      <c r="C124" s="112" t="s">
        <v>284</v>
      </c>
      <c r="D124" s="112" t="s">
        <v>643</v>
      </c>
      <c r="E124" s="112">
        <v>63</v>
      </c>
      <c r="F124" s="112">
        <v>7</v>
      </c>
      <c r="G124" s="112" t="s">
        <v>645</v>
      </c>
      <c r="H124" s="112"/>
      <c r="I124" s="165">
        <v>29952</v>
      </c>
      <c r="J124" s="166">
        <v>778077369640</v>
      </c>
      <c r="K124" s="166">
        <v>7054745890</v>
      </c>
      <c r="L124" s="112" t="s">
        <v>436</v>
      </c>
      <c r="M124" s="112"/>
    </row>
    <row r="125" spans="1:13" ht="15.75">
      <c r="A125" s="112">
        <f t="shared" si="1"/>
        <v>120</v>
      </c>
      <c r="B125" s="165"/>
      <c r="C125" s="112" t="s">
        <v>284</v>
      </c>
      <c r="D125" s="112" t="s">
        <v>643</v>
      </c>
      <c r="E125" s="112">
        <v>63</v>
      </c>
      <c r="F125" s="112">
        <v>7</v>
      </c>
      <c r="G125" s="112" t="s">
        <v>646</v>
      </c>
      <c r="H125" s="112" t="s">
        <v>647</v>
      </c>
      <c r="I125" s="165">
        <v>33604</v>
      </c>
      <c r="J125" s="166">
        <v>885174720192</v>
      </c>
      <c r="K125" s="166">
        <v>8810945041</v>
      </c>
      <c r="L125" s="112" t="s">
        <v>436</v>
      </c>
      <c r="M125" s="112"/>
    </row>
    <row r="126" spans="1:13" ht="15.75">
      <c r="A126" s="112">
        <f t="shared" si="1"/>
        <v>121</v>
      </c>
      <c r="B126" s="165"/>
      <c r="C126" s="112" t="s">
        <v>284</v>
      </c>
      <c r="D126" s="112" t="s">
        <v>643</v>
      </c>
      <c r="E126" s="112">
        <v>63</v>
      </c>
      <c r="F126" s="112">
        <v>6.5</v>
      </c>
      <c r="G126" s="112" t="s">
        <v>648</v>
      </c>
      <c r="H126" s="112" t="s">
        <v>649</v>
      </c>
      <c r="I126" s="165">
        <v>22647</v>
      </c>
      <c r="J126" s="166">
        <v>515469927954</v>
      </c>
      <c r="K126" s="166">
        <v>9336298867</v>
      </c>
      <c r="L126" s="112" t="s">
        <v>436</v>
      </c>
      <c r="M126" s="112"/>
    </row>
    <row r="127" spans="1:13" ht="15.75">
      <c r="A127" s="112">
        <f t="shared" si="1"/>
        <v>122</v>
      </c>
      <c r="B127" s="165"/>
      <c r="C127" s="112" t="s">
        <v>284</v>
      </c>
      <c r="D127" s="112" t="s">
        <v>643</v>
      </c>
      <c r="E127" s="112">
        <v>63</v>
      </c>
      <c r="F127" s="112">
        <v>6</v>
      </c>
      <c r="G127" s="112" t="s">
        <v>650</v>
      </c>
      <c r="H127" s="112" t="s">
        <v>651</v>
      </c>
      <c r="I127" s="165">
        <v>27395</v>
      </c>
      <c r="J127" s="166">
        <v>681100859795</v>
      </c>
      <c r="K127" s="166">
        <v>9335472783</v>
      </c>
      <c r="L127" s="112" t="s">
        <v>436</v>
      </c>
      <c r="M127" s="112"/>
    </row>
    <row r="128" spans="1:13" ht="15.75">
      <c r="A128" s="112">
        <f t="shared" si="1"/>
        <v>123</v>
      </c>
      <c r="B128" s="165"/>
      <c r="C128" s="112" t="s">
        <v>284</v>
      </c>
      <c r="D128" s="112" t="s">
        <v>643</v>
      </c>
      <c r="E128" s="112">
        <v>63</v>
      </c>
      <c r="F128" s="112">
        <v>5</v>
      </c>
      <c r="G128" s="112" t="s">
        <v>652</v>
      </c>
      <c r="H128" s="112"/>
      <c r="I128" s="165">
        <v>20821</v>
      </c>
      <c r="J128" s="166">
        <v>690177094202</v>
      </c>
      <c r="K128" s="166">
        <v>7755013147</v>
      </c>
      <c r="L128" s="112" t="s">
        <v>436</v>
      </c>
      <c r="M128" s="112"/>
    </row>
    <row r="129" spans="1:13" ht="15.75">
      <c r="A129" s="112">
        <f t="shared" si="1"/>
        <v>124</v>
      </c>
      <c r="B129" s="165"/>
      <c r="C129" s="112" t="s">
        <v>653</v>
      </c>
      <c r="D129" s="112" t="s">
        <v>296</v>
      </c>
      <c r="E129" s="112">
        <v>63</v>
      </c>
      <c r="F129" s="112">
        <v>5</v>
      </c>
      <c r="G129" s="112" t="s">
        <v>628</v>
      </c>
      <c r="H129" s="112" t="s">
        <v>654</v>
      </c>
      <c r="I129" s="165">
        <v>25934</v>
      </c>
      <c r="J129" s="166">
        <v>827753989690</v>
      </c>
      <c r="K129" s="166">
        <v>6386353728</v>
      </c>
      <c r="L129" s="112" t="s">
        <v>436</v>
      </c>
      <c r="M129" s="112"/>
    </row>
    <row r="130" spans="1:13" ht="15.75">
      <c r="A130" s="112">
        <f t="shared" si="1"/>
        <v>125</v>
      </c>
      <c r="B130" s="165"/>
      <c r="C130" s="112" t="s">
        <v>653</v>
      </c>
      <c r="D130" s="112" t="s">
        <v>296</v>
      </c>
      <c r="E130" s="112">
        <v>63</v>
      </c>
      <c r="F130" s="112">
        <v>4</v>
      </c>
      <c r="G130" s="112" t="s">
        <v>655</v>
      </c>
      <c r="H130" s="112" t="s">
        <v>534</v>
      </c>
      <c r="I130" s="165">
        <v>31778</v>
      </c>
      <c r="J130" s="166">
        <v>575616619097</v>
      </c>
      <c r="K130" s="166">
        <v>7897562195</v>
      </c>
      <c r="L130" s="112" t="s">
        <v>436</v>
      </c>
      <c r="M130" s="112"/>
    </row>
    <row r="131" spans="1:13" ht="15.75">
      <c r="A131" s="112">
        <f t="shared" si="1"/>
        <v>126</v>
      </c>
      <c r="B131" s="165"/>
      <c r="C131" s="112" t="s">
        <v>205</v>
      </c>
      <c r="D131" s="112" t="s">
        <v>177</v>
      </c>
      <c r="E131" s="112">
        <v>110</v>
      </c>
      <c r="F131" s="112">
        <v>8</v>
      </c>
      <c r="G131" s="112" t="s">
        <v>656</v>
      </c>
      <c r="H131" s="112"/>
      <c r="I131" s="165"/>
      <c r="J131" s="166"/>
      <c r="K131" s="166"/>
      <c r="L131" s="112" t="s">
        <v>436</v>
      </c>
      <c r="M131" s="112"/>
    </row>
    <row r="132" spans="1:13" ht="15.75">
      <c r="A132" s="112"/>
      <c r="B132" s="165"/>
      <c r="C132" s="112"/>
      <c r="D132" s="112"/>
      <c r="E132" s="112"/>
      <c r="F132" s="112"/>
      <c r="G132" s="112"/>
      <c r="H132" s="112"/>
      <c r="I132" s="165"/>
      <c r="J132" s="166"/>
      <c r="K132" s="166"/>
      <c r="L132" s="112"/>
      <c r="M132" s="112"/>
    </row>
    <row r="133" spans="1:13" ht="15.75">
      <c r="A133" s="695" t="s">
        <v>325</v>
      </c>
      <c r="B133" s="695"/>
      <c r="C133" s="695"/>
      <c r="D133" s="695"/>
      <c r="E133" s="169">
        <f>COUNTA(E6:E131)</f>
        <v>126</v>
      </c>
      <c r="F133" s="170">
        <f>SUM(F6:F132)</f>
        <v>751</v>
      </c>
      <c r="G133" s="171"/>
      <c r="H133" s="171"/>
      <c r="I133" s="171"/>
      <c r="J133" s="171"/>
      <c r="K133" s="171"/>
      <c r="L133" s="171"/>
      <c r="M133" s="171"/>
    </row>
    <row r="134" spans="1:13" ht="15.75">
      <c r="A134" s="171"/>
      <c r="B134" s="171"/>
      <c r="C134" s="171"/>
      <c r="D134" s="171"/>
      <c r="E134" s="171"/>
      <c r="F134" s="171"/>
      <c r="G134" s="171"/>
      <c r="H134" s="171"/>
      <c r="I134" s="171"/>
      <c r="J134" s="171"/>
      <c r="K134" s="171"/>
      <c r="L134" s="171"/>
      <c r="M134" s="171"/>
    </row>
    <row r="135" spans="1:13" ht="15.75">
      <c r="A135" s="171"/>
      <c r="B135" s="171"/>
      <c r="C135" s="171"/>
      <c r="D135" s="171"/>
      <c r="E135" s="696" t="s">
        <v>657</v>
      </c>
      <c r="F135" s="696"/>
      <c r="G135" s="171"/>
      <c r="H135" s="171"/>
      <c r="I135" s="171"/>
      <c r="J135" s="171"/>
      <c r="K135" s="171"/>
      <c r="L135" s="171"/>
      <c r="M135" s="171"/>
    </row>
    <row r="136" spans="1:13" ht="15.75">
      <c r="A136" s="171"/>
      <c r="B136" s="171"/>
      <c r="C136" s="171"/>
      <c r="D136" s="171"/>
      <c r="E136" s="112" t="s">
        <v>658</v>
      </c>
      <c r="F136" s="112" t="s">
        <v>414</v>
      </c>
      <c r="G136" s="171"/>
      <c r="H136" s="171"/>
      <c r="I136" s="171"/>
      <c r="J136" s="171"/>
      <c r="K136" s="171"/>
      <c r="L136" s="171"/>
      <c r="M136" s="171"/>
    </row>
    <row r="137" spans="1:13" ht="15.75">
      <c r="A137" s="171"/>
      <c r="B137" s="171"/>
      <c r="C137" s="171"/>
      <c r="D137" s="171"/>
      <c r="E137" s="112">
        <v>63</v>
      </c>
      <c r="F137" s="172">
        <v>97</v>
      </c>
      <c r="G137" s="171"/>
      <c r="H137" s="171"/>
      <c r="I137" s="171"/>
      <c r="J137" s="171"/>
      <c r="K137" s="171"/>
      <c r="L137" s="171"/>
      <c r="M137" s="171"/>
    </row>
    <row r="138" spans="1:13" ht="15.75">
      <c r="A138" s="171"/>
      <c r="B138" s="171"/>
      <c r="C138" s="171"/>
      <c r="D138" s="171"/>
      <c r="E138" s="112">
        <v>75</v>
      </c>
      <c r="F138" s="172">
        <v>3</v>
      </c>
      <c r="G138" s="171"/>
      <c r="H138" s="171"/>
      <c r="I138" s="171"/>
      <c r="J138" s="171"/>
      <c r="K138" s="171"/>
      <c r="L138" s="171"/>
      <c r="M138" s="171"/>
    </row>
    <row r="139" spans="1:13" ht="15.75">
      <c r="A139" s="171"/>
      <c r="B139" s="171"/>
      <c r="C139" s="171"/>
      <c r="D139" s="171"/>
      <c r="E139" s="112">
        <v>90</v>
      </c>
      <c r="F139" s="172">
        <v>16</v>
      </c>
      <c r="G139" s="171"/>
      <c r="H139" s="171"/>
      <c r="I139" s="171"/>
      <c r="J139" s="171"/>
      <c r="K139" s="171"/>
      <c r="L139" s="171"/>
      <c r="M139" s="171"/>
    </row>
    <row r="140" spans="1:13" ht="15.75">
      <c r="A140" s="171"/>
      <c r="B140" s="171"/>
      <c r="C140" s="171"/>
      <c r="D140" s="171"/>
      <c r="E140" s="112">
        <v>110</v>
      </c>
      <c r="F140" s="172">
        <v>10</v>
      </c>
      <c r="G140" s="171"/>
      <c r="H140" s="171"/>
      <c r="I140" s="171"/>
      <c r="J140" s="171"/>
      <c r="K140" s="171"/>
      <c r="L140" s="171"/>
      <c r="M140" s="171"/>
    </row>
    <row r="141" spans="1:13" ht="15.75">
      <c r="A141" s="171"/>
      <c r="B141" s="171"/>
      <c r="C141" s="171"/>
      <c r="D141" s="171"/>
      <c r="E141" s="163" t="s">
        <v>325</v>
      </c>
      <c r="F141" s="173">
        <f>SUM(F137:F140)</f>
        <v>126</v>
      </c>
      <c r="G141" s="171"/>
      <c r="H141" s="171"/>
      <c r="I141" s="171"/>
      <c r="J141" s="171"/>
      <c r="K141" s="171"/>
      <c r="L141" s="171"/>
      <c r="M141" s="171"/>
    </row>
    <row r="148" spans="1:13" ht="15" customHeight="1">
      <c r="A148" s="694" t="s">
        <v>660</v>
      </c>
      <c r="B148" s="694"/>
      <c r="C148" s="694"/>
      <c r="D148" s="694"/>
      <c r="E148" s="694"/>
      <c r="F148" s="694"/>
      <c r="G148" s="694"/>
      <c r="H148" s="694"/>
      <c r="I148" s="694"/>
      <c r="J148" s="694"/>
      <c r="K148" s="694"/>
      <c r="L148" s="694"/>
      <c r="M148" s="694"/>
    </row>
  </sheetData>
  <mergeCells count="7">
    <mergeCell ref="A148:M148"/>
    <mergeCell ref="A133:D133"/>
    <mergeCell ref="E135:F135"/>
    <mergeCell ref="A1:M1"/>
    <mergeCell ref="A2:M2"/>
    <mergeCell ref="A3:M3"/>
    <mergeCell ref="A4:M4"/>
  </mergeCells>
  <conditionalFormatting sqref="J1:J147 J149:J1048576">
    <cfRule type="duplicateValues" dxfId="18" priority="1"/>
  </conditionalFormatting>
  <conditionalFormatting sqref="J5:J6">
    <cfRule type="duplicateValues" dxfId="17" priority="2"/>
    <cfRule type="duplicateValues" dxfId="16" priority="3"/>
    <cfRule type="duplicateValues" dxfId="15" priority="4"/>
  </conditionalFormatting>
  <pageMargins left="0.7" right="0.7" top="0.75" bottom="0.75" header="0.3" footer="0.3"/>
  <pageSetup scale="5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O199"/>
  <sheetViews>
    <sheetView topLeftCell="A174" workbookViewId="0">
      <selection activeCell="H199" sqref="H199"/>
    </sheetView>
  </sheetViews>
  <sheetFormatPr defaultRowHeight="15"/>
  <cols>
    <col min="2" max="2" width="13.140625" customWidth="1"/>
    <col min="3" max="3" width="12.28515625" customWidth="1"/>
    <col min="4" max="4" width="11.42578125" customWidth="1"/>
    <col min="5" max="5" width="12.140625" customWidth="1"/>
    <col min="7" max="7" width="26.7109375" style="327" customWidth="1"/>
    <col min="8" max="8" width="25.42578125" style="327" customWidth="1"/>
    <col min="9" max="9" width="28" customWidth="1"/>
    <col min="12" max="12" width="16.28515625" customWidth="1"/>
    <col min="13" max="13" width="17.5703125" customWidth="1"/>
    <col min="14" max="14" width="13.28515625" customWidth="1"/>
  </cols>
  <sheetData>
    <row r="2" spans="2:15" ht="18.75">
      <c r="B2" s="319" t="s">
        <v>992</v>
      </c>
      <c r="C2" s="706" t="s">
        <v>783</v>
      </c>
      <c r="D2" s="707"/>
      <c r="E2" s="707"/>
      <c r="F2" s="707"/>
      <c r="G2" s="707"/>
      <c r="H2" s="707"/>
      <c r="I2" s="707"/>
      <c r="J2" s="707"/>
      <c r="K2" s="707"/>
      <c r="L2" s="707"/>
      <c r="M2" s="707"/>
      <c r="N2" s="707"/>
      <c r="O2" s="708"/>
    </row>
    <row r="3" spans="2:15" ht="18.75">
      <c r="B3" s="319" t="s">
        <v>993</v>
      </c>
      <c r="C3" s="711" t="s">
        <v>994</v>
      </c>
      <c r="D3" s="712"/>
      <c r="E3" s="712"/>
      <c r="F3" s="712"/>
      <c r="G3" s="712"/>
      <c r="H3" s="712"/>
      <c r="I3" s="712"/>
      <c r="J3" s="712"/>
      <c r="K3" s="712"/>
      <c r="L3" s="712"/>
      <c r="M3" s="712"/>
      <c r="N3" s="712"/>
      <c r="O3" s="709"/>
    </row>
    <row r="4" spans="2:15" ht="75">
      <c r="B4" s="320" t="s">
        <v>995</v>
      </c>
      <c r="C4" s="713" t="s">
        <v>996</v>
      </c>
      <c r="D4" s="714"/>
      <c r="E4" s="714"/>
      <c r="F4" s="714"/>
      <c r="G4" s="714"/>
      <c r="H4" s="714"/>
      <c r="I4" s="714"/>
      <c r="J4" s="714"/>
      <c r="K4" s="714"/>
      <c r="L4" s="714"/>
      <c r="M4" s="714"/>
      <c r="N4" s="714"/>
      <c r="O4" s="710"/>
    </row>
    <row r="5" spans="2:15" ht="63">
      <c r="B5" s="164" t="s">
        <v>997</v>
      </c>
      <c r="C5" s="163" t="s">
        <v>998</v>
      </c>
      <c r="D5" s="163" t="s">
        <v>999</v>
      </c>
      <c r="E5" s="164" t="s">
        <v>1000</v>
      </c>
      <c r="F5" s="164" t="s">
        <v>1001</v>
      </c>
      <c r="G5" s="325" t="s">
        <v>1002</v>
      </c>
      <c r="H5" s="325" t="s">
        <v>1003</v>
      </c>
      <c r="I5" s="164" t="s">
        <v>1004</v>
      </c>
      <c r="J5" s="164" t="s">
        <v>1005</v>
      </c>
      <c r="K5" s="164" t="s">
        <v>1006</v>
      </c>
      <c r="L5" s="321" t="s">
        <v>1007</v>
      </c>
      <c r="M5" s="322" t="s">
        <v>1008</v>
      </c>
      <c r="N5" s="164" t="s">
        <v>1009</v>
      </c>
      <c r="O5" s="163" t="s">
        <v>1010</v>
      </c>
    </row>
    <row r="6" spans="2:15" ht="15.75">
      <c r="B6" s="323">
        <v>1</v>
      </c>
      <c r="C6" s="165" t="s">
        <v>282</v>
      </c>
      <c r="D6" s="165" t="s">
        <v>773</v>
      </c>
      <c r="E6" s="112">
        <v>63</v>
      </c>
      <c r="F6" s="112">
        <v>5</v>
      </c>
      <c r="G6" s="326" t="s">
        <v>654</v>
      </c>
      <c r="H6" s="326" t="s">
        <v>501</v>
      </c>
      <c r="I6" s="165">
        <v>34335</v>
      </c>
      <c r="J6" s="112"/>
      <c r="K6" s="112" t="s">
        <v>1011</v>
      </c>
      <c r="L6" s="166">
        <v>673800631837</v>
      </c>
      <c r="M6" s="324">
        <v>8433005327</v>
      </c>
      <c r="N6" s="112"/>
      <c r="O6" s="314"/>
    </row>
    <row r="7" spans="2:15" ht="15.75">
      <c r="B7" s="323">
        <v>2</v>
      </c>
      <c r="C7" s="165" t="s">
        <v>282</v>
      </c>
      <c r="D7" s="165" t="s">
        <v>773</v>
      </c>
      <c r="E7" s="112">
        <v>63</v>
      </c>
      <c r="F7" s="112">
        <v>7</v>
      </c>
      <c r="G7" s="326" t="s">
        <v>1012</v>
      </c>
      <c r="H7" s="326" t="s">
        <v>1013</v>
      </c>
      <c r="I7" s="165">
        <v>31048</v>
      </c>
      <c r="J7" s="112"/>
      <c r="K7" s="112" t="s">
        <v>1014</v>
      </c>
      <c r="L7" s="166">
        <v>722909968450</v>
      </c>
      <c r="M7" s="324">
        <v>8528336504</v>
      </c>
      <c r="N7" s="112"/>
      <c r="O7" s="314"/>
    </row>
    <row r="8" spans="2:15" ht="15.75">
      <c r="B8" s="323">
        <v>3</v>
      </c>
      <c r="C8" s="165" t="s">
        <v>282</v>
      </c>
      <c r="D8" s="165" t="s">
        <v>773</v>
      </c>
      <c r="E8" s="112">
        <v>63</v>
      </c>
      <c r="F8" s="112">
        <v>7</v>
      </c>
      <c r="G8" s="326" t="s">
        <v>1015</v>
      </c>
      <c r="H8" s="326" t="s">
        <v>1016</v>
      </c>
      <c r="I8" s="165">
        <v>35796</v>
      </c>
      <c r="J8" s="112"/>
      <c r="K8" s="112" t="s">
        <v>1011</v>
      </c>
      <c r="L8" s="166">
        <v>594796288519</v>
      </c>
      <c r="M8" s="324">
        <v>9044287115</v>
      </c>
      <c r="N8" s="112"/>
      <c r="O8" s="314"/>
    </row>
    <row r="9" spans="2:15" ht="15.75">
      <c r="B9" s="323">
        <v>4</v>
      </c>
      <c r="C9" s="165" t="s">
        <v>282</v>
      </c>
      <c r="D9" s="165" t="s">
        <v>773</v>
      </c>
      <c r="E9" s="112">
        <v>63</v>
      </c>
      <c r="F9" s="112">
        <v>6</v>
      </c>
      <c r="G9" s="326" t="s">
        <v>1017</v>
      </c>
      <c r="H9" s="326" t="s">
        <v>1018</v>
      </c>
      <c r="I9" s="165">
        <v>29221</v>
      </c>
      <c r="J9" s="112"/>
      <c r="K9" s="112" t="s">
        <v>1011</v>
      </c>
      <c r="L9" s="166">
        <v>936978328961</v>
      </c>
      <c r="M9" s="324">
        <v>9793860832</v>
      </c>
      <c r="N9" s="112"/>
      <c r="O9" s="314"/>
    </row>
    <row r="10" spans="2:15" ht="15.75">
      <c r="B10" s="323">
        <v>5</v>
      </c>
      <c r="C10" s="323" t="s">
        <v>282</v>
      </c>
      <c r="D10" s="323" t="s">
        <v>281</v>
      </c>
      <c r="E10" s="112">
        <v>63</v>
      </c>
      <c r="F10" s="112">
        <v>7</v>
      </c>
      <c r="G10" s="326" t="s">
        <v>1019</v>
      </c>
      <c r="H10" s="326" t="s">
        <v>1020</v>
      </c>
      <c r="I10" s="165">
        <v>33970</v>
      </c>
      <c r="J10" s="112"/>
      <c r="K10" s="112" t="s">
        <v>1011</v>
      </c>
      <c r="L10" s="166">
        <v>952662955055</v>
      </c>
      <c r="M10" s="324">
        <v>7355257632</v>
      </c>
      <c r="N10" s="112"/>
      <c r="O10" s="314"/>
    </row>
    <row r="11" spans="2:15" ht="15.75">
      <c r="B11" s="323">
        <v>6</v>
      </c>
      <c r="C11" s="323" t="s">
        <v>282</v>
      </c>
      <c r="D11" s="323" t="s">
        <v>281</v>
      </c>
      <c r="E11" s="112">
        <v>63</v>
      </c>
      <c r="F11" s="112">
        <v>6</v>
      </c>
      <c r="G11" s="326" t="s">
        <v>1021</v>
      </c>
      <c r="H11" s="326" t="s">
        <v>1022</v>
      </c>
      <c r="I11" s="165">
        <v>35065</v>
      </c>
      <c r="J11" s="112"/>
      <c r="K11" s="112" t="s">
        <v>1011</v>
      </c>
      <c r="L11" s="166">
        <v>913300849603</v>
      </c>
      <c r="M11" s="324">
        <v>8090745979</v>
      </c>
      <c r="N11" s="112"/>
      <c r="O11" s="314"/>
    </row>
    <row r="12" spans="2:15" ht="15.75">
      <c r="B12" s="323">
        <v>7</v>
      </c>
      <c r="C12" s="323" t="s">
        <v>151</v>
      </c>
      <c r="D12" s="323" t="s">
        <v>776</v>
      </c>
      <c r="E12" s="112">
        <v>63</v>
      </c>
      <c r="F12" s="112">
        <v>7</v>
      </c>
      <c r="G12" s="326" t="s">
        <v>1023</v>
      </c>
      <c r="H12" s="326" t="s">
        <v>1022</v>
      </c>
      <c r="I12" s="165">
        <v>27395</v>
      </c>
      <c r="J12" s="112"/>
      <c r="K12" s="112" t="s">
        <v>1011</v>
      </c>
      <c r="L12" s="166">
        <v>364286983761</v>
      </c>
      <c r="M12" s="324">
        <v>9129299744</v>
      </c>
      <c r="N12" s="112"/>
      <c r="O12" s="314"/>
    </row>
    <row r="13" spans="2:15" ht="15.75">
      <c r="B13" s="323">
        <v>8</v>
      </c>
      <c r="C13" s="323" t="s">
        <v>151</v>
      </c>
      <c r="D13" s="323" t="s">
        <v>776</v>
      </c>
      <c r="E13" s="112">
        <v>63</v>
      </c>
      <c r="F13" s="112">
        <v>7</v>
      </c>
      <c r="G13" s="326" t="s">
        <v>941</v>
      </c>
      <c r="H13" s="326" t="s">
        <v>1024</v>
      </c>
      <c r="I13" s="165">
        <v>25934</v>
      </c>
      <c r="J13" s="112"/>
      <c r="K13" s="112" t="s">
        <v>1014</v>
      </c>
      <c r="L13" s="166">
        <v>492642440595</v>
      </c>
      <c r="M13" s="324">
        <v>8009883053</v>
      </c>
      <c r="N13" s="112"/>
      <c r="O13" s="314"/>
    </row>
    <row r="14" spans="2:15" ht="15.75">
      <c r="B14" s="323">
        <v>9</v>
      </c>
      <c r="C14" s="323" t="s">
        <v>151</v>
      </c>
      <c r="D14" s="323" t="s">
        <v>776</v>
      </c>
      <c r="E14" s="112">
        <v>63</v>
      </c>
      <c r="F14" s="112">
        <v>5</v>
      </c>
      <c r="G14" s="326" t="s">
        <v>1025</v>
      </c>
      <c r="H14" s="326" t="s">
        <v>501</v>
      </c>
      <c r="I14" s="165">
        <v>27395</v>
      </c>
      <c r="J14" s="112"/>
      <c r="K14" s="112" t="s">
        <v>1014</v>
      </c>
      <c r="L14" s="166">
        <v>255336431095</v>
      </c>
      <c r="M14" s="324">
        <v>9936113571</v>
      </c>
      <c r="N14" s="112"/>
      <c r="O14" s="314"/>
    </row>
    <row r="15" spans="2:15" ht="15.75">
      <c r="B15" s="323">
        <v>10</v>
      </c>
      <c r="C15" s="323" t="s">
        <v>151</v>
      </c>
      <c r="D15" s="323" t="s">
        <v>776</v>
      </c>
      <c r="E15" s="112">
        <v>63</v>
      </c>
      <c r="F15" s="112">
        <v>6</v>
      </c>
      <c r="G15" s="326" t="s">
        <v>1026</v>
      </c>
      <c r="H15" s="326" t="s">
        <v>450</v>
      </c>
      <c r="I15" s="165">
        <v>33604</v>
      </c>
      <c r="J15" s="112"/>
      <c r="K15" s="112" t="s">
        <v>1014</v>
      </c>
      <c r="L15" s="166">
        <v>550130293341</v>
      </c>
      <c r="M15" s="324">
        <v>8726487125</v>
      </c>
      <c r="N15" s="112"/>
      <c r="O15" s="314"/>
    </row>
    <row r="16" spans="2:15" ht="15.75">
      <c r="B16" s="323">
        <v>11</v>
      </c>
      <c r="C16" s="323" t="s">
        <v>151</v>
      </c>
      <c r="D16" s="323" t="s">
        <v>776</v>
      </c>
      <c r="E16" s="112">
        <v>63</v>
      </c>
      <c r="F16" s="112">
        <v>5</v>
      </c>
      <c r="G16" s="326" t="s">
        <v>1027</v>
      </c>
      <c r="H16" s="326" t="s">
        <v>975</v>
      </c>
      <c r="I16" s="165">
        <v>29952</v>
      </c>
      <c r="J16" s="112"/>
      <c r="K16" s="112" t="s">
        <v>1014</v>
      </c>
      <c r="L16" s="166">
        <v>391624809083</v>
      </c>
      <c r="M16" s="324">
        <v>8528393611</v>
      </c>
      <c r="N16" s="112"/>
      <c r="O16" s="314"/>
    </row>
    <row r="17" spans="2:15" ht="15.75">
      <c r="B17" s="323">
        <v>12</v>
      </c>
      <c r="C17" s="323" t="s">
        <v>776</v>
      </c>
      <c r="D17" s="323" t="s">
        <v>777</v>
      </c>
      <c r="E17" s="112">
        <v>63</v>
      </c>
      <c r="F17" s="112">
        <v>6</v>
      </c>
      <c r="G17" s="326" t="s">
        <v>1028</v>
      </c>
      <c r="H17" s="326" t="s">
        <v>1029</v>
      </c>
      <c r="I17" s="165">
        <v>33604</v>
      </c>
      <c r="J17" s="112"/>
      <c r="K17" s="112" t="s">
        <v>1011</v>
      </c>
      <c r="L17" s="166">
        <v>986515591983</v>
      </c>
      <c r="M17" s="324">
        <v>7317690129</v>
      </c>
      <c r="N17" s="112"/>
      <c r="O17" s="314"/>
    </row>
    <row r="18" spans="2:15" ht="15.75">
      <c r="B18" s="323">
        <v>13</v>
      </c>
      <c r="C18" s="323" t="s">
        <v>777</v>
      </c>
      <c r="D18" s="323" t="s">
        <v>748</v>
      </c>
      <c r="E18" s="112">
        <v>63</v>
      </c>
      <c r="F18" s="112">
        <v>7</v>
      </c>
      <c r="G18" s="326" t="s">
        <v>1030</v>
      </c>
      <c r="H18" s="326" t="s">
        <v>1031</v>
      </c>
      <c r="I18" s="165">
        <v>37622</v>
      </c>
      <c r="J18" s="112"/>
      <c r="K18" s="112" t="s">
        <v>1011</v>
      </c>
      <c r="L18" s="166">
        <v>324329749577</v>
      </c>
      <c r="M18" s="324">
        <v>8953285912</v>
      </c>
      <c r="N18" s="112"/>
      <c r="O18" s="314"/>
    </row>
    <row r="19" spans="2:15" ht="15.75">
      <c r="B19" s="323">
        <v>14</v>
      </c>
      <c r="C19" s="323" t="s">
        <v>777</v>
      </c>
      <c r="D19" s="323" t="s">
        <v>748</v>
      </c>
      <c r="E19" s="112">
        <v>63</v>
      </c>
      <c r="F19" s="112">
        <v>6</v>
      </c>
      <c r="G19" s="326" t="s">
        <v>919</v>
      </c>
      <c r="H19" s="326" t="s">
        <v>891</v>
      </c>
      <c r="I19" s="165">
        <v>23743</v>
      </c>
      <c r="J19" s="112"/>
      <c r="K19" s="112" t="s">
        <v>1011</v>
      </c>
      <c r="L19" s="166">
        <v>397296306298</v>
      </c>
      <c r="M19" s="324">
        <v>9198429977</v>
      </c>
      <c r="N19" s="112"/>
      <c r="O19" s="314"/>
    </row>
    <row r="20" spans="2:15" ht="15.75">
      <c r="B20" s="323">
        <v>15</v>
      </c>
      <c r="C20" s="323" t="s">
        <v>777</v>
      </c>
      <c r="D20" s="323" t="s">
        <v>748</v>
      </c>
      <c r="E20" s="112">
        <v>63</v>
      </c>
      <c r="F20" s="112">
        <v>6</v>
      </c>
      <c r="G20" s="326" t="s">
        <v>1032</v>
      </c>
      <c r="H20" s="326" t="s">
        <v>1033</v>
      </c>
      <c r="I20" s="165">
        <v>29587</v>
      </c>
      <c r="J20" s="112"/>
      <c r="K20" s="112" t="s">
        <v>1014</v>
      </c>
      <c r="L20" s="166">
        <v>386833303453</v>
      </c>
      <c r="M20" s="324">
        <v>7607028078</v>
      </c>
      <c r="N20" s="112"/>
      <c r="O20" s="314"/>
    </row>
    <row r="21" spans="2:15" ht="15.75">
      <c r="B21" s="323">
        <v>16</v>
      </c>
      <c r="C21" s="323" t="s">
        <v>777</v>
      </c>
      <c r="D21" s="323" t="s">
        <v>748</v>
      </c>
      <c r="E21" s="112">
        <v>63</v>
      </c>
      <c r="F21" s="112">
        <v>5</v>
      </c>
      <c r="G21" s="326" t="s">
        <v>1034</v>
      </c>
      <c r="H21" s="326" t="s">
        <v>1035</v>
      </c>
      <c r="I21" s="165">
        <v>18629</v>
      </c>
      <c r="J21" s="112"/>
      <c r="K21" s="112" t="s">
        <v>1014</v>
      </c>
      <c r="L21" s="166">
        <v>655470718494</v>
      </c>
      <c r="M21" s="324">
        <v>9936299783</v>
      </c>
      <c r="N21" s="112"/>
      <c r="O21" s="314"/>
    </row>
    <row r="22" spans="2:15" ht="15.75">
      <c r="B22" s="323">
        <v>17</v>
      </c>
      <c r="C22" s="323" t="s">
        <v>777</v>
      </c>
      <c r="D22" s="323" t="s">
        <v>748</v>
      </c>
      <c r="E22" s="112">
        <v>63</v>
      </c>
      <c r="F22" s="112">
        <v>7</v>
      </c>
      <c r="G22" s="326" t="s">
        <v>1036</v>
      </c>
      <c r="H22" s="326" t="s">
        <v>1037</v>
      </c>
      <c r="I22" s="165">
        <v>36354</v>
      </c>
      <c r="J22" s="112"/>
      <c r="K22" s="112" t="s">
        <v>1011</v>
      </c>
      <c r="L22" s="166">
        <v>352812498680</v>
      </c>
      <c r="M22" s="324"/>
      <c r="N22" s="112"/>
      <c r="O22" s="314"/>
    </row>
    <row r="23" spans="2:15" ht="15.75">
      <c r="B23" s="323">
        <v>18</v>
      </c>
      <c r="C23" s="323" t="s">
        <v>777</v>
      </c>
      <c r="D23" s="323" t="s">
        <v>1038</v>
      </c>
      <c r="E23" s="112">
        <v>63</v>
      </c>
      <c r="F23" s="112">
        <v>5</v>
      </c>
      <c r="G23" s="326" t="s">
        <v>1039</v>
      </c>
      <c r="H23" s="326" t="s">
        <v>1040</v>
      </c>
      <c r="I23" s="165">
        <v>30682</v>
      </c>
      <c r="J23" s="112"/>
      <c r="K23" s="112" t="s">
        <v>1011</v>
      </c>
      <c r="L23" s="166">
        <v>781966546555</v>
      </c>
      <c r="M23" s="324"/>
      <c r="N23" s="112"/>
      <c r="O23" s="314"/>
    </row>
    <row r="24" spans="2:15" ht="15.75">
      <c r="B24" s="323">
        <v>19</v>
      </c>
      <c r="C24" s="323" t="s">
        <v>777</v>
      </c>
      <c r="D24" s="323" t="s">
        <v>1038</v>
      </c>
      <c r="E24" s="112">
        <v>63</v>
      </c>
      <c r="F24" s="112">
        <v>5</v>
      </c>
      <c r="G24" s="326" t="s">
        <v>1041</v>
      </c>
      <c r="H24" s="326" t="s">
        <v>1042</v>
      </c>
      <c r="I24" s="165">
        <v>20090</v>
      </c>
      <c r="J24" s="112"/>
      <c r="K24" s="112" t="s">
        <v>1011</v>
      </c>
      <c r="L24" s="166">
        <v>405920513157</v>
      </c>
      <c r="M24" s="324"/>
      <c r="N24" s="112"/>
      <c r="O24" s="314"/>
    </row>
    <row r="25" spans="2:15" ht="15.75">
      <c r="B25" s="323">
        <v>20</v>
      </c>
      <c r="C25" s="323" t="s">
        <v>749</v>
      </c>
      <c r="D25" s="323" t="s">
        <v>147</v>
      </c>
      <c r="E25" s="112">
        <v>63</v>
      </c>
      <c r="F25" s="112">
        <v>7</v>
      </c>
      <c r="G25" s="326" t="s">
        <v>1043</v>
      </c>
      <c r="H25" s="326" t="s">
        <v>1044</v>
      </c>
      <c r="I25" s="165">
        <v>20090</v>
      </c>
      <c r="J25" s="112"/>
      <c r="K25" s="112" t="s">
        <v>1011</v>
      </c>
      <c r="L25" s="166">
        <v>922126584230</v>
      </c>
      <c r="M25" s="324">
        <v>9651193485</v>
      </c>
      <c r="N25" s="112"/>
      <c r="O25" s="314"/>
    </row>
    <row r="26" spans="2:15" ht="15.75">
      <c r="B26" s="323">
        <v>21</v>
      </c>
      <c r="C26" s="323" t="s">
        <v>749</v>
      </c>
      <c r="D26" s="323" t="s">
        <v>147</v>
      </c>
      <c r="E26" s="112">
        <v>63</v>
      </c>
      <c r="F26" s="112">
        <v>5</v>
      </c>
      <c r="G26" s="326" t="s">
        <v>1045</v>
      </c>
      <c r="H26" s="326" t="s">
        <v>1046</v>
      </c>
      <c r="I26" s="165">
        <v>24473</v>
      </c>
      <c r="J26" s="112"/>
      <c r="K26" s="112" t="s">
        <v>1011</v>
      </c>
      <c r="L26" s="166">
        <v>249130584434</v>
      </c>
      <c r="M26" s="324">
        <v>9936309035</v>
      </c>
      <c r="N26" s="112"/>
      <c r="O26" s="314"/>
    </row>
    <row r="27" spans="2:15" ht="15.75">
      <c r="B27" s="323">
        <v>22</v>
      </c>
      <c r="C27" s="323" t="s">
        <v>749</v>
      </c>
      <c r="D27" s="323" t="s">
        <v>147</v>
      </c>
      <c r="E27" s="112">
        <v>63</v>
      </c>
      <c r="F27" s="112">
        <v>7</v>
      </c>
      <c r="G27" s="326" t="s">
        <v>1047</v>
      </c>
      <c r="H27" s="326"/>
      <c r="I27" s="165">
        <v>26299</v>
      </c>
      <c r="J27" s="112"/>
      <c r="K27" s="112" t="s">
        <v>1011</v>
      </c>
      <c r="L27" s="166">
        <v>954893911458</v>
      </c>
      <c r="M27" s="324">
        <v>9767843319</v>
      </c>
      <c r="N27" s="112"/>
      <c r="O27" s="314"/>
    </row>
    <row r="28" spans="2:15" ht="15.75">
      <c r="B28" s="323">
        <v>23</v>
      </c>
      <c r="C28" s="323" t="s">
        <v>749</v>
      </c>
      <c r="D28" s="323" t="s">
        <v>147</v>
      </c>
      <c r="E28" s="112">
        <v>63</v>
      </c>
      <c r="F28" s="112">
        <v>7</v>
      </c>
      <c r="G28" s="326" t="s">
        <v>975</v>
      </c>
      <c r="H28" s="326" t="s">
        <v>1048</v>
      </c>
      <c r="I28" s="165">
        <v>20586</v>
      </c>
      <c r="J28" s="112"/>
      <c r="K28" s="112" t="s">
        <v>1011</v>
      </c>
      <c r="L28" s="166">
        <v>665460708668</v>
      </c>
      <c r="M28" s="324">
        <v>7991641465</v>
      </c>
      <c r="N28" s="112"/>
      <c r="O28" s="314"/>
    </row>
    <row r="29" spans="2:15" ht="15.75">
      <c r="B29" s="323">
        <v>24</v>
      </c>
      <c r="C29" s="323" t="s">
        <v>749</v>
      </c>
      <c r="D29" s="323" t="s">
        <v>147</v>
      </c>
      <c r="E29" s="112">
        <v>63</v>
      </c>
      <c r="F29" s="112">
        <v>6</v>
      </c>
      <c r="G29" s="326" t="s">
        <v>1049</v>
      </c>
      <c r="H29" s="326" t="s">
        <v>1050</v>
      </c>
      <c r="I29" s="165">
        <v>20455</v>
      </c>
      <c r="J29" s="112"/>
      <c r="K29" s="112" t="s">
        <v>1011</v>
      </c>
      <c r="L29" s="166">
        <v>218716648499</v>
      </c>
      <c r="M29" s="324">
        <v>9450082951</v>
      </c>
      <c r="N29" s="112"/>
      <c r="O29" s="314"/>
    </row>
    <row r="30" spans="2:15" ht="15.75">
      <c r="B30" s="323">
        <v>25</v>
      </c>
      <c r="C30" s="323" t="s">
        <v>749</v>
      </c>
      <c r="D30" s="323" t="s">
        <v>147</v>
      </c>
      <c r="E30" s="112">
        <v>63</v>
      </c>
      <c r="F30" s="112">
        <v>5</v>
      </c>
      <c r="G30" s="326" t="s">
        <v>1051</v>
      </c>
      <c r="H30" s="326" t="s">
        <v>1052</v>
      </c>
      <c r="I30" s="165">
        <v>32874</v>
      </c>
      <c r="J30" s="112"/>
      <c r="K30" s="112" t="s">
        <v>1014</v>
      </c>
      <c r="L30" s="166">
        <v>370592795571</v>
      </c>
      <c r="M30" s="324">
        <v>8756809580</v>
      </c>
      <c r="N30" s="112"/>
      <c r="O30" s="314"/>
    </row>
    <row r="31" spans="2:15" ht="15.75">
      <c r="B31" s="323">
        <v>26</v>
      </c>
      <c r="C31" s="323" t="s">
        <v>749</v>
      </c>
      <c r="D31" s="323" t="s">
        <v>147</v>
      </c>
      <c r="E31" s="112">
        <v>63</v>
      </c>
      <c r="F31" s="112">
        <v>6</v>
      </c>
      <c r="G31" s="326" t="s">
        <v>1053</v>
      </c>
      <c r="H31" s="326" t="s">
        <v>1054</v>
      </c>
      <c r="I31" s="165">
        <v>29587</v>
      </c>
      <c r="J31" s="112"/>
      <c r="K31" s="112" t="s">
        <v>1011</v>
      </c>
      <c r="L31" s="166">
        <v>697228774098</v>
      </c>
      <c r="M31" s="324">
        <v>8756042012</v>
      </c>
      <c r="N31" s="112"/>
      <c r="O31" s="314"/>
    </row>
    <row r="32" spans="2:15" ht="15.75">
      <c r="B32" s="323">
        <v>27</v>
      </c>
      <c r="C32" s="323" t="s">
        <v>749</v>
      </c>
      <c r="D32" s="323" t="s">
        <v>147</v>
      </c>
      <c r="E32" s="112">
        <v>63</v>
      </c>
      <c r="F32" s="112">
        <v>6</v>
      </c>
      <c r="G32" s="326" t="s">
        <v>1055</v>
      </c>
      <c r="H32" s="326" t="s">
        <v>1056</v>
      </c>
      <c r="I32" s="165">
        <v>35638</v>
      </c>
      <c r="J32" s="112"/>
      <c r="K32" s="112" t="s">
        <v>1011</v>
      </c>
      <c r="L32" s="166">
        <v>495873346463</v>
      </c>
      <c r="M32" s="324">
        <v>6386326599</v>
      </c>
      <c r="N32" s="112"/>
      <c r="O32" s="314"/>
    </row>
    <row r="33" spans="2:15" ht="15.75">
      <c r="B33" s="323">
        <v>28</v>
      </c>
      <c r="C33" s="323" t="s">
        <v>749</v>
      </c>
      <c r="D33" s="323" t="s">
        <v>754</v>
      </c>
      <c r="E33" s="112">
        <v>63</v>
      </c>
      <c r="F33" s="112">
        <v>7</v>
      </c>
      <c r="G33" s="326" t="s">
        <v>1057</v>
      </c>
      <c r="H33" s="326" t="s">
        <v>1058</v>
      </c>
      <c r="I33" s="165">
        <v>23043</v>
      </c>
      <c r="J33" s="112"/>
      <c r="K33" s="112" t="s">
        <v>1011</v>
      </c>
      <c r="L33" s="166">
        <v>621980781870</v>
      </c>
      <c r="M33" s="324">
        <v>7068919998</v>
      </c>
      <c r="N33" s="112"/>
      <c r="O33" s="314"/>
    </row>
    <row r="34" spans="2:15" ht="15.75">
      <c r="B34" s="323">
        <v>29</v>
      </c>
      <c r="C34" s="323" t="s">
        <v>749</v>
      </c>
      <c r="D34" s="323" t="s">
        <v>754</v>
      </c>
      <c r="E34" s="112">
        <v>63</v>
      </c>
      <c r="F34" s="112">
        <v>7</v>
      </c>
      <c r="G34" s="326" t="s">
        <v>1059</v>
      </c>
      <c r="H34" s="326" t="s">
        <v>1060</v>
      </c>
      <c r="I34" s="165">
        <v>26665</v>
      </c>
      <c r="J34" s="112"/>
      <c r="K34" s="112" t="s">
        <v>1011</v>
      </c>
      <c r="L34" s="166">
        <v>997456647128</v>
      </c>
      <c r="M34" s="324">
        <v>8953981668</v>
      </c>
      <c r="N34" s="112"/>
      <c r="O34" s="314"/>
    </row>
    <row r="35" spans="2:15" ht="15.75">
      <c r="B35" s="323">
        <v>30</v>
      </c>
      <c r="C35" s="323" t="s">
        <v>749</v>
      </c>
      <c r="D35" s="323" t="s">
        <v>754</v>
      </c>
      <c r="E35" s="112">
        <v>63</v>
      </c>
      <c r="F35" s="112">
        <v>7</v>
      </c>
      <c r="G35" s="326" t="s">
        <v>1061</v>
      </c>
      <c r="H35" s="326" t="s">
        <v>1062</v>
      </c>
      <c r="I35" s="165">
        <v>25569</v>
      </c>
      <c r="J35" s="112"/>
      <c r="K35" s="112" t="s">
        <v>1014</v>
      </c>
      <c r="L35" s="166">
        <v>704850988263</v>
      </c>
      <c r="M35" s="324">
        <v>9137505474</v>
      </c>
      <c r="N35" s="112"/>
      <c r="O35" s="314"/>
    </row>
    <row r="36" spans="2:15" ht="15.75">
      <c r="B36" s="323">
        <v>31</v>
      </c>
      <c r="C36" s="323" t="s">
        <v>754</v>
      </c>
      <c r="D36" s="323" t="s">
        <v>756</v>
      </c>
      <c r="E36" s="112">
        <v>63</v>
      </c>
      <c r="F36" s="112">
        <v>5</v>
      </c>
      <c r="G36" s="326" t="s">
        <v>1063</v>
      </c>
      <c r="H36" s="326" t="s">
        <v>1064</v>
      </c>
      <c r="I36" s="165">
        <v>25235</v>
      </c>
      <c r="J36" s="112"/>
      <c r="K36" s="112" t="s">
        <v>1011</v>
      </c>
      <c r="L36" s="166">
        <v>535854484616</v>
      </c>
      <c r="M36" s="324">
        <v>8127616168</v>
      </c>
      <c r="N36" s="112"/>
      <c r="O36" s="314"/>
    </row>
    <row r="37" spans="2:15" ht="15.75">
      <c r="B37" s="323">
        <v>32</v>
      </c>
      <c r="C37" s="323" t="s">
        <v>754</v>
      </c>
      <c r="D37" s="323" t="s">
        <v>756</v>
      </c>
      <c r="E37" s="112">
        <v>63</v>
      </c>
      <c r="F37" s="112">
        <v>6</v>
      </c>
      <c r="G37" s="326" t="s">
        <v>1065</v>
      </c>
      <c r="H37" s="326" t="s">
        <v>923</v>
      </c>
      <c r="I37" s="165">
        <v>35726</v>
      </c>
      <c r="J37" s="112"/>
      <c r="K37" s="112" t="s">
        <v>1011</v>
      </c>
      <c r="L37" s="166">
        <v>671235331498</v>
      </c>
      <c r="M37" s="324">
        <v>7990815211</v>
      </c>
      <c r="N37" s="112"/>
      <c r="O37" s="314"/>
    </row>
    <row r="38" spans="2:15" ht="15.75">
      <c r="B38" s="323">
        <v>33</v>
      </c>
      <c r="C38" s="323" t="s">
        <v>754</v>
      </c>
      <c r="D38" s="323" t="s">
        <v>756</v>
      </c>
      <c r="E38" s="112">
        <v>63</v>
      </c>
      <c r="F38" s="112">
        <v>6</v>
      </c>
      <c r="G38" s="326" t="s">
        <v>1066</v>
      </c>
      <c r="H38" s="326" t="s">
        <v>1067</v>
      </c>
      <c r="I38" s="165">
        <v>39639</v>
      </c>
      <c r="J38" s="112"/>
      <c r="K38" s="112" t="s">
        <v>1014</v>
      </c>
      <c r="L38" s="166">
        <v>755498617895</v>
      </c>
      <c r="M38" s="324">
        <v>7880501878</v>
      </c>
      <c r="N38" s="112"/>
      <c r="O38" s="314"/>
    </row>
    <row r="39" spans="2:15" ht="15.75">
      <c r="B39" s="323">
        <v>34</v>
      </c>
      <c r="C39" s="323" t="s">
        <v>754</v>
      </c>
      <c r="D39" s="323" t="s">
        <v>756</v>
      </c>
      <c r="E39" s="112">
        <v>63</v>
      </c>
      <c r="F39" s="112">
        <v>6</v>
      </c>
      <c r="G39" s="326" t="s">
        <v>1068</v>
      </c>
      <c r="H39" s="326" t="s">
        <v>1069</v>
      </c>
      <c r="I39" s="165">
        <v>31048</v>
      </c>
      <c r="J39" s="112"/>
      <c r="K39" s="112" t="s">
        <v>1011</v>
      </c>
      <c r="L39" s="166">
        <v>87489085128</v>
      </c>
      <c r="M39" s="324">
        <v>9151721665</v>
      </c>
      <c r="N39" s="112"/>
      <c r="O39" s="314"/>
    </row>
    <row r="40" spans="2:15" ht="15.75">
      <c r="B40" s="323">
        <v>35</v>
      </c>
      <c r="C40" s="323" t="s">
        <v>754</v>
      </c>
      <c r="D40" s="323" t="s">
        <v>756</v>
      </c>
      <c r="E40" s="112">
        <v>63</v>
      </c>
      <c r="F40" s="112">
        <v>6</v>
      </c>
      <c r="G40" s="326" t="s">
        <v>1070</v>
      </c>
      <c r="H40" s="326" t="s">
        <v>1071</v>
      </c>
      <c r="I40" s="165">
        <v>28126</v>
      </c>
      <c r="J40" s="112"/>
      <c r="K40" s="112" t="s">
        <v>1011</v>
      </c>
      <c r="L40" s="166">
        <v>892147180273</v>
      </c>
      <c r="M40" s="324">
        <v>8429705569</v>
      </c>
      <c r="N40" s="112"/>
      <c r="O40" s="314"/>
    </row>
    <row r="41" spans="2:15" ht="15.75">
      <c r="B41" s="323">
        <v>36</v>
      </c>
      <c r="C41" s="323" t="s">
        <v>754</v>
      </c>
      <c r="D41" s="323" t="s">
        <v>756</v>
      </c>
      <c r="E41" s="112">
        <v>63</v>
      </c>
      <c r="F41" s="112">
        <v>7</v>
      </c>
      <c r="G41" s="326" t="s">
        <v>920</v>
      </c>
      <c r="H41" s="326" t="s">
        <v>1072</v>
      </c>
      <c r="I41" s="165">
        <v>27395</v>
      </c>
      <c r="J41" s="112"/>
      <c r="K41" s="112" t="s">
        <v>1014</v>
      </c>
      <c r="L41" s="166">
        <v>875791866400</v>
      </c>
      <c r="M41" s="324">
        <v>6388480178</v>
      </c>
      <c r="N41" s="112"/>
      <c r="O41" s="314"/>
    </row>
    <row r="42" spans="2:15" ht="15.75">
      <c r="B42" s="323">
        <v>37</v>
      </c>
      <c r="C42" s="323" t="s">
        <v>754</v>
      </c>
      <c r="D42" s="323" t="s">
        <v>756</v>
      </c>
      <c r="E42" s="112">
        <v>63</v>
      </c>
      <c r="F42" s="112">
        <v>5</v>
      </c>
      <c r="G42" s="326" t="s">
        <v>1073</v>
      </c>
      <c r="H42" s="326" t="s">
        <v>1074</v>
      </c>
      <c r="I42" s="165">
        <v>20090</v>
      </c>
      <c r="J42" s="112"/>
      <c r="K42" s="112" t="s">
        <v>1011</v>
      </c>
      <c r="L42" s="166">
        <v>684360453652</v>
      </c>
      <c r="M42" s="324">
        <v>9005619703</v>
      </c>
      <c r="N42" s="112"/>
      <c r="O42" s="314"/>
    </row>
    <row r="43" spans="2:15" ht="15.75">
      <c r="B43" s="323">
        <v>38</v>
      </c>
      <c r="C43" s="323" t="s">
        <v>754</v>
      </c>
      <c r="D43" s="323" t="s">
        <v>756</v>
      </c>
      <c r="E43" s="112">
        <v>63</v>
      </c>
      <c r="F43" s="112">
        <v>7</v>
      </c>
      <c r="G43" s="326" t="s">
        <v>1075</v>
      </c>
      <c r="H43" s="326" t="s">
        <v>1076</v>
      </c>
      <c r="I43" s="165">
        <v>21916</v>
      </c>
      <c r="J43" s="112"/>
      <c r="K43" s="112" t="s">
        <v>1011</v>
      </c>
      <c r="L43" s="166">
        <v>939786023373</v>
      </c>
      <c r="M43" s="324">
        <v>7200359946</v>
      </c>
      <c r="N43" s="112"/>
      <c r="O43" s="314"/>
    </row>
    <row r="44" spans="2:15" ht="15.75">
      <c r="B44" s="323">
        <v>39</v>
      </c>
      <c r="C44" s="323" t="s">
        <v>754</v>
      </c>
      <c r="D44" s="323" t="s">
        <v>756</v>
      </c>
      <c r="E44" s="112">
        <v>63</v>
      </c>
      <c r="F44" s="112">
        <v>5</v>
      </c>
      <c r="G44" s="326" t="s">
        <v>1077</v>
      </c>
      <c r="H44" s="326" t="s">
        <v>1078</v>
      </c>
      <c r="I44" s="165">
        <v>35494</v>
      </c>
      <c r="J44" s="112"/>
      <c r="K44" s="112" t="s">
        <v>1011</v>
      </c>
      <c r="L44" s="166">
        <v>401577463292</v>
      </c>
      <c r="M44" s="324">
        <v>9935210631</v>
      </c>
      <c r="N44" s="112"/>
      <c r="O44" s="314"/>
    </row>
    <row r="45" spans="2:15" ht="15.75">
      <c r="B45" s="323">
        <v>40</v>
      </c>
      <c r="C45" s="323" t="s">
        <v>754</v>
      </c>
      <c r="D45" s="323" t="s">
        <v>756</v>
      </c>
      <c r="E45" s="112">
        <v>63</v>
      </c>
      <c r="F45" s="112">
        <v>7</v>
      </c>
      <c r="G45" s="326" t="s">
        <v>1079</v>
      </c>
      <c r="H45" s="326" t="s">
        <v>1080</v>
      </c>
      <c r="I45" s="165">
        <v>36590</v>
      </c>
      <c r="J45" s="112"/>
      <c r="K45" s="112" t="s">
        <v>1011</v>
      </c>
      <c r="L45" s="166">
        <v>807680067040</v>
      </c>
      <c r="M45" s="324">
        <v>8009893972</v>
      </c>
      <c r="N45" s="112"/>
      <c r="O45" s="314"/>
    </row>
    <row r="46" spans="2:15" ht="15.75">
      <c r="B46" s="323">
        <v>41</v>
      </c>
      <c r="C46" s="323" t="s">
        <v>754</v>
      </c>
      <c r="D46" s="323" t="s">
        <v>756</v>
      </c>
      <c r="E46" s="112">
        <v>63</v>
      </c>
      <c r="F46" s="112">
        <v>5</v>
      </c>
      <c r="G46" s="326" t="s">
        <v>1081</v>
      </c>
      <c r="H46" s="326" t="s">
        <v>1082</v>
      </c>
      <c r="I46" s="165">
        <v>26891</v>
      </c>
      <c r="J46" s="112"/>
      <c r="K46" s="112" t="s">
        <v>1014</v>
      </c>
      <c r="L46" s="166">
        <v>483953876983</v>
      </c>
      <c r="M46" s="324">
        <v>9956238229</v>
      </c>
      <c r="N46" s="112"/>
      <c r="O46" s="314"/>
    </row>
    <row r="47" spans="2:15" ht="15.75">
      <c r="B47" s="323">
        <v>42</v>
      </c>
      <c r="C47" s="323" t="s">
        <v>754</v>
      </c>
      <c r="D47" s="323" t="s">
        <v>756</v>
      </c>
      <c r="E47" s="112">
        <v>63</v>
      </c>
      <c r="F47" s="112">
        <v>7</v>
      </c>
      <c r="G47" s="326" t="s">
        <v>1083</v>
      </c>
      <c r="H47" s="326" t="s">
        <v>1084</v>
      </c>
      <c r="I47" s="165">
        <v>31778</v>
      </c>
      <c r="J47" s="112"/>
      <c r="K47" s="112" t="s">
        <v>1011</v>
      </c>
      <c r="L47" s="166">
        <v>200812350269</v>
      </c>
      <c r="M47" s="324">
        <v>8853326405</v>
      </c>
      <c r="N47" s="112"/>
      <c r="O47" s="314"/>
    </row>
    <row r="48" spans="2:15" ht="15.75">
      <c r="B48" s="323">
        <v>43</v>
      </c>
      <c r="C48" s="323" t="s">
        <v>757</v>
      </c>
      <c r="D48" s="323" t="s">
        <v>1085</v>
      </c>
      <c r="E48" s="112">
        <v>63</v>
      </c>
      <c r="F48" s="112">
        <v>6</v>
      </c>
      <c r="G48" s="326" t="s">
        <v>1086</v>
      </c>
      <c r="H48" s="326" t="s">
        <v>950</v>
      </c>
      <c r="I48" s="165">
        <v>21916</v>
      </c>
      <c r="J48" s="112"/>
      <c r="K48" s="112" t="s">
        <v>1014</v>
      </c>
      <c r="L48" s="166">
        <v>918318629296</v>
      </c>
      <c r="M48" s="324">
        <v>9129402583</v>
      </c>
      <c r="N48" s="112"/>
      <c r="O48" s="314"/>
    </row>
    <row r="49" spans="2:15" ht="15.75">
      <c r="B49" s="323">
        <v>44</v>
      </c>
      <c r="C49" s="323" t="s">
        <v>756</v>
      </c>
      <c r="D49" s="323" t="s">
        <v>1085</v>
      </c>
      <c r="E49" s="112">
        <v>63</v>
      </c>
      <c r="F49" s="112">
        <v>5</v>
      </c>
      <c r="G49" s="326" t="s">
        <v>1087</v>
      </c>
      <c r="H49" s="326" t="s">
        <v>1088</v>
      </c>
      <c r="I49" s="165">
        <v>33383</v>
      </c>
      <c r="J49" s="112"/>
      <c r="K49" s="112" t="s">
        <v>1011</v>
      </c>
      <c r="L49" s="166">
        <v>975600131586</v>
      </c>
      <c r="M49" s="324">
        <v>9781285324</v>
      </c>
      <c r="N49" s="112"/>
      <c r="O49" s="314"/>
    </row>
    <row r="50" spans="2:15" ht="15.75">
      <c r="B50" s="323">
        <v>45</v>
      </c>
      <c r="C50" s="323" t="s">
        <v>756</v>
      </c>
      <c r="D50" s="323" t="s">
        <v>1085</v>
      </c>
      <c r="E50" s="112">
        <v>63</v>
      </c>
      <c r="F50" s="112">
        <v>7</v>
      </c>
      <c r="G50" s="326" t="s">
        <v>1089</v>
      </c>
      <c r="H50" s="326" t="s">
        <v>1090</v>
      </c>
      <c r="I50" s="165">
        <v>26665</v>
      </c>
      <c r="J50" s="112"/>
      <c r="K50" s="112" t="s">
        <v>1011</v>
      </c>
      <c r="L50" s="166">
        <v>266648439538</v>
      </c>
      <c r="M50" s="324">
        <v>9956573745</v>
      </c>
      <c r="N50" s="112"/>
      <c r="O50" s="314"/>
    </row>
    <row r="51" spans="2:15" ht="15.75">
      <c r="B51" s="323">
        <v>46</v>
      </c>
      <c r="C51" s="323" t="s">
        <v>756</v>
      </c>
      <c r="D51" s="323" t="s">
        <v>1085</v>
      </c>
      <c r="E51" s="112">
        <v>63</v>
      </c>
      <c r="F51" s="112">
        <v>5</v>
      </c>
      <c r="G51" s="326" t="s">
        <v>1091</v>
      </c>
      <c r="H51" s="326" t="s">
        <v>438</v>
      </c>
      <c r="I51" s="165">
        <v>23377</v>
      </c>
      <c r="J51" s="112"/>
      <c r="K51" s="112" t="s">
        <v>1011</v>
      </c>
      <c r="L51" s="166">
        <v>759986257231</v>
      </c>
      <c r="M51" s="324">
        <v>7275089613</v>
      </c>
      <c r="N51" s="112"/>
      <c r="O51" s="314"/>
    </row>
    <row r="52" spans="2:15" ht="15.75">
      <c r="B52" s="323">
        <v>47</v>
      </c>
      <c r="C52" s="323" t="s">
        <v>756</v>
      </c>
      <c r="D52" s="323" t="s">
        <v>1085</v>
      </c>
      <c r="E52" s="112">
        <v>63</v>
      </c>
      <c r="F52" s="112">
        <v>8</v>
      </c>
      <c r="G52" s="326" t="s">
        <v>1092</v>
      </c>
      <c r="H52" s="326" t="s">
        <v>1093</v>
      </c>
      <c r="I52" s="165">
        <v>25569</v>
      </c>
      <c r="J52" s="112"/>
      <c r="K52" s="112" t="s">
        <v>1011</v>
      </c>
      <c r="L52" s="166">
        <v>701312395832</v>
      </c>
      <c r="M52" s="324">
        <v>8756116892</v>
      </c>
      <c r="N52" s="112"/>
      <c r="O52" s="314"/>
    </row>
    <row r="53" spans="2:15" ht="15.75">
      <c r="B53" s="323">
        <v>48</v>
      </c>
      <c r="C53" s="323" t="s">
        <v>756</v>
      </c>
      <c r="D53" s="323" t="s">
        <v>1085</v>
      </c>
      <c r="E53" s="112">
        <v>63</v>
      </c>
      <c r="F53" s="112">
        <v>7</v>
      </c>
      <c r="G53" s="326" t="s">
        <v>1094</v>
      </c>
      <c r="H53" s="326" t="s">
        <v>1095</v>
      </c>
      <c r="I53" s="165">
        <v>26665</v>
      </c>
      <c r="J53" s="112"/>
      <c r="K53" s="112" t="s">
        <v>1011</v>
      </c>
      <c r="L53" s="166">
        <v>200793091675</v>
      </c>
      <c r="M53" s="324">
        <v>9118949860</v>
      </c>
      <c r="N53" s="112"/>
      <c r="O53" s="314"/>
    </row>
    <row r="54" spans="2:15" ht="15.75">
      <c r="B54" s="323">
        <v>49</v>
      </c>
      <c r="C54" s="323" t="s">
        <v>756</v>
      </c>
      <c r="D54" s="323" t="s">
        <v>1085</v>
      </c>
      <c r="E54" s="112">
        <v>63</v>
      </c>
      <c r="F54" s="112">
        <v>7</v>
      </c>
      <c r="G54" s="326" t="s">
        <v>1096</v>
      </c>
      <c r="H54" s="326" t="s">
        <v>1097</v>
      </c>
      <c r="I54" s="165">
        <v>30317</v>
      </c>
      <c r="J54" s="112"/>
      <c r="K54" s="112" t="s">
        <v>1014</v>
      </c>
      <c r="L54" s="166">
        <v>390003937247</v>
      </c>
      <c r="M54" s="324">
        <v>8737931059</v>
      </c>
      <c r="N54" s="112"/>
      <c r="O54" s="314"/>
    </row>
    <row r="55" spans="2:15" ht="15.75">
      <c r="B55" s="323">
        <v>50</v>
      </c>
      <c r="C55" s="323" t="s">
        <v>756</v>
      </c>
      <c r="D55" s="323" t="s">
        <v>1085</v>
      </c>
      <c r="E55" s="112">
        <v>63</v>
      </c>
      <c r="F55" s="112">
        <v>5</v>
      </c>
      <c r="G55" s="326" t="s">
        <v>925</v>
      </c>
      <c r="H55" s="326" t="s">
        <v>1098</v>
      </c>
      <c r="I55" s="165">
        <v>29221</v>
      </c>
      <c r="J55" s="112"/>
      <c r="K55" s="112" t="s">
        <v>1011</v>
      </c>
      <c r="L55" s="166">
        <v>459789135008</v>
      </c>
      <c r="M55" s="324">
        <v>8853326905</v>
      </c>
      <c r="N55" s="112"/>
      <c r="O55" s="314"/>
    </row>
    <row r="56" spans="2:15" ht="15.75">
      <c r="B56" s="323">
        <v>51</v>
      </c>
      <c r="C56" s="323" t="s">
        <v>756</v>
      </c>
      <c r="D56" s="323" t="s">
        <v>1085</v>
      </c>
      <c r="E56" s="112">
        <v>63</v>
      </c>
      <c r="F56" s="112">
        <v>6</v>
      </c>
      <c r="G56" s="326" t="s">
        <v>1099</v>
      </c>
      <c r="H56" s="326" t="s">
        <v>1100</v>
      </c>
      <c r="I56" s="165">
        <v>36899</v>
      </c>
      <c r="J56" s="112"/>
      <c r="K56" s="112" t="s">
        <v>1014</v>
      </c>
      <c r="L56" s="166">
        <v>853116254413</v>
      </c>
      <c r="M56" s="324">
        <v>8092233373</v>
      </c>
      <c r="N56" s="112"/>
      <c r="O56" s="314"/>
    </row>
    <row r="57" spans="2:15" ht="15.75">
      <c r="B57" s="323">
        <v>52</v>
      </c>
      <c r="C57" s="323" t="s">
        <v>756</v>
      </c>
      <c r="D57" s="323" t="s">
        <v>1085</v>
      </c>
      <c r="E57" s="112">
        <v>63</v>
      </c>
      <c r="F57" s="112">
        <v>6</v>
      </c>
      <c r="G57" s="326" t="s">
        <v>1101</v>
      </c>
      <c r="H57" s="326" t="s">
        <v>1102</v>
      </c>
      <c r="I57" s="165">
        <v>27395</v>
      </c>
      <c r="J57" s="112"/>
      <c r="K57" s="112" t="s">
        <v>1014</v>
      </c>
      <c r="L57" s="166">
        <v>741402583304</v>
      </c>
      <c r="M57" s="324">
        <v>7068813081</v>
      </c>
      <c r="N57" s="112"/>
      <c r="O57" s="314"/>
    </row>
    <row r="58" spans="2:15" ht="15.75">
      <c r="B58" s="323">
        <v>53</v>
      </c>
      <c r="C58" s="323" t="s">
        <v>756</v>
      </c>
      <c r="D58" s="323" t="s">
        <v>1085</v>
      </c>
      <c r="E58" s="112">
        <v>63</v>
      </c>
      <c r="F58" s="112">
        <v>8</v>
      </c>
      <c r="G58" s="326" t="s">
        <v>1103</v>
      </c>
      <c r="H58" s="326" t="s">
        <v>1104</v>
      </c>
      <c r="I58" s="165">
        <v>33970</v>
      </c>
      <c r="J58" s="112"/>
      <c r="K58" s="112" t="s">
        <v>1011</v>
      </c>
      <c r="L58" s="166">
        <v>445977819421</v>
      </c>
      <c r="M58" s="324">
        <v>7678409460</v>
      </c>
      <c r="N58" s="112"/>
      <c r="O58" s="314"/>
    </row>
    <row r="59" spans="2:15" ht="15.75">
      <c r="B59" s="323">
        <v>54</v>
      </c>
      <c r="C59" s="323" t="s">
        <v>756</v>
      </c>
      <c r="D59" s="323" t="s">
        <v>1085</v>
      </c>
      <c r="E59" s="112">
        <v>63</v>
      </c>
      <c r="F59" s="112">
        <v>5</v>
      </c>
      <c r="G59" s="326" t="s">
        <v>823</v>
      </c>
      <c r="H59" s="326" t="s">
        <v>1105</v>
      </c>
      <c r="I59" s="165">
        <v>23377</v>
      </c>
      <c r="J59" s="112"/>
      <c r="K59" s="112" t="s">
        <v>1011</v>
      </c>
      <c r="L59" s="166">
        <v>387216276959</v>
      </c>
      <c r="M59" s="324">
        <v>7753056133</v>
      </c>
      <c r="N59" s="112"/>
      <c r="O59" s="314"/>
    </row>
    <row r="60" spans="2:15" ht="15.75">
      <c r="B60" s="323">
        <v>55</v>
      </c>
      <c r="C60" s="323" t="s">
        <v>368</v>
      </c>
      <c r="D60" s="323" t="s">
        <v>989</v>
      </c>
      <c r="E60" s="112">
        <v>63</v>
      </c>
      <c r="F60" s="112">
        <v>7</v>
      </c>
      <c r="G60" s="326" t="s">
        <v>1106</v>
      </c>
      <c r="H60" s="326" t="s">
        <v>1107</v>
      </c>
      <c r="I60" s="165">
        <v>32704</v>
      </c>
      <c r="J60" s="112"/>
      <c r="K60" s="112" t="s">
        <v>1011</v>
      </c>
      <c r="L60" s="166">
        <v>727832923446</v>
      </c>
      <c r="M60" s="324">
        <v>7054623148</v>
      </c>
      <c r="N60" s="112"/>
      <c r="O60" s="314"/>
    </row>
    <row r="61" spans="2:15" ht="15.75">
      <c r="B61" s="323">
        <v>56</v>
      </c>
      <c r="C61" s="323" t="s">
        <v>368</v>
      </c>
      <c r="D61" s="323" t="s">
        <v>989</v>
      </c>
      <c r="E61" s="112">
        <v>63</v>
      </c>
      <c r="F61" s="112">
        <v>6</v>
      </c>
      <c r="G61" s="326" t="s">
        <v>1108</v>
      </c>
      <c r="H61" s="326" t="s">
        <v>444</v>
      </c>
      <c r="I61" s="165">
        <v>22282</v>
      </c>
      <c r="J61" s="112"/>
      <c r="K61" s="112" t="s">
        <v>1011</v>
      </c>
      <c r="L61" s="166">
        <v>388581248388</v>
      </c>
      <c r="M61" s="324">
        <v>9559737512</v>
      </c>
      <c r="N61" s="112"/>
      <c r="O61" s="314"/>
    </row>
    <row r="62" spans="2:15" ht="15.75">
      <c r="B62" s="323">
        <v>57</v>
      </c>
      <c r="C62" s="323" t="s">
        <v>368</v>
      </c>
      <c r="D62" s="323" t="s">
        <v>989</v>
      </c>
      <c r="E62" s="112">
        <v>63</v>
      </c>
      <c r="F62" s="112">
        <v>6</v>
      </c>
      <c r="G62" s="326" t="s">
        <v>852</v>
      </c>
      <c r="H62" s="326" t="s">
        <v>1109</v>
      </c>
      <c r="I62" s="165">
        <v>21916</v>
      </c>
      <c r="J62" s="112"/>
      <c r="K62" s="112" t="s">
        <v>1011</v>
      </c>
      <c r="L62" s="166">
        <v>359704775159</v>
      </c>
      <c r="M62" s="324">
        <v>8423360452</v>
      </c>
      <c r="N62" s="112"/>
      <c r="O62" s="314"/>
    </row>
    <row r="63" spans="2:15" ht="15.75">
      <c r="B63" s="323">
        <v>58</v>
      </c>
      <c r="C63" s="323" t="s">
        <v>368</v>
      </c>
      <c r="D63" s="323" t="s">
        <v>989</v>
      </c>
      <c r="E63" s="112">
        <v>63</v>
      </c>
      <c r="F63" s="112">
        <v>5</v>
      </c>
      <c r="G63" s="326" t="s">
        <v>1110</v>
      </c>
      <c r="H63" s="326" t="s">
        <v>975</v>
      </c>
      <c r="I63" s="165">
        <v>29221</v>
      </c>
      <c r="J63" s="112"/>
      <c r="K63" s="112" t="s">
        <v>1011</v>
      </c>
      <c r="L63" s="166">
        <v>299618952589</v>
      </c>
      <c r="M63" s="324">
        <v>8957271590</v>
      </c>
      <c r="N63" s="112"/>
      <c r="O63" s="314"/>
    </row>
    <row r="64" spans="2:15" ht="15.75">
      <c r="B64" s="323">
        <v>59</v>
      </c>
      <c r="C64" s="323" t="s">
        <v>368</v>
      </c>
      <c r="D64" s="323" t="s">
        <v>989</v>
      </c>
      <c r="E64" s="112">
        <v>63</v>
      </c>
      <c r="F64" s="112">
        <v>6</v>
      </c>
      <c r="G64" s="326" t="s">
        <v>458</v>
      </c>
      <c r="H64" s="326" t="s">
        <v>1111</v>
      </c>
      <c r="I64" s="165">
        <v>32143</v>
      </c>
      <c r="J64" s="112"/>
      <c r="K64" s="112" t="s">
        <v>1014</v>
      </c>
      <c r="L64" s="166">
        <v>990395370295</v>
      </c>
      <c r="M64" s="324">
        <v>9695880638</v>
      </c>
      <c r="N64" s="112"/>
      <c r="O64" s="314"/>
    </row>
    <row r="65" spans="2:15" ht="15.75">
      <c r="B65" s="323">
        <v>60</v>
      </c>
      <c r="C65" s="323" t="s">
        <v>368</v>
      </c>
      <c r="D65" s="323" t="s">
        <v>989</v>
      </c>
      <c r="E65" s="112">
        <v>63</v>
      </c>
      <c r="F65" s="112">
        <v>6</v>
      </c>
      <c r="G65" s="326" t="s">
        <v>1112</v>
      </c>
      <c r="H65" s="326" t="s">
        <v>1113</v>
      </c>
      <c r="I65" s="165">
        <v>25569</v>
      </c>
      <c r="J65" s="112"/>
      <c r="K65" s="112" t="s">
        <v>1014</v>
      </c>
      <c r="L65" s="166">
        <v>454154668004</v>
      </c>
      <c r="M65" s="324">
        <v>8960737989</v>
      </c>
      <c r="N65" s="112"/>
      <c r="O65" s="314"/>
    </row>
    <row r="66" spans="2:15" ht="15.75">
      <c r="B66" s="323">
        <v>61</v>
      </c>
      <c r="C66" s="323" t="s">
        <v>368</v>
      </c>
      <c r="D66" s="323" t="s">
        <v>989</v>
      </c>
      <c r="E66" s="112">
        <v>63</v>
      </c>
      <c r="F66" s="112">
        <v>5</v>
      </c>
      <c r="G66" s="326" t="s">
        <v>1114</v>
      </c>
      <c r="H66" s="326" t="s">
        <v>1115</v>
      </c>
      <c r="I66" s="165">
        <v>25569</v>
      </c>
      <c r="J66" s="112"/>
      <c r="K66" s="112" t="s">
        <v>1014</v>
      </c>
      <c r="L66" s="166">
        <v>758349764059</v>
      </c>
      <c r="M66" s="112">
        <v>8180813176</v>
      </c>
      <c r="N66" s="112"/>
      <c r="O66" s="314"/>
    </row>
    <row r="67" spans="2:15" ht="15.75">
      <c r="B67" s="323">
        <v>62</v>
      </c>
      <c r="C67" s="323" t="s">
        <v>989</v>
      </c>
      <c r="D67" s="323" t="s">
        <v>153</v>
      </c>
      <c r="E67" s="112">
        <v>63</v>
      </c>
      <c r="F67" s="112">
        <v>5</v>
      </c>
      <c r="G67" s="326" t="s">
        <v>1116</v>
      </c>
      <c r="H67" s="326" t="s">
        <v>1117</v>
      </c>
      <c r="I67" s="165">
        <v>32509</v>
      </c>
      <c r="J67" s="112"/>
      <c r="K67" s="112" t="s">
        <v>1014</v>
      </c>
      <c r="L67" s="166">
        <v>851761303492</v>
      </c>
      <c r="M67" s="324">
        <v>7200653892</v>
      </c>
      <c r="N67" s="112"/>
      <c r="O67" s="314"/>
    </row>
    <row r="68" spans="2:15" ht="15.75">
      <c r="B68" s="323">
        <v>63</v>
      </c>
      <c r="C68" s="323" t="s">
        <v>989</v>
      </c>
      <c r="D68" s="323" t="s">
        <v>153</v>
      </c>
      <c r="E68" s="112">
        <v>63</v>
      </c>
      <c r="F68" s="112">
        <v>7</v>
      </c>
      <c r="G68" s="326" t="s">
        <v>1118</v>
      </c>
      <c r="H68" s="326" t="s">
        <v>1119</v>
      </c>
      <c r="I68" s="165">
        <v>32509</v>
      </c>
      <c r="J68" s="112"/>
      <c r="K68" s="112" t="s">
        <v>1014</v>
      </c>
      <c r="L68" s="166">
        <v>709557808680</v>
      </c>
      <c r="M68" s="324">
        <v>7080285344</v>
      </c>
      <c r="N68" s="112"/>
      <c r="O68" s="314"/>
    </row>
    <row r="69" spans="2:15" ht="15.75">
      <c r="B69" s="323">
        <v>64</v>
      </c>
      <c r="C69" s="323" t="s">
        <v>989</v>
      </c>
      <c r="D69" s="323" t="s">
        <v>153</v>
      </c>
      <c r="E69" s="112">
        <v>63</v>
      </c>
      <c r="F69" s="112">
        <v>6</v>
      </c>
      <c r="G69" s="326" t="s">
        <v>1120</v>
      </c>
      <c r="H69" s="326" t="s">
        <v>1121</v>
      </c>
      <c r="I69" s="165">
        <v>27395</v>
      </c>
      <c r="J69" s="112"/>
      <c r="K69" s="112" t="s">
        <v>1011</v>
      </c>
      <c r="L69" s="166">
        <v>658972959158</v>
      </c>
      <c r="M69" s="324"/>
      <c r="N69" s="112"/>
      <c r="O69" s="314"/>
    </row>
    <row r="70" spans="2:15" ht="15.75">
      <c r="B70" s="323">
        <v>65</v>
      </c>
      <c r="C70" s="323" t="s">
        <v>989</v>
      </c>
      <c r="D70" s="323" t="s">
        <v>153</v>
      </c>
      <c r="E70" s="112">
        <v>63</v>
      </c>
      <c r="F70" s="112">
        <v>5</v>
      </c>
      <c r="G70" s="326" t="s">
        <v>1122</v>
      </c>
      <c r="H70" s="326" t="s">
        <v>443</v>
      </c>
      <c r="I70" s="165">
        <v>28856</v>
      </c>
      <c r="J70" s="112"/>
      <c r="K70" s="112" t="s">
        <v>1011</v>
      </c>
      <c r="L70" s="166">
        <v>484918587827</v>
      </c>
      <c r="M70" s="324">
        <v>8853303583</v>
      </c>
      <c r="N70" s="112"/>
      <c r="O70" s="314"/>
    </row>
    <row r="71" spans="2:15" ht="15.75">
      <c r="B71" s="323">
        <v>66</v>
      </c>
      <c r="C71" s="323" t="s">
        <v>989</v>
      </c>
      <c r="D71" s="323" t="s">
        <v>153</v>
      </c>
      <c r="E71" s="112">
        <v>63</v>
      </c>
      <c r="F71" s="112">
        <v>7</v>
      </c>
      <c r="G71" s="326" t="s">
        <v>920</v>
      </c>
      <c r="H71" s="326" t="s">
        <v>901</v>
      </c>
      <c r="I71" s="165">
        <v>26299</v>
      </c>
      <c r="J71" s="112"/>
      <c r="K71" s="112" t="s">
        <v>1014</v>
      </c>
      <c r="L71" s="166">
        <v>999190280278</v>
      </c>
      <c r="M71" s="324">
        <v>9621061446</v>
      </c>
      <c r="N71" s="112"/>
      <c r="O71" s="314"/>
    </row>
    <row r="72" spans="2:15" ht="15.75">
      <c r="B72" s="323">
        <v>67</v>
      </c>
      <c r="C72" s="323" t="s">
        <v>147</v>
      </c>
      <c r="D72" s="323" t="s">
        <v>987</v>
      </c>
      <c r="E72" s="112">
        <v>63</v>
      </c>
      <c r="F72" s="112">
        <v>6</v>
      </c>
      <c r="G72" s="326" t="s">
        <v>1123</v>
      </c>
      <c r="H72" s="326" t="s">
        <v>1124</v>
      </c>
      <c r="I72" s="165">
        <v>17533</v>
      </c>
      <c r="J72" s="112"/>
      <c r="K72" s="112" t="s">
        <v>1014</v>
      </c>
      <c r="L72" s="166">
        <v>819345120773</v>
      </c>
      <c r="M72" s="324"/>
      <c r="N72" s="112"/>
      <c r="O72" s="314"/>
    </row>
    <row r="73" spans="2:15" ht="15.75">
      <c r="B73" s="323">
        <v>68</v>
      </c>
      <c r="C73" s="323" t="s">
        <v>147</v>
      </c>
      <c r="D73" s="323" t="s">
        <v>987</v>
      </c>
      <c r="E73" s="112">
        <v>63</v>
      </c>
      <c r="F73" s="112">
        <v>5</v>
      </c>
      <c r="G73" s="326" t="s">
        <v>1125</v>
      </c>
      <c r="H73" s="326" t="s">
        <v>1126</v>
      </c>
      <c r="I73" s="165">
        <v>28126</v>
      </c>
      <c r="J73" s="112"/>
      <c r="K73" s="112" t="s">
        <v>1014</v>
      </c>
      <c r="L73" s="166">
        <v>977148100554</v>
      </c>
      <c r="M73" s="324">
        <v>6306733141</v>
      </c>
      <c r="N73" s="112"/>
      <c r="O73" s="314"/>
    </row>
    <row r="74" spans="2:15" ht="15.75">
      <c r="B74" s="323">
        <v>69</v>
      </c>
      <c r="C74" s="323" t="s">
        <v>147</v>
      </c>
      <c r="D74" s="323" t="s">
        <v>987</v>
      </c>
      <c r="E74" s="112">
        <v>63</v>
      </c>
      <c r="F74" s="112">
        <v>6</v>
      </c>
      <c r="G74" s="326" t="s">
        <v>1127</v>
      </c>
      <c r="H74" s="326" t="s">
        <v>1128</v>
      </c>
      <c r="I74" s="165">
        <v>34700</v>
      </c>
      <c r="J74" s="112"/>
      <c r="K74" s="112" t="s">
        <v>1014</v>
      </c>
      <c r="L74" s="166">
        <v>8037263947188</v>
      </c>
      <c r="M74" s="324">
        <v>9580976032</v>
      </c>
      <c r="N74" s="112"/>
      <c r="O74" s="314"/>
    </row>
    <row r="75" spans="2:15" ht="15.75">
      <c r="B75" s="323">
        <v>70</v>
      </c>
      <c r="C75" s="323" t="s">
        <v>147</v>
      </c>
      <c r="D75" s="323" t="s">
        <v>987</v>
      </c>
      <c r="E75" s="112">
        <v>63</v>
      </c>
      <c r="F75" s="112">
        <v>7</v>
      </c>
      <c r="G75" s="326" t="s">
        <v>1129</v>
      </c>
      <c r="H75" s="326" t="s">
        <v>1130</v>
      </c>
      <c r="I75" s="165">
        <v>32874</v>
      </c>
      <c r="J75" s="112"/>
      <c r="K75" s="112" t="s">
        <v>1014</v>
      </c>
      <c r="L75" s="166">
        <v>909834049840</v>
      </c>
      <c r="M75" s="324">
        <v>9878653813</v>
      </c>
      <c r="N75" s="112"/>
      <c r="O75" s="314"/>
    </row>
    <row r="76" spans="2:15" ht="15.75">
      <c r="B76" s="323">
        <v>71</v>
      </c>
      <c r="C76" s="323" t="s">
        <v>147</v>
      </c>
      <c r="D76" s="323" t="s">
        <v>987</v>
      </c>
      <c r="E76" s="112">
        <v>63</v>
      </c>
      <c r="F76" s="112">
        <v>6</v>
      </c>
      <c r="G76" s="326" t="s">
        <v>921</v>
      </c>
      <c r="H76" s="326" t="s">
        <v>1131</v>
      </c>
      <c r="I76" s="165">
        <v>30317</v>
      </c>
      <c r="J76" s="112"/>
      <c r="K76" s="112" t="s">
        <v>1011</v>
      </c>
      <c r="L76" s="166">
        <v>796574489011</v>
      </c>
      <c r="M76" s="324">
        <v>9876781877</v>
      </c>
      <c r="N76" s="112"/>
      <c r="O76" s="314"/>
    </row>
    <row r="77" spans="2:15" ht="15.75">
      <c r="B77" s="323">
        <v>72</v>
      </c>
      <c r="C77" s="323" t="s">
        <v>147</v>
      </c>
      <c r="D77" s="323" t="s">
        <v>987</v>
      </c>
      <c r="E77" s="112">
        <v>63</v>
      </c>
      <c r="F77" s="112">
        <v>7</v>
      </c>
      <c r="G77" s="326" t="s">
        <v>1132</v>
      </c>
      <c r="H77" s="326" t="s">
        <v>1126</v>
      </c>
      <c r="I77" s="165">
        <v>33604</v>
      </c>
      <c r="J77" s="112"/>
      <c r="K77" s="112" t="s">
        <v>1011</v>
      </c>
      <c r="L77" s="166">
        <v>220128833880</v>
      </c>
      <c r="M77" s="324">
        <v>8319480816</v>
      </c>
      <c r="N77" s="112"/>
      <c r="O77" s="314"/>
    </row>
    <row r="78" spans="2:15" ht="15.75">
      <c r="B78" s="323">
        <v>73</v>
      </c>
      <c r="C78" s="323" t="s">
        <v>147</v>
      </c>
      <c r="D78" s="323" t="s">
        <v>308</v>
      </c>
      <c r="E78" s="112">
        <v>63</v>
      </c>
      <c r="F78" s="112">
        <v>6</v>
      </c>
      <c r="G78" s="326" t="s">
        <v>1133</v>
      </c>
      <c r="H78" s="326" t="s">
        <v>1134</v>
      </c>
      <c r="I78" s="165">
        <v>20455</v>
      </c>
      <c r="J78" s="112"/>
      <c r="K78" s="112" t="s">
        <v>1014</v>
      </c>
      <c r="L78" s="166">
        <v>736215579414</v>
      </c>
      <c r="M78" s="324">
        <v>7388196212</v>
      </c>
      <c r="N78" s="112"/>
      <c r="O78" s="314"/>
    </row>
    <row r="79" spans="2:15" ht="15.75">
      <c r="B79" s="323">
        <v>74</v>
      </c>
      <c r="C79" s="323" t="s">
        <v>147</v>
      </c>
      <c r="D79" s="323" t="s">
        <v>308</v>
      </c>
      <c r="E79" s="112">
        <v>63</v>
      </c>
      <c r="F79" s="112">
        <v>7</v>
      </c>
      <c r="G79" s="326" t="s">
        <v>1135</v>
      </c>
      <c r="H79" s="326" t="s">
        <v>654</v>
      </c>
      <c r="I79" s="165">
        <v>29952</v>
      </c>
      <c r="J79" s="112"/>
      <c r="K79" s="112" t="s">
        <v>1014</v>
      </c>
      <c r="L79" s="166">
        <v>767716038552</v>
      </c>
      <c r="M79" s="324">
        <v>7897524110</v>
      </c>
      <c r="N79" s="112"/>
      <c r="O79" s="314"/>
    </row>
    <row r="80" spans="2:15" ht="15.75">
      <c r="B80" s="323">
        <v>75</v>
      </c>
      <c r="C80" s="323" t="s">
        <v>147</v>
      </c>
      <c r="D80" s="323" t="s">
        <v>308</v>
      </c>
      <c r="E80" s="112">
        <v>63</v>
      </c>
      <c r="F80" s="112">
        <v>5</v>
      </c>
      <c r="G80" s="326" t="s">
        <v>951</v>
      </c>
      <c r="H80" s="326" t="s">
        <v>1136</v>
      </c>
      <c r="I80" s="165">
        <v>29952</v>
      </c>
      <c r="J80" s="112"/>
      <c r="K80" s="112" t="s">
        <v>1014</v>
      </c>
      <c r="L80" s="166">
        <v>994528812318</v>
      </c>
      <c r="M80" s="324">
        <v>8009297380</v>
      </c>
      <c r="N80" s="112"/>
      <c r="O80" s="314"/>
    </row>
    <row r="81" spans="2:15" ht="15.75">
      <c r="B81" s="323">
        <v>76</v>
      </c>
      <c r="C81" s="323" t="s">
        <v>147</v>
      </c>
      <c r="D81" s="323" t="s">
        <v>308</v>
      </c>
      <c r="E81" s="112">
        <v>63</v>
      </c>
      <c r="F81" s="112">
        <v>6</v>
      </c>
      <c r="G81" s="326" t="s">
        <v>1137</v>
      </c>
      <c r="H81" s="326" t="s">
        <v>1138</v>
      </c>
      <c r="I81" s="165">
        <v>35796</v>
      </c>
      <c r="J81" s="112"/>
      <c r="K81" s="112" t="s">
        <v>1011</v>
      </c>
      <c r="L81" s="166">
        <v>54237144065</v>
      </c>
      <c r="M81" s="324">
        <v>7019565745</v>
      </c>
      <c r="N81" s="112"/>
      <c r="O81" s="314"/>
    </row>
    <row r="82" spans="2:15" ht="15.75">
      <c r="B82" s="323">
        <v>77</v>
      </c>
      <c r="C82" s="323" t="s">
        <v>147</v>
      </c>
      <c r="D82" s="323" t="s">
        <v>308</v>
      </c>
      <c r="E82" s="112">
        <v>63</v>
      </c>
      <c r="F82" s="112">
        <v>7</v>
      </c>
      <c r="G82" s="326" t="s">
        <v>1139</v>
      </c>
      <c r="H82" s="326" t="s">
        <v>1109</v>
      </c>
      <c r="I82" s="165">
        <v>25569</v>
      </c>
      <c r="J82" s="112"/>
      <c r="K82" s="112" t="s">
        <v>1011</v>
      </c>
      <c r="L82" s="166">
        <v>542136536115</v>
      </c>
      <c r="M82" s="324">
        <v>8756930302</v>
      </c>
      <c r="N82" s="112"/>
      <c r="O82" s="314"/>
    </row>
    <row r="83" spans="2:15" ht="15.75">
      <c r="B83" s="323">
        <v>78</v>
      </c>
      <c r="C83" s="323" t="s">
        <v>1140</v>
      </c>
      <c r="D83" s="323" t="s">
        <v>1141</v>
      </c>
      <c r="E83" s="112">
        <v>63</v>
      </c>
      <c r="F83" s="112">
        <v>5</v>
      </c>
      <c r="G83" s="326" t="s">
        <v>1142</v>
      </c>
      <c r="H83" s="326" t="s">
        <v>1143</v>
      </c>
      <c r="I83" s="165">
        <v>21916</v>
      </c>
      <c r="J83" s="112"/>
      <c r="K83" s="112" t="s">
        <v>1014</v>
      </c>
      <c r="L83" s="166">
        <v>967825744273</v>
      </c>
      <c r="M83" s="324">
        <v>9896512151</v>
      </c>
      <c r="N83" s="112"/>
      <c r="O83" s="314"/>
    </row>
    <row r="84" spans="2:15" ht="15.75">
      <c r="B84" s="323">
        <v>79</v>
      </c>
      <c r="C84" s="323" t="s">
        <v>1140</v>
      </c>
      <c r="D84" s="323" t="s">
        <v>1141</v>
      </c>
      <c r="E84" s="112">
        <v>63</v>
      </c>
      <c r="F84" s="112">
        <v>5</v>
      </c>
      <c r="G84" s="326" t="s">
        <v>1144</v>
      </c>
      <c r="H84" s="326" t="s">
        <v>1145</v>
      </c>
      <c r="I84" s="165">
        <v>25846</v>
      </c>
      <c r="J84" s="112"/>
      <c r="K84" s="112" t="s">
        <v>1011</v>
      </c>
      <c r="L84" s="166">
        <v>645086462240</v>
      </c>
      <c r="M84" s="324">
        <v>8401822583</v>
      </c>
      <c r="N84" s="112"/>
      <c r="O84" s="314"/>
    </row>
    <row r="85" spans="2:15" ht="15.75">
      <c r="B85" s="323">
        <v>80</v>
      </c>
      <c r="C85" s="323" t="s">
        <v>1140</v>
      </c>
      <c r="D85" s="323" t="s">
        <v>1141</v>
      </c>
      <c r="E85" s="112">
        <v>63</v>
      </c>
      <c r="F85" s="112">
        <v>6</v>
      </c>
      <c r="G85" s="326" t="s">
        <v>1146</v>
      </c>
      <c r="H85" s="326" t="s">
        <v>1147</v>
      </c>
      <c r="I85" s="165">
        <v>28856</v>
      </c>
      <c r="J85" s="112"/>
      <c r="K85" s="112" t="s">
        <v>1014</v>
      </c>
      <c r="L85" s="166">
        <v>577607562081</v>
      </c>
      <c r="M85" s="324">
        <v>9369728205</v>
      </c>
      <c r="N85" s="112"/>
      <c r="O85" s="314"/>
    </row>
    <row r="86" spans="2:15" ht="15.75">
      <c r="B86" s="323">
        <v>81</v>
      </c>
      <c r="C86" s="323" t="s">
        <v>1140</v>
      </c>
      <c r="D86" s="323" t="s">
        <v>1141</v>
      </c>
      <c r="E86" s="112">
        <v>63</v>
      </c>
      <c r="F86" s="112">
        <v>7</v>
      </c>
      <c r="G86" s="326" t="s">
        <v>1148</v>
      </c>
      <c r="H86" s="326"/>
      <c r="I86" s="165">
        <v>27586</v>
      </c>
      <c r="J86" s="112"/>
      <c r="K86" s="112" t="s">
        <v>1014</v>
      </c>
      <c r="L86" s="166">
        <v>801186067741</v>
      </c>
      <c r="M86" s="324">
        <v>9369728205</v>
      </c>
      <c r="N86" s="112"/>
      <c r="O86" s="314"/>
    </row>
    <row r="87" spans="2:15" ht="15.75">
      <c r="B87" s="323">
        <v>82</v>
      </c>
      <c r="C87" s="323" t="s">
        <v>1140</v>
      </c>
      <c r="D87" s="323" t="s">
        <v>1141</v>
      </c>
      <c r="E87" s="112">
        <v>63</v>
      </c>
      <c r="F87" s="112">
        <v>8</v>
      </c>
      <c r="G87" s="326" t="s">
        <v>1149</v>
      </c>
      <c r="H87" s="326" t="s">
        <v>1150</v>
      </c>
      <c r="I87" s="165">
        <v>24108</v>
      </c>
      <c r="J87" s="112"/>
      <c r="K87" s="112" t="s">
        <v>1011</v>
      </c>
      <c r="L87" s="166">
        <v>834386938078</v>
      </c>
      <c r="M87" s="324">
        <v>7459033196</v>
      </c>
      <c r="N87" s="112"/>
      <c r="O87" s="314"/>
    </row>
    <row r="88" spans="2:15" ht="15.75">
      <c r="B88" s="323">
        <v>83</v>
      </c>
      <c r="C88" s="323" t="s">
        <v>1140</v>
      </c>
      <c r="D88" s="323" t="s">
        <v>1141</v>
      </c>
      <c r="E88" s="112">
        <v>63</v>
      </c>
      <c r="F88" s="112">
        <v>5</v>
      </c>
      <c r="G88" s="326" t="s">
        <v>1151</v>
      </c>
      <c r="H88" s="326" t="s">
        <v>1152</v>
      </c>
      <c r="I88" s="165">
        <v>36161</v>
      </c>
      <c r="J88" s="112"/>
      <c r="K88" s="112" t="s">
        <v>1011</v>
      </c>
      <c r="L88" s="166">
        <v>791227817376</v>
      </c>
      <c r="M88" s="324">
        <v>7459068218</v>
      </c>
      <c r="N88" s="112"/>
      <c r="O88" s="314"/>
    </row>
    <row r="89" spans="2:15" ht="15.75">
      <c r="B89" s="323">
        <v>84</v>
      </c>
      <c r="C89" s="323" t="s">
        <v>1140</v>
      </c>
      <c r="D89" s="323" t="s">
        <v>1141</v>
      </c>
      <c r="E89" s="112">
        <v>63</v>
      </c>
      <c r="F89" s="112">
        <v>7</v>
      </c>
      <c r="G89" s="326" t="s">
        <v>1153</v>
      </c>
      <c r="H89" s="326" t="s">
        <v>501</v>
      </c>
      <c r="I89" s="165">
        <v>32143</v>
      </c>
      <c r="J89" s="112"/>
      <c r="K89" s="112" t="s">
        <v>1011</v>
      </c>
      <c r="L89" s="166">
        <v>571212214062</v>
      </c>
      <c r="M89" s="324">
        <v>9120308498</v>
      </c>
      <c r="N89" s="112"/>
      <c r="O89" s="314"/>
    </row>
    <row r="90" spans="2:15" ht="15.75">
      <c r="B90" s="323">
        <v>85</v>
      </c>
      <c r="C90" s="323" t="s">
        <v>1140</v>
      </c>
      <c r="D90" s="323" t="s">
        <v>1141</v>
      </c>
      <c r="E90" s="112">
        <v>63</v>
      </c>
      <c r="F90" s="112">
        <v>6</v>
      </c>
      <c r="G90" s="326" t="s">
        <v>1118</v>
      </c>
      <c r="H90" s="326" t="s">
        <v>1154</v>
      </c>
      <c r="I90" s="165">
        <v>32143</v>
      </c>
      <c r="J90" s="112"/>
      <c r="K90" s="112" t="s">
        <v>1014</v>
      </c>
      <c r="L90" s="166">
        <v>343409423167</v>
      </c>
      <c r="M90" s="324">
        <v>9510286408</v>
      </c>
      <c r="N90" s="112"/>
      <c r="O90" s="314"/>
    </row>
    <row r="91" spans="2:15" ht="15.75">
      <c r="B91" s="323">
        <v>86</v>
      </c>
      <c r="C91" s="323" t="s">
        <v>1140</v>
      </c>
      <c r="D91" s="323" t="s">
        <v>1141</v>
      </c>
      <c r="E91" s="112">
        <v>63</v>
      </c>
      <c r="F91" s="112">
        <v>6</v>
      </c>
      <c r="G91" s="326" t="s">
        <v>1155</v>
      </c>
      <c r="H91" s="326" t="s">
        <v>1156</v>
      </c>
      <c r="I91" s="165">
        <v>31778</v>
      </c>
      <c r="J91" s="112"/>
      <c r="K91" s="112" t="s">
        <v>1014</v>
      </c>
      <c r="L91" s="166">
        <v>452092198342</v>
      </c>
      <c r="M91" s="324">
        <v>9008531335</v>
      </c>
      <c r="N91" s="112"/>
      <c r="O91" s="314"/>
    </row>
    <row r="92" spans="2:15" ht="15.75">
      <c r="B92" s="323">
        <v>87</v>
      </c>
      <c r="C92" s="323" t="s">
        <v>1140</v>
      </c>
      <c r="D92" s="323" t="s">
        <v>1141</v>
      </c>
      <c r="E92" s="112">
        <v>63</v>
      </c>
      <c r="F92" s="112">
        <v>5</v>
      </c>
      <c r="G92" s="326" t="s">
        <v>1157</v>
      </c>
      <c r="H92" s="326" t="s">
        <v>1158</v>
      </c>
      <c r="I92" s="165">
        <v>25934</v>
      </c>
      <c r="J92" s="112"/>
      <c r="K92" s="112" t="s">
        <v>1011</v>
      </c>
      <c r="L92" s="166">
        <v>804474885850</v>
      </c>
      <c r="M92" s="324">
        <v>8127555359</v>
      </c>
      <c r="N92" s="112"/>
      <c r="O92" s="314"/>
    </row>
    <row r="93" spans="2:15" ht="15.75">
      <c r="B93" s="323">
        <v>88</v>
      </c>
      <c r="C93" s="323" t="s">
        <v>756</v>
      </c>
      <c r="D93" s="323" t="s">
        <v>754</v>
      </c>
      <c r="E93" s="112">
        <v>63</v>
      </c>
      <c r="F93" s="112">
        <v>7</v>
      </c>
      <c r="G93" s="326" t="s">
        <v>1159</v>
      </c>
      <c r="H93" s="326" t="s">
        <v>1160</v>
      </c>
      <c r="I93" s="165">
        <v>38394</v>
      </c>
      <c r="J93" s="112"/>
      <c r="K93" s="112" t="s">
        <v>1011</v>
      </c>
      <c r="L93" s="166">
        <v>988022047811</v>
      </c>
      <c r="M93" s="324">
        <v>7607104019</v>
      </c>
      <c r="N93" s="112"/>
      <c r="O93" s="314"/>
    </row>
    <row r="94" spans="2:15" ht="15.75">
      <c r="B94" s="323">
        <v>89</v>
      </c>
      <c r="C94" s="323" t="s">
        <v>756</v>
      </c>
      <c r="D94" s="323" t="s">
        <v>754</v>
      </c>
      <c r="E94" s="112">
        <v>63</v>
      </c>
      <c r="F94" s="112">
        <v>7</v>
      </c>
      <c r="G94" s="326" t="s">
        <v>1161</v>
      </c>
      <c r="H94" s="326" t="s">
        <v>1162</v>
      </c>
      <c r="I94" s="165">
        <v>33970</v>
      </c>
      <c r="J94" s="112"/>
      <c r="K94" s="112" t="s">
        <v>1011</v>
      </c>
      <c r="L94" s="166">
        <v>828628126064</v>
      </c>
      <c r="M94" s="324">
        <v>8528294906</v>
      </c>
      <c r="N94" s="112"/>
      <c r="O94" s="314"/>
    </row>
    <row r="95" spans="2:15" ht="15.75">
      <c r="B95" s="323">
        <v>90</v>
      </c>
      <c r="C95" s="323" t="s">
        <v>756</v>
      </c>
      <c r="D95" s="323" t="s">
        <v>754</v>
      </c>
      <c r="E95" s="112">
        <v>63</v>
      </c>
      <c r="F95" s="112">
        <v>8</v>
      </c>
      <c r="G95" s="326" t="s">
        <v>1163</v>
      </c>
      <c r="H95" s="326" t="s">
        <v>1164</v>
      </c>
      <c r="I95" s="165">
        <v>30682</v>
      </c>
      <c r="J95" s="112"/>
      <c r="K95" s="112" t="s">
        <v>1011</v>
      </c>
      <c r="L95" s="166">
        <v>844187854361</v>
      </c>
      <c r="M95" s="324">
        <v>8400378884</v>
      </c>
      <c r="N95" s="112"/>
      <c r="O95" s="314"/>
    </row>
    <row r="96" spans="2:15" ht="15.75">
      <c r="B96" s="323">
        <v>91</v>
      </c>
      <c r="C96" s="323" t="s">
        <v>756</v>
      </c>
      <c r="D96" s="323" t="s">
        <v>754</v>
      </c>
      <c r="E96" s="112">
        <v>63</v>
      </c>
      <c r="F96" s="112">
        <v>7</v>
      </c>
      <c r="G96" s="326" t="s">
        <v>895</v>
      </c>
      <c r="H96" s="326" t="s">
        <v>1164</v>
      </c>
      <c r="I96" s="165">
        <v>27420</v>
      </c>
      <c r="J96" s="112"/>
      <c r="K96" s="112" t="s">
        <v>1011</v>
      </c>
      <c r="L96" s="166">
        <v>737745599332</v>
      </c>
      <c r="M96" s="324">
        <v>8929495607</v>
      </c>
      <c r="N96" s="112"/>
      <c r="O96" s="314"/>
    </row>
    <row r="97" spans="2:15" ht="15.75">
      <c r="B97" s="323">
        <v>92</v>
      </c>
      <c r="C97" s="323" t="s">
        <v>756</v>
      </c>
      <c r="D97" s="323" t="s">
        <v>754</v>
      </c>
      <c r="E97" s="112">
        <v>63</v>
      </c>
      <c r="F97" s="112">
        <v>7</v>
      </c>
      <c r="G97" s="326" t="s">
        <v>1165</v>
      </c>
      <c r="H97" s="326" t="s">
        <v>1164</v>
      </c>
      <c r="I97" s="165">
        <v>32937</v>
      </c>
      <c r="J97" s="112"/>
      <c r="K97" s="112" t="s">
        <v>1011</v>
      </c>
      <c r="L97" s="166">
        <v>848406422217</v>
      </c>
      <c r="M97" s="324">
        <v>7607578154</v>
      </c>
      <c r="N97" s="112"/>
      <c r="O97" s="314"/>
    </row>
    <row r="98" spans="2:15" ht="15.75">
      <c r="B98" s="323">
        <v>93</v>
      </c>
      <c r="C98" s="323" t="s">
        <v>756</v>
      </c>
      <c r="D98" s="323" t="s">
        <v>754</v>
      </c>
      <c r="E98" s="112">
        <v>63</v>
      </c>
      <c r="F98" s="112">
        <v>5</v>
      </c>
      <c r="G98" s="326" t="s">
        <v>1166</v>
      </c>
      <c r="H98" s="326" t="s">
        <v>480</v>
      </c>
      <c r="I98" s="165">
        <v>32143</v>
      </c>
      <c r="J98" s="112"/>
      <c r="K98" s="112" t="s">
        <v>1014</v>
      </c>
      <c r="L98" s="166">
        <v>988279858208</v>
      </c>
      <c r="M98" s="324">
        <v>9990376414</v>
      </c>
      <c r="N98" s="112"/>
      <c r="O98" s="314"/>
    </row>
    <row r="99" spans="2:15" ht="15.75">
      <c r="B99" s="323">
        <v>94</v>
      </c>
      <c r="C99" s="323" t="s">
        <v>756</v>
      </c>
      <c r="D99" s="323" t="s">
        <v>754</v>
      </c>
      <c r="E99" s="112">
        <v>63</v>
      </c>
      <c r="F99" s="112">
        <v>6</v>
      </c>
      <c r="G99" s="326" t="s">
        <v>914</v>
      </c>
      <c r="H99" s="326" t="s">
        <v>1167</v>
      </c>
      <c r="I99" s="165">
        <v>25750</v>
      </c>
      <c r="J99" s="112"/>
      <c r="K99" s="112" t="s">
        <v>1011</v>
      </c>
      <c r="L99" s="166">
        <v>607589964876</v>
      </c>
      <c r="M99" s="324">
        <v>9161440244</v>
      </c>
      <c r="N99" s="112"/>
      <c r="O99" s="314"/>
    </row>
    <row r="100" spans="2:15" ht="15.75">
      <c r="B100" s="323">
        <v>95</v>
      </c>
      <c r="C100" s="323" t="s">
        <v>756</v>
      </c>
      <c r="D100" s="323" t="s">
        <v>754</v>
      </c>
      <c r="E100" s="112">
        <v>63</v>
      </c>
      <c r="F100" s="112">
        <v>7</v>
      </c>
      <c r="G100" s="326" t="s">
        <v>1168</v>
      </c>
      <c r="H100" s="326" t="s">
        <v>1169</v>
      </c>
      <c r="I100" s="165">
        <v>27395</v>
      </c>
      <c r="J100" s="112"/>
      <c r="K100" s="112" t="s">
        <v>1014</v>
      </c>
      <c r="L100" s="166">
        <v>536586130764</v>
      </c>
      <c r="M100" s="324"/>
      <c r="N100" s="112"/>
      <c r="O100" s="314"/>
    </row>
    <row r="101" spans="2:15" ht="15.75">
      <c r="B101" s="323">
        <v>96</v>
      </c>
      <c r="C101" s="323" t="s">
        <v>693</v>
      </c>
      <c r="D101" s="323" t="s">
        <v>187</v>
      </c>
      <c r="E101" s="112">
        <v>63</v>
      </c>
      <c r="F101" s="112">
        <v>8</v>
      </c>
      <c r="G101" s="326" t="s">
        <v>1170</v>
      </c>
      <c r="H101" s="326" t="s">
        <v>1171</v>
      </c>
      <c r="I101" s="165">
        <v>35431</v>
      </c>
      <c r="J101" s="112"/>
      <c r="K101" s="112" t="s">
        <v>1011</v>
      </c>
      <c r="L101" s="166">
        <v>962584165485</v>
      </c>
      <c r="M101" s="324">
        <v>6388301733</v>
      </c>
      <c r="N101" s="112"/>
      <c r="O101" s="314"/>
    </row>
    <row r="102" spans="2:15" ht="15.75">
      <c r="B102" s="323">
        <v>97</v>
      </c>
      <c r="C102" s="323" t="s">
        <v>693</v>
      </c>
      <c r="D102" s="323" t="s">
        <v>187</v>
      </c>
      <c r="E102" s="112">
        <v>63</v>
      </c>
      <c r="F102" s="112">
        <v>5</v>
      </c>
      <c r="G102" s="326" t="s">
        <v>1172</v>
      </c>
      <c r="H102" s="326" t="s">
        <v>1173</v>
      </c>
      <c r="I102" s="165">
        <v>28491</v>
      </c>
      <c r="J102" s="112"/>
      <c r="K102" s="112" t="s">
        <v>1011</v>
      </c>
      <c r="L102" s="166">
        <v>82948633973</v>
      </c>
      <c r="M102" s="324">
        <v>9651402827</v>
      </c>
      <c r="N102" s="112"/>
      <c r="O102" s="314"/>
    </row>
    <row r="103" spans="2:15" ht="15.75">
      <c r="B103" s="323">
        <v>98</v>
      </c>
      <c r="C103" s="323" t="s">
        <v>693</v>
      </c>
      <c r="D103" s="323" t="s">
        <v>187</v>
      </c>
      <c r="E103" s="112">
        <v>63</v>
      </c>
      <c r="F103" s="112">
        <v>6</v>
      </c>
      <c r="G103" s="326" t="s">
        <v>951</v>
      </c>
      <c r="H103" s="326" t="s">
        <v>1174</v>
      </c>
      <c r="I103" s="165">
        <v>27395</v>
      </c>
      <c r="J103" s="112"/>
      <c r="K103" s="112" t="s">
        <v>1014</v>
      </c>
      <c r="L103" s="166">
        <v>556538541016</v>
      </c>
      <c r="M103" s="324">
        <v>6393260314</v>
      </c>
      <c r="N103" s="112"/>
      <c r="O103" s="314"/>
    </row>
    <row r="104" spans="2:15" ht="15.75">
      <c r="B104" s="323">
        <v>99</v>
      </c>
      <c r="C104" s="323" t="s">
        <v>693</v>
      </c>
      <c r="D104" s="323" t="s">
        <v>187</v>
      </c>
      <c r="E104" s="112">
        <v>63</v>
      </c>
      <c r="F104" s="112">
        <v>5</v>
      </c>
      <c r="G104" s="326" t="s">
        <v>975</v>
      </c>
      <c r="H104" s="326" t="s">
        <v>1174</v>
      </c>
      <c r="I104" s="165">
        <v>34142</v>
      </c>
      <c r="J104" s="112"/>
      <c r="K104" s="112" t="s">
        <v>1011</v>
      </c>
      <c r="L104" s="166">
        <v>577648276835</v>
      </c>
      <c r="M104" s="324">
        <v>6393863602</v>
      </c>
      <c r="N104" s="112"/>
      <c r="O104" s="314"/>
    </row>
    <row r="105" spans="2:15" ht="15.75">
      <c r="B105" s="323">
        <v>100</v>
      </c>
      <c r="C105" s="323" t="s">
        <v>689</v>
      </c>
      <c r="D105" s="323" t="s">
        <v>120</v>
      </c>
      <c r="E105" s="112">
        <v>63</v>
      </c>
      <c r="F105" s="112">
        <v>6</v>
      </c>
      <c r="G105" s="326" t="s">
        <v>1043</v>
      </c>
      <c r="H105" s="326" t="s">
        <v>1175</v>
      </c>
      <c r="I105" s="165">
        <v>29221</v>
      </c>
      <c r="J105" s="112"/>
      <c r="K105" s="112" t="s">
        <v>1014</v>
      </c>
      <c r="L105" s="166">
        <v>506335754713</v>
      </c>
      <c r="M105" s="324">
        <v>8953902251</v>
      </c>
      <c r="N105" s="112"/>
      <c r="O105" s="314"/>
    </row>
    <row r="106" spans="2:15" ht="15.75">
      <c r="B106" s="323">
        <v>101</v>
      </c>
      <c r="C106" s="323" t="s">
        <v>689</v>
      </c>
      <c r="D106" s="323" t="s">
        <v>120</v>
      </c>
      <c r="E106" s="112">
        <v>63</v>
      </c>
      <c r="F106" s="112">
        <v>8</v>
      </c>
      <c r="G106" s="326" t="s">
        <v>1176</v>
      </c>
      <c r="H106" s="326" t="s">
        <v>870</v>
      </c>
      <c r="I106" s="165">
        <v>22282</v>
      </c>
      <c r="J106" s="112"/>
      <c r="K106" s="112" t="s">
        <v>1177</v>
      </c>
      <c r="L106" s="166">
        <v>585854546508</v>
      </c>
      <c r="M106" s="324">
        <v>7794956194</v>
      </c>
      <c r="N106" s="112"/>
      <c r="O106" s="314"/>
    </row>
    <row r="107" spans="2:15" ht="15.75">
      <c r="B107" s="323">
        <v>102</v>
      </c>
      <c r="C107" s="323" t="s">
        <v>689</v>
      </c>
      <c r="D107" s="323" t="s">
        <v>120</v>
      </c>
      <c r="E107" s="112">
        <v>63</v>
      </c>
      <c r="F107" s="112">
        <v>5</v>
      </c>
      <c r="G107" s="326" t="s">
        <v>1178</v>
      </c>
      <c r="H107" s="326" t="s">
        <v>1179</v>
      </c>
      <c r="I107" s="165">
        <v>24838</v>
      </c>
      <c r="J107" s="112"/>
      <c r="K107" s="112" t="s">
        <v>1011</v>
      </c>
      <c r="L107" s="166">
        <v>835036479634</v>
      </c>
      <c r="M107" s="324">
        <v>9005064265</v>
      </c>
      <c r="N107" s="112"/>
      <c r="O107" s="314"/>
    </row>
    <row r="108" spans="2:15" ht="15.75">
      <c r="B108" s="323">
        <v>103</v>
      </c>
      <c r="C108" s="323" t="s">
        <v>689</v>
      </c>
      <c r="D108" s="323" t="s">
        <v>120</v>
      </c>
      <c r="E108" s="112">
        <v>63</v>
      </c>
      <c r="F108" s="112">
        <v>7</v>
      </c>
      <c r="G108" s="326" t="s">
        <v>1146</v>
      </c>
      <c r="H108" s="326" t="s">
        <v>1180</v>
      </c>
      <c r="I108" s="112"/>
      <c r="J108" s="112"/>
      <c r="K108" s="112" t="s">
        <v>1014</v>
      </c>
      <c r="L108" s="166">
        <v>865616778477</v>
      </c>
      <c r="M108" s="324">
        <v>6307791990</v>
      </c>
      <c r="N108" s="112"/>
      <c r="O108" s="314"/>
    </row>
    <row r="109" spans="2:15" ht="15.75">
      <c r="B109" s="323">
        <v>104</v>
      </c>
      <c r="C109" s="323" t="s">
        <v>689</v>
      </c>
      <c r="D109" s="323" t="s">
        <v>120</v>
      </c>
      <c r="E109" s="112">
        <v>63</v>
      </c>
      <c r="F109" s="112">
        <v>8</v>
      </c>
      <c r="G109" s="326" t="s">
        <v>1181</v>
      </c>
      <c r="H109" s="326" t="s">
        <v>1017</v>
      </c>
      <c r="I109" s="165">
        <v>25569</v>
      </c>
      <c r="J109" s="112"/>
      <c r="K109" s="112" t="s">
        <v>1014</v>
      </c>
      <c r="L109" s="166">
        <v>283153168676</v>
      </c>
      <c r="M109" s="324">
        <v>8853232868</v>
      </c>
      <c r="N109" s="112"/>
      <c r="O109" s="314"/>
    </row>
    <row r="110" spans="2:15" ht="15.75">
      <c r="B110" s="323">
        <v>105</v>
      </c>
      <c r="C110" s="323" t="s">
        <v>689</v>
      </c>
      <c r="D110" s="323" t="s">
        <v>120</v>
      </c>
      <c r="E110" s="112">
        <v>63</v>
      </c>
      <c r="F110" s="112">
        <v>7</v>
      </c>
      <c r="G110" s="326" t="s">
        <v>1182</v>
      </c>
      <c r="H110" s="326" t="s">
        <v>927</v>
      </c>
      <c r="I110" s="165">
        <v>21916</v>
      </c>
      <c r="J110" s="112"/>
      <c r="K110" s="112" t="s">
        <v>1011</v>
      </c>
      <c r="L110" s="166">
        <v>207910506434</v>
      </c>
      <c r="M110" s="324">
        <v>8577887268</v>
      </c>
      <c r="N110" s="112"/>
      <c r="O110" s="314"/>
    </row>
    <row r="111" spans="2:15" ht="15.75">
      <c r="B111" s="323">
        <v>106</v>
      </c>
      <c r="C111" s="323" t="s">
        <v>689</v>
      </c>
      <c r="D111" s="323" t="s">
        <v>120</v>
      </c>
      <c r="E111" s="112">
        <v>63</v>
      </c>
      <c r="F111" s="112">
        <v>6</v>
      </c>
      <c r="G111" s="326" t="s">
        <v>626</v>
      </c>
      <c r="H111" s="326" t="s">
        <v>1183</v>
      </c>
      <c r="I111" s="165">
        <v>24473</v>
      </c>
      <c r="J111" s="112"/>
      <c r="K111" s="112" t="s">
        <v>1014</v>
      </c>
      <c r="L111" s="166">
        <v>512662784448</v>
      </c>
      <c r="M111" s="324">
        <v>9984486507</v>
      </c>
      <c r="N111" s="112"/>
      <c r="O111" s="314"/>
    </row>
    <row r="112" spans="2:15" ht="15.75">
      <c r="B112" s="323">
        <v>107</v>
      </c>
      <c r="C112" s="323" t="s">
        <v>689</v>
      </c>
      <c r="D112" s="323" t="s">
        <v>120</v>
      </c>
      <c r="E112" s="112">
        <v>63</v>
      </c>
      <c r="F112" s="112">
        <v>6</v>
      </c>
      <c r="G112" s="326" t="s">
        <v>1184</v>
      </c>
      <c r="H112" s="326" t="s">
        <v>1185</v>
      </c>
      <c r="I112" s="165">
        <v>34034</v>
      </c>
      <c r="J112" s="112"/>
      <c r="K112" s="112" t="s">
        <v>1014</v>
      </c>
      <c r="L112" s="166">
        <v>748368635331</v>
      </c>
      <c r="M112" s="324">
        <v>6307640078</v>
      </c>
      <c r="N112" s="112"/>
      <c r="O112" s="314"/>
    </row>
    <row r="113" spans="2:15" ht="15.75">
      <c r="B113" s="323">
        <v>108</v>
      </c>
      <c r="C113" s="323" t="s">
        <v>689</v>
      </c>
      <c r="D113" s="323" t="s">
        <v>120</v>
      </c>
      <c r="E113" s="112">
        <v>63</v>
      </c>
      <c r="F113" s="112">
        <v>8</v>
      </c>
      <c r="G113" s="326" t="s">
        <v>1186</v>
      </c>
      <c r="H113" s="326" t="s">
        <v>1187</v>
      </c>
      <c r="I113" s="165">
        <v>32693</v>
      </c>
      <c r="J113" s="112"/>
      <c r="K113" s="112" t="s">
        <v>1011</v>
      </c>
      <c r="L113" s="166">
        <v>814158018997</v>
      </c>
      <c r="M113" s="324">
        <v>9580646740</v>
      </c>
      <c r="N113" s="112"/>
      <c r="O113" s="314"/>
    </row>
    <row r="114" spans="2:15" ht="15.75">
      <c r="B114" s="323">
        <v>109</v>
      </c>
      <c r="C114" s="323" t="s">
        <v>689</v>
      </c>
      <c r="D114" s="323" t="s">
        <v>120</v>
      </c>
      <c r="E114" s="112">
        <v>63</v>
      </c>
      <c r="F114" s="112">
        <v>5</v>
      </c>
      <c r="G114" s="326" t="s">
        <v>1188</v>
      </c>
      <c r="H114" s="326" t="s">
        <v>1189</v>
      </c>
      <c r="I114" s="165">
        <v>24473</v>
      </c>
      <c r="J114" s="112"/>
      <c r="K114" s="112" t="s">
        <v>1011</v>
      </c>
      <c r="L114" s="166">
        <v>798744929086</v>
      </c>
      <c r="M114" s="324">
        <v>8004048566</v>
      </c>
      <c r="N114" s="112"/>
      <c r="O114" s="314"/>
    </row>
    <row r="115" spans="2:15" ht="15.75">
      <c r="B115" s="323">
        <v>110</v>
      </c>
      <c r="C115" s="323" t="s">
        <v>141</v>
      </c>
      <c r="D115" s="323" t="s">
        <v>284</v>
      </c>
      <c r="E115" s="112">
        <v>63</v>
      </c>
      <c r="F115" s="112">
        <v>5</v>
      </c>
      <c r="G115" s="326" t="s">
        <v>1190</v>
      </c>
      <c r="H115" s="326" t="s">
        <v>1191</v>
      </c>
      <c r="I115" s="165">
        <v>22647</v>
      </c>
      <c r="J115" s="112"/>
      <c r="K115" s="112" t="s">
        <v>1011</v>
      </c>
      <c r="L115" s="166">
        <v>513792031545</v>
      </c>
      <c r="M115" s="324">
        <v>7518197562</v>
      </c>
      <c r="N115" s="112"/>
      <c r="O115" s="314"/>
    </row>
    <row r="116" spans="2:15" ht="15.75">
      <c r="B116" s="323">
        <v>111</v>
      </c>
      <c r="C116" s="323" t="s">
        <v>141</v>
      </c>
      <c r="D116" s="323" t="s">
        <v>284</v>
      </c>
      <c r="E116" s="112">
        <v>63</v>
      </c>
      <c r="F116" s="112">
        <v>6</v>
      </c>
      <c r="G116" s="326" t="s">
        <v>610</v>
      </c>
      <c r="H116" s="326" t="s">
        <v>1192</v>
      </c>
      <c r="I116" s="165">
        <v>35065</v>
      </c>
      <c r="J116" s="112"/>
      <c r="K116" s="112" t="s">
        <v>1014</v>
      </c>
      <c r="L116" s="166">
        <v>700069248372</v>
      </c>
      <c r="M116" s="324">
        <v>8604095457</v>
      </c>
      <c r="N116" s="112"/>
      <c r="O116" s="314"/>
    </row>
    <row r="117" spans="2:15" ht="15.75">
      <c r="B117" s="323">
        <v>112</v>
      </c>
      <c r="C117" s="323" t="s">
        <v>141</v>
      </c>
      <c r="D117" s="323" t="s">
        <v>284</v>
      </c>
      <c r="E117" s="112">
        <v>63</v>
      </c>
      <c r="F117" s="112">
        <v>6</v>
      </c>
      <c r="G117" s="326" t="s">
        <v>479</v>
      </c>
      <c r="H117" s="326" t="s">
        <v>1028</v>
      </c>
      <c r="I117" s="165">
        <v>29221</v>
      </c>
      <c r="J117" s="112"/>
      <c r="K117" s="112" t="s">
        <v>1014</v>
      </c>
      <c r="L117" s="166">
        <v>513441194021</v>
      </c>
      <c r="M117" s="324">
        <v>9120089278</v>
      </c>
      <c r="N117" s="112"/>
      <c r="O117" s="314"/>
    </row>
    <row r="118" spans="2:15" ht="15.75">
      <c r="B118" s="323">
        <v>113</v>
      </c>
      <c r="C118" s="323" t="s">
        <v>141</v>
      </c>
      <c r="D118" s="323" t="s">
        <v>284</v>
      </c>
      <c r="E118" s="112">
        <v>63</v>
      </c>
      <c r="F118" s="112">
        <v>8</v>
      </c>
      <c r="G118" s="326" t="s">
        <v>1193</v>
      </c>
      <c r="H118" s="326" t="s">
        <v>950</v>
      </c>
      <c r="I118" s="165">
        <v>27396</v>
      </c>
      <c r="J118" s="112"/>
      <c r="K118" s="112" t="s">
        <v>1014</v>
      </c>
      <c r="L118" s="166">
        <v>513913598864</v>
      </c>
      <c r="M118" s="324">
        <v>6386693167</v>
      </c>
      <c r="N118" s="112"/>
      <c r="O118" s="314"/>
    </row>
    <row r="119" spans="2:15" ht="15.75">
      <c r="B119" s="323">
        <v>114</v>
      </c>
      <c r="C119" s="323" t="s">
        <v>141</v>
      </c>
      <c r="D119" s="323" t="s">
        <v>284</v>
      </c>
      <c r="E119" s="112">
        <v>63</v>
      </c>
      <c r="F119" s="112">
        <v>7</v>
      </c>
      <c r="G119" s="326" t="s">
        <v>1178</v>
      </c>
      <c r="H119" s="326" t="s">
        <v>1194</v>
      </c>
      <c r="I119" s="165">
        <v>28856</v>
      </c>
      <c r="J119" s="112"/>
      <c r="K119" s="112" t="s">
        <v>1014</v>
      </c>
      <c r="L119" s="166">
        <v>353568555998</v>
      </c>
      <c r="M119" s="324">
        <v>9793057077</v>
      </c>
      <c r="N119" s="112"/>
      <c r="O119" s="314"/>
    </row>
    <row r="120" spans="2:15" ht="15.75">
      <c r="B120" s="323">
        <v>115</v>
      </c>
      <c r="C120" s="323" t="s">
        <v>141</v>
      </c>
      <c r="D120" s="323" t="s">
        <v>284</v>
      </c>
      <c r="E120" s="112">
        <v>63</v>
      </c>
      <c r="F120" s="112">
        <v>7</v>
      </c>
      <c r="G120" s="326" t="s">
        <v>1195</v>
      </c>
      <c r="H120" s="326" t="s">
        <v>1196</v>
      </c>
      <c r="I120" s="165">
        <v>32509</v>
      </c>
      <c r="J120" s="112"/>
      <c r="K120" s="112" t="s">
        <v>1011</v>
      </c>
      <c r="L120" s="166">
        <v>988242813656</v>
      </c>
      <c r="M120" s="324">
        <v>8081335343</v>
      </c>
      <c r="N120" s="112"/>
      <c r="O120" s="314"/>
    </row>
    <row r="121" spans="2:15" ht="15.75">
      <c r="B121" s="323">
        <v>116</v>
      </c>
      <c r="C121" s="323" t="s">
        <v>141</v>
      </c>
      <c r="D121" s="323" t="s">
        <v>284</v>
      </c>
      <c r="E121" s="112">
        <v>63</v>
      </c>
      <c r="F121" s="112">
        <v>5</v>
      </c>
      <c r="G121" s="326" t="s">
        <v>1197</v>
      </c>
      <c r="H121" s="326" t="s">
        <v>1109</v>
      </c>
      <c r="I121" s="165">
        <v>37622</v>
      </c>
      <c r="J121" s="112"/>
      <c r="K121" s="112" t="s">
        <v>1011</v>
      </c>
      <c r="L121" s="166">
        <v>705390483313</v>
      </c>
      <c r="M121" s="324"/>
      <c r="N121" s="112"/>
      <c r="O121" s="314"/>
    </row>
    <row r="122" spans="2:15" ht="15.75">
      <c r="B122" s="323">
        <v>117</v>
      </c>
      <c r="C122" s="323" t="s">
        <v>141</v>
      </c>
      <c r="D122" s="323" t="s">
        <v>284</v>
      </c>
      <c r="E122" s="112">
        <v>63</v>
      </c>
      <c r="F122" s="112">
        <v>6</v>
      </c>
      <c r="G122" s="326" t="s">
        <v>951</v>
      </c>
      <c r="H122" s="326" t="s">
        <v>1198</v>
      </c>
      <c r="I122" s="165">
        <v>28126</v>
      </c>
      <c r="J122" s="112"/>
      <c r="K122" s="112" t="s">
        <v>1014</v>
      </c>
      <c r="L122" s="166">
        <v>221542968978</v>
      </c>
      <c r="M122" s="324"/>
      <c r="N122" s="112"/>
      <c r="O122" s="314"/>
    </row>
    <row r="123" spans="2:15" ht="15.75">
      <c r="B123" s="323">
        <v>118</v>
      </c>
      <c r="C123" s="323" t="s">
        <v>141</v>
      </c>
      <c r="D123" s="323" t="s">
        <v>284</v>
      </c>
      <c r="E123" s="112">
        <v>63</v>
      </c>
      <c r="F123" s="112">
        <v>5</v>
      </c>
      <c r="G123" s="326" t="s">
        <v>1129</v>
      </c>
      <c r="H123" s="326" t="s">
        <v>1199</v>
      </c>
      <c r="I123" s="165">
        <v>35796</v>
      </c>
      <c r="J123" s="112"/>
      <c r="K123" s="112" t="s">
        <v>1014</v>
      </c>
      <c r="L123" s="166">
        <v>208220347014</v>
      </c>
      <c r="M123" s="324"/>
      <c r="N123" s="112"/>
      <c r="O123" s="314"/>
    </row>
    <row r="124" spans="2:15" ht="15.75">
      <c r="B124" s="323">
        <v>119</v>
      </c>
      <c r="C124" s="323" t="s">
        <v>208</v>
      </c>
      <c r="D124" s="323" t="s">
        <v>230</v>
      </c>
      <c r="E124" s="112">
        <v>63</v>
      </c>
      <c r="F124" s="112">
        <v>8</v>
      </c>
      <c r="G124" s="326" t="s">
        <v>1200</v>
      </c>
      <c r="H124" s="326" t="s">
        <v>1201</v>
      </c>
      <c r="I124" s="165">
        <v>18264</v>
      </c>
      <c r="J124" s="112"/>
      <c r="K124" s="112" t="s">
        <v>1011</v>
      </c>
      <c r="L124" s="166">
        <v>977538261165</v>
      </c>
      <c r="M124" s="324">
        <v>9794174111</v>
      </c>
      <c r="N124" s="112"/>
      <c r="O124" s="314"/>
    </row>
    <row r="125" spans="2:15" ht="15.75">
      <c r="B125" s="323">
        <v>120</v>
      </c>
      <c r="C125" s="323" t="s">
        <v>208</v>
      </c>
      <c r="D125" s="323" t="s">
        <v>114</v>
      </c>
      <c r="E125" s="112">
        <v>63</v>
      </c>
      <c r="F125" s="112">
        <v>7</v>
      </c>
      <c r="G125" s="326" t="s">
        <v>1202</v>
      </c>
      <c r="H125" s="326" t="s">
        <v>1203</v>
      </c>
      <c r="I125" s="165">
        <v>34803</v>
      </c>
      <c r="J125" s="112"/>
      <c r="K125" s="112" t="s">
        <v>1014</v>
      </c>
      <c r="L125" s="166">
        <v>703885838056</v>
      </c>
      <c r="M125" s="324">
        <v>8528393720</v>
      </c>
      <c r="N125" s="112"/>
      <c r="O125" s="314"/>
    </row>
    <row r="126" spans="2:15" ht="15.75">
      <c r="B126" s="323">
        <v>121</v>
      </c>
      <c r="C126" s="323" t="s">
        <v>208</v>
      </c>
      <c r="D126" s="323" t="s">
        <v>114</v>
      </c>
      <c r="E126" s="112">
        <v>63</v>
      </c>
      <c r="F126" s="112">
        <v>7</v>
      </c>
      <c r="G126" s="326" t="s">
        <v>1204</v>
      </c>
      <c r="H126" s="326" t="s">
        <v>1205</v>
      </c>
      <c r="I126" s="165">
        <v>35431</v>
      </c>
      <c r="J126" s="112"/>
      <c r="K126" s="112" t="s">
        <v>1011</v>
      </c>
      <c r="L126" s="166">
        <v>767140103896</v>
      </c>
      <c r="M126" s="324">
        <v>7518197562</v>
      </c>
      <c r="N126" s="112"/>
      <c r="O126" s="314"/>
    </row>
    <row r="127" spans="2:15" ht="15.75">
      <c r="B127" s="323">
        <v>122</v>
      </c>
      <c r="C127" s="323" t="s">
        <v>208</v>
      </c>
      <c r="D127" s="323" t="s">
        <v>114</v>
      </c>
      <c r="E127" s="112">
        <v>63</v>
      </c>
      <c r="F127" s="112">
        <v>5</v>
      </c>
      <c r="G127" s="326" t="s">
        <v>1028</v>
      </c>
      <c r="H127" s="326" t="s">
        <v>1098</v>
      </c>
      <c r="I127" s="165">
        <v>31413</v>
      </c>
      <c r="J127" s="112"/>
      <c r="K127" s="112" t="s">
        <v>1011</v>
      </c>
      <c r="L127" s="166">
        <v>331222827001</v>
      </c>
      <c r="M127" s="324">
        <v>9120089278</v>
      </c>
      <c r="N127" s="112"/>
      <c r="O127" s="314"/>
    </row>
    <row r="128" spans="2:15" ht="15.75">
      <c r="B128" s="323">
        <v>123</v>
      </c>
      <c r="C128" s="323" t="s">
        <v>114</v>
      </c>
      <c r="D128" s="323" t="s">
        <v>246</v>
      </c>
      <c r="E128" s="112">
        <v>63</v>
      </c>
      <c r="F128" s="112">
        <v>6</v>
      </c>
      <c r="G128" s="326" t="s">
        <v>1206</v>
      </c>
      <c r="H128" s="326" t="s">
        <v>1207</v>
      </c>
      <c r="I128" s="165">
        <v>31778</v>
      </c>
      <c r="J128" s="112"/>
      <c r="K128" s="112" t="s">
        <v>1014</v>
      </c>
      <c r="L128" s="166">
        <v>411153912199</v>
      </c>
      <c r="M128" s="324">
        <v>9651679136</v>
      </c>
      <c r="N128" s="112"/>
      <c r="O128" s="314"/>
    </row>
    <row r="129" spans="2:15" ht="15.75">
      <c r="B129" s="323">
        <v>124</v>
      </c>
      <c r="C129" s="323" t="s">
        <v>114</v>
      </c>
      <c r="D129" s="323" t="s">
        <v>246</v>
      </c>
      <c r="E129" s="112">
        <v>63</v>
      </c>
      <c r="F129" s="112">
        <v>5</v>
      </c>
      <c r="G129" s="326" t="s">
        <v>1208</v>
      </c>
      <c r="H129" s="326" t="s">
        <v>438</v>
      </c>
      <c r="I129" s="165">
        <v>21916</v>
      </c>
      <c r="J129" s="112"/>
      <c r="K129" s="112" t="s">
        <v>1011</v>
      </c>
      <c r="L129" s="166">
        <v>253653044208</v>
      </c>
      <c r="M129" s="324">
        <v>7880751959</v>
      </c>
      <c r="N129" s="112"/>
      <c r="O129" s="314"/>
    </row>
    <row r="130" spans="2:15" ht="15.75">
      <c r="B130" s="323">
        <v>125</v>
      </c>
      <c r="C130" s="323" t="s">
        <v>114</v>
      </c>
      <c r="D130" s="323" t="s">
        <v>246</v>
      </c>
      <c r="E130" s="112">
        <v>63</v>
      </c>
      <c r="F130" s="112">
        <v>7</v>
      </c>
      <c r="G130" s="326" t="s">
        <v>1209</v>
      </c>
      <c r="H130" s="326" t="s">
        <v>1210</v>
      </c>
      <c r="I130" s="165">
        <v>28491</v>
      </c>
      <c r="J130" s="112"/>
      <c r="K130" s="112" t="s">
        <v>1014</v>
      </c>
      <c r="L130" s="166">
        <v>905901221348</v>
      </c>
      <c r="M130" s="324">
        <v>7054957885</v>
      </c>
      <c r="N130" s="112"/>
      <c r="O130" s="314"/>
    </row>
    <row r="131" spans="2:15" ht="15.75">
      <c r="B131" s="323">
        <v>126</v>
      </c>
      <c r="C131" s="323" t="s">
        <v>135</v>
      </c>
      <c r="D131" s="323" t="s">
        <v>116</v>
      </c>
      <c r="E131" s="112">
        <v>63</v>
      </c>
      <c r="F131" s="112">
        <v>8</v>
      </c>
      <c r="G131" s="326" t="s">
        <v>1211</v>
      </c>
      <c r="H131" s="326" t="s">
        <v>1212</v>
      </c>
      <c r="I131" s="165">
        <v>23743</v>
      </c>
      <c r="J131" s="112"/>
      <c r="K131" s="112" t="s">
        <v>1014</v>
      </c>
      <c r="L131" s="166">
        <v>223102830447</v>
      </c>
      <c r="M131" s="324">
        <v>9956178553</v>
      </c>
      <c r="N131" s="112"/>
      <c r="O131" s="314"/>
    </row>
    <row r="132" spans="2:15" ht="15.75">
      <c r="B132" s="323">
        <v>127</v>
      </c>
      <c r="C132" s="323" t="s">
        <v>135</v>
      </c>
      <c r="D132" s="323" t="s">
        <v>116</v>
      </c>
      <c r="E132" s="112">
        <v>63</v>
      </c>
      <c r="F132" s="112">
        <v>5</v>
      </c>
      <c r="G132" s="326" t="s">
        <v>1213</v>
      </c>
      <c r="H132" s="326" t="s">
        <v>1214</v>
      </c>
      <c r="I132" s="165">
        <v>33970</v>
      </c>
      <c r="J132" s="112"/>
      <c r="K132" s="112" t="s">
        <v>1014</v>
      </c>
      <c r="L132" s="166">
        <v>405427643470</v>
      </c>
      <c r="M132" s="324">
        <v>9151127246</v>
      </c>
      <c r="N132" s="112"/>
      <c r="O132" s="314"/>
    </row>
    <row r="133" spans="2:15" ht="15.75">
      <c r="B133" s="323">
        <v>128</v>
      </c>
      <c r="C133" s="323" t="s">
        <v>135</v>
      </c>
      <c r="D133" s="323" t="s">
        <v>116</v>
      </c>
      <c r="E133" s="112">
        <v>63</v>
      </c>
      <c r="F133" s="112">
        <v>6</v>
      </c>
      <c r="G133" s="326" t="s">
        <v>1215</v>
      </c>
      <c r="H133" s="326" t="s">
        <v>1216</v>
      </c>
      <c r="I133" s="165">
        <v>31902</v>
      </c>
      <c r="J133" s="112"/>
      <c r="K133" s="112" t="s">
        <v>1014</v>
      </c>
      <c r="L133" s="166">
        <v>930840643077</v>
      </c>
      <c r="M133" s="324">
        <v>9651677058</v>
      </c>
      <c r="N133" s="112"/>
      <c r="O133" s="314"/>
    </row>
    <row r="134" spans="2:15" ht="15.75">
      <c r="B134" s="323">
        <v>129</v>
      </c>
      <c r="C134" s="323" t="s">
        <v>135</v>
      </c>
      <c r="D134" s="323" t="s">
        <v>116</v>
      </c>
      <c r="E134" s="112">
        <v>63</v>
      </c>
      <c r="F134" s="112">
        <v>6</v>
      </c>
      <c r="G134" s="326" t="s">
        <v>1217</v>
      </c>
      <c r="H134" s="326" t="s">
        <v>934</v>
      </c>
      <c r="I134" s="165">
        <v>36915</v>
      </c>
      <c r="J134" s="112"/>
      <c r="K134" s="112" t="s">
        <v>1011</v>
      </c>
      <c r="L134" s="166">
        <v>830090354758</v>
      </c>
      <c r="M134" s="324">
        <v>9335972130</v>
      </c>
      <c r="N134" s="112"/>
      <c r="O134" s="314"/>
    </row>
    <row r="135" spans="2:15" ht="15.75">
      <c r="B135" s="323">
        <v>130</v>
      </c>
      <c r="C135" s="323" t="s">
        <v>135</v>
      </c>
      <c r="D135" s="323" t="s">
        <v>116</v>
      </c>
      <c r="E135" s="112">
        <v>63</v>
      </c>
      <c r="F135" s="112">
        <v>7</v>
      </c>
      <c r="G135" s="326" t="s">
        <v>1218</v>
      </c>
      <c r="H135" s="326" t="s">
        <v>1219</v>
      </c>
      <c r="I135" s="165">
        <v>29221</v>
      </c>
      <c r="J135" s="112"/>
      <c r="K135" s="112" t="s">
        <v>1014</v>
      </c>
      <c r="L135" s="166">
        <v>828454703313</v>
      </c>
      <c r="M135" s="324">
        <v>9793332811</v>
      </c>
      <c r="N135" s="112"/>
      <c r="O135" s="314"/>
    </row>
    <row r="136" spans="2:15" ht="15.75">
      <c r="B136" s="323">
        <v>131</v>
      </c>
      <c r="C136" s="323" t="s">
        <v>135</v>
      </c>
      <c r="D136" s="323" t="s">
        <v>116</v>
      </c>
      <c r="E136" s="112">
        <v>63</v>
      </c>
      <c r="F136" s="112">
        <v>7</v>
      </c>
      <c r="G136" s="326" t="s">
        <v>1220</v>
      </c>
      <c r="H136" s="326" t="s">
        <v>1221</v>
      </c>
      <c r="I136" s="165">
        <v>37987</v>
      </c>
      <c r="J136" s="112"/>
      <c r="K136" s="112" t="s">
        <v>1011</v>
      </c>
      <c r="L136" s="166">
        <v>622026756783</v>
      </c>
      <c r="M136" s="324">
        <v>9129247361</v>
      </c>
      <c r="N136" s="112"/>
      <c r="O136" s="314"/>
    </row>
    <row r="137" spans="2:15" ht="15.75">
      <c r="B137" s="323">
        <v>132</v>
      </c>
      <c r="C137" s="323" t="s">
        <v>135</v>
      </c>
      <c r="D137" s="323" t="s">
        <v>116</v>
      </c>
      <c r="E137" s="112">
        <v>63</v>
      </c>
      <c r="F137" s="112">
        <v>5</v>
      </c>
      <c r="G137" s="326" t="s">
        <v>1222</v>
      </c>
      <c r="H137" s="326" t="s">
        <v>1223</v>
      </c>
      <c r="I137" s="165">
        <v>25204</v>
      </c>
      <c r="J137" s="112"/>
      <c r="K137" s="112" t="s">
        <v>1014</v>
      </c>
      <c r="L137" s="166">
        <v>798369257869</v>
      </c>
      <c r="M137" s="324">
        <v>7266019817</v>
      </c>
      <c r="N137" s="112"/>
      <c r="O137" s="314"/>
    </row>
    <row r="138" spans="2:15" ht="15.75">
      <c r="B138" s="323">
        <v>133</v>
      </c>
      <c r="C138" s="323" t="s">
        <v>756</v>
      </c>
      <c r="D138" s="323" t="s">
        <v>757</v>
      </c>
      <c r="E138" s="112">
        <v>63</v>
      </c>
      <c r="F138" s="112">
        <v>6</v>
      </c>
      <c r="G138" s="326" t="s">
        <v>1224</v>
      </c>
      <c r="H138" s="326" t="s">
        <v>1225</v>
      </c>
      <c r="I138" s="165">
        <v>22647</v>
      </c>
      <c r="J138" s="112"/>
      <c r="K138" s="112" t="s">
        <v>1011</v>
      </c>
      <c r="L138" s="166">
        <v>893300541388</v>
      </c>
      <c r="M138" s="324">
        <v>9398514083</v>
      </c>
      <c r="N138" s="112"/>
      <c r="O138" s="314"/>
    </row>
    <row r="139" spans="2:15" ht="15.75">
      <c r="B139" s="323">
        <v>134</v>
      </c>
      <c r="C139" s="323" t="s">
        <v>756</v>
      </c>
      <c r="D139" s="323" t="s">
        <v>757</v>
      </c>
      <c r="E139" s="112">
        <v>63</v>
      </c>
      <c r="F139" s="112">
        <v>5</v>
      </c>
      <c r="G139" s="326" t="s">
        <v>546</v>
      </c>
      <c r="H139" s="326" t="s">
        <v>517</v>
      </c>
      <c r="I139" s="165">
        <v>32874</v>
      </c>
      <c r="J139" s="112"/>
      <c r="K139" s="112" t="s">
        <v>1014</v>
      </c>
      <c r="L139" s="166">
        <v>766371308638</v>
      </c>
      <c r="M139" s="324">
        <v>9082443540</v>
      </c>
      <c r="N139" s="112"/>
      <c r="O139" s="314"/>
    </row>
    <row r="140" spans="2:15" ht="15.75">
      <c r="B140" s="323">
        <v>135</v>
      </c>
      <c r="C140" s="323" t="s">
        <v>143</v>
      </c>
      <c r="D140" s="323" t="s">
        <v>53</v>
      </c>
      <c r="E140" s="112">
        <v>63</v>
      </c>
      <c r="F140" s="112">
        <v>6</v>
      </c>
      <c r="G140" s="326" t="s">
        <v>1226</v>
      </c>
      <c r="H140" s="326" t="s">
        <v>1145</v>
      </c>
      <c r="I140" s="165">
        <v>24838</v>
      </c>
      <c r="J140" s="112"/>
      <c r="K140" s="112" t="s">
        <v>1011</v>
      </c>
      <c r="L140" s="166">
        <v>691854179210</v>
      </c>
      <c r="M140" s="324">
        <v>9696251665</v>
      </c>
      <c r="N140" s="112"/>
      <c r="O140" s="314"/>
    </row>
    <row r="141" spans="2:15" ht="15.75">
      <c r="B141" s="323">
        <v>136</v>
      </c>
      <c r="C141" s="323" t="s">
        <v>143</v>
      </c>
      <c r="D141" s="323" t="s">
        <v>53</v>
      </c>
      <c r="E141" s="112">
        <v>63</v>
      </c>
      <c r="F141" s="112">
        <v>6</v>
      </c>
      <c r="G141" s="326" t="s">
        <v>1227</v>
      </c>
      <c r="H141" s="326" t="s">
        <v>1228</v>
      </c>
      <c r="I141" s="165">
        <v>31894</v>
      </c>
      <c r="J141" s="112"/>
      <c r="K141" s="112" t="s">
        <v>1011</v>
      </c>
      <c r="L141" s="166">
        <v>221195992393</v>
      </c>
      <c r="M141" s="324">
        <v>8423725636</v>
      </c>
      <c r="N141" s="112"/>
      <c r="O141" s="314"/>
    </row>
    <row r="142" spans="2:15" ht="15.75">
      <c r="B142" s="323">
        <v>137</v>
      </c>
      <c r="C142" s="323" t="s">
        <v>143</v>
      </c>
      <c r="D142" s="323" t="s">
        <v>53</v>
      </c>
      <c r="E142" s="112">
        <v>63</v>
      </c>
      <c r="F142" s="112">
        <v>5</v>
      </c>
      <c r="G142" s="326" t="s">
        <v>1229</v>
      </c>
      <c r="H142" s="326" t="s">
        <v>1230</v>
      </c>
      <c r="I142" s="165">
        <v>32874</v>
      </c>
      <c r="J142" s="112"/>
      <c r="K142" s="112" t="s">
        <v>1011</v>
      </c>
      <c r="L142" s="166">
        <v>718511104450</v>
      </c>
      <c r="M142" s="324">
        <v>6283530775</v>
      </c>
      <c r="N142" s="112"/>
      <c r="O142" s="314"/>
    </row>
    <row r="143" spans="2:15" ht="15.75">
      <c r="B143" s="323">
        <v>138</v>
      </c>
      <c r="C143" s="323" t="s">
        <v>143</v>
      </c>
      <c r="D143" s="323" t="s">
        <v>53</v>
      </c>
      <c r="E143" s="112">
        <v>63</v>
      </c>
      <c r="F143" s="112">
        <v>6</v>
      </c>
      <c r="G143" s="326" t="s">
        <v>1231</v>
      </c>
      <c r="H143" s="326" t="s">
        <v>1232</v>
      </c>
      <c r="I143" s="165">
        <v>38875</v>
      </c>
      <c r="J143" s="112"/>
      <c r="K143" s="112" t="s">
        <v>1014</v>
      </c>
      <c r="L143" s="166">
        <v>288597545597</v>
      </c>
      <c r="M143" s="324">
        <v>8922977174</v>
      </c>
      <c r="N143" s="112"/>
      <c r="O143" s="314"/>
    </row>
    <row r="144" spans="2:15" ht="15.75">
      <c r="B144" s="323">
        <v>139</v>
      </c>
      <c r="C144" s="323" t="s">
        <v>143</v>
      </c>
      <c r="D144" s="323" t="s">
        <v>53</v>
      </c>
      <c r="E144" s="112">
        <v>63</v>
      </c>
      <c r="F144" s="112">
        <v>6</v>
      </c>
      <c r="G144" s="326" t="s">
        <v>1233</v>
      </c>
      <c r="H144" s="326" t="s">
        <v>1234</v>
      </c>
      <c r="I144" s="165">
        <v>34075</v>
      </c>
      <c r="J144" s="112"/>
      <c r="K144" s="112" t="s">
        <v>1011</v>
      </c>
      <c r="L144" s="166">
        <v>896859213944</v>
      </c>
      <c r="M144" s="324">
        <v>8360974856</v>
      </c>
      <c r="N144" s="112"/>
      <c r="O144" s="314"/>
    </row>
    <row r="145" spans="2:15" ht="15.75">
      <c r="B145" s="323">
        <v>140</v>
      </c>
      <c r="C145" s="323" t="s">
        <v>143</v>
      </c>
      <c r="D145" s="323" t="s">
        <v>53</v>
      </c>
      <c r="E145" s="112">
        <v>63</v>
      </c>
      <c r="F145" s="112">
        <v>5</v>
      </c>
      <c r="G145" s="326" t="s">
        <v>922</v>
      </c>
      <c r="H145" s="326" t="s">
        <v>1235</v>
      </c>
      <c r="I145" s="165">
        <v>27395</v>
      </c>
      <c r="J145" s="112"/>
      <c r="K145" s="112" t="s">
        <v>1014</v>
      </c>
      <c r="L145" s="166">
        <v>944437338729</v>
      </c>
      <c r="M145" s="324">
        <v>8922881780</v>
      </c>
      <c r="N145" s="112"/>
      <c r="O145" s="314"/>
    </row>
    <row r="146" spans="2:15" ht="15.75">
      <c r="B146" s="323">
        <v>141</v>
      </c>
      <c r="C146" s="323" t="s">
        <v>748</v>
      </c>
      <c r="D146" s="323" t="s">
        <v>749</v>
      </c>
      <c r="E146" s="112">
        <v>63</v>
      </c>
      <c r="F146" s="112">
        <v>5</v>
      </c>
      <c r="G146" s="326" t="s">
        <v>1236</v>
      </c>
      <c r="H146" s="326" t="s">
        <v>1237</v>
      </c>
      <c r="I146" s="165">
        <v>29221</v>
      </c>
      <c r="J146" s="112"/>
      <c r="K146" s="112" t="s">
        <v>1011</v>
      </c>
      <c r="L146" s="166">
        <v>259424313095</v>
      </c>
      <c r="M146" s="324">
        <v>8009291176</v>
      </c>
      <c r="N146" s="112"/>
      <c r="O146" s="314"/>
    </row>
    <row r="147" spans="2:15" ht="15.75">
      <c r="B147" s="323">
        <v>142</v>
      </c>
      <c r="C147" s="323" t="s">
        <v>748</v>
      </c>
      <c r="D147" s="323" t="s">
        <v>749</v>
      </c>
      <c r="E147" s="112">
        <v>63</v>
      </c>
      <c r="F147" s="112">
        <v>6</v>
      </c>
      <c r="G147" s="326" t="s">
        <v>1238</v>
      </c>
      <c r="H147" s="326" t="s">
        <v>1239</v>
      </c>
      <c r="I147" s="165">
        <v>20090</v>
      </c>
      <c r="J147" s="112"/>
      <c r="K147" s="112" t="s">
        <v>1011</v>
      </c>
      <c r="L147" s="166">
        <v>8380954035488</v>
      </c>
      <c r="M147" s="324">
        <v>9137517167</v>
      </c>
      <c r="N147" s="112"/>
      <c r="O147" s="314"/>
    </row>
    <row r="148" spans="2:15" ht="15.75">
      <c r="B148" s="323">
        <v>143</v>
      </c>
      <c r="C148" s="323" t="s">
        <v>200</v>
      </c>
      <c r="D148" s="323" t="s">
        <v>312</v>
      </c>
      <c r="E148" s="112">
        <v>63</v>
      </c>
      <c r="F148" s="112">
        <v>6</v>
      </c>
      <c r="G148" s="326" t="s">
        <v>1240</v>
      </c>
      <c r="H148" s="326" t="s">
        <v>1241</v>
      </c>
      <c r="I148" s="165">
        <v>23743</v>
      </c>
      <c r="J148" s="112"/>
      <c r="K148" s="112" t="s">
        <v>1011</v>
      </c>
      <c r="L148" s="166">
        <v>532625228789</v>
      </c>
      <c r="M148" s="324">
        <v>8127025228</v>
      </c>
      <c r="N148" s="112"/>
      <c r="O148" s="314"/>
    </row>
    <row r="149" spans="2:15" ht="15.75">
      <c r="B149" s="323">
        <v>144</v>
      </c>
      <c r="C149" s="323" t="s">
        <v>200</v>
      </c>
      <c r="D149" s="323" t="s">
        <v>312</v>
      </c>
      <c r="E149" s="112">
        <v>63</v>
      </c>
      <c r="F149" s="112">
        <v>8</v>
      </c>
      <c r="G149" s="326" t="s">
        <v>1242</v>
      </c>
      <c r="H149" s="326" t="s">
        <v>1243</v>
      </c>
      <c r="I149" s="165">
        <v>25204</v>
      </c>
      <c r="J149" s="112"/>
      <c r="K149" s="112" t="s">
        <v>1014</v>
      </c>
      <c r="L149" s="166">
        <v>876028811222</v>
      </c>
      <c r="M149" s="324">
        <v>9205772513</v>
      </c>
      <c r="N149" s="112"/>
      <c r="O149" s="314"/>
    </row>
    <row r="150" spans="2:15" ht="15.75">
      <c r="B150" s="323">
        <v>145</v>
      </c>
      <c r="C150" s="323" t="s">
        <v>747</v>
      </c>
      <c r="D150" s="323" t="s">
        <v>367</v>
      </c>
      <c r="E150" s="112">
        <v>63</v>
      </c>
      <c r="F150" s="112">
        <v>7</v>
      </c>
      <c r="G150" s="326" t="s">
        <v>1244</v>
      </c>
      <c r="H150" s="326" t="s">
        <v>1028</v>
      </c>
      <c r="I150" s="165">
        <v>27395</v>
      </c>
      <c r="J150" s="112"/>
      <c r="K150" s="112" t="s">
        <v>1011</v>
      </c>
      <c r="L150" s="166">
        <v>271094322087</v>
      </c>
      <c r="M150" s="324">
        <v>7080171356</v>
      </c>
      <c r="N150" s="112"/>
      <c r="O150" s="314"/>
    </row>
    <row r="151" spans="2:15" ht="15.75">
      <c r="B151" s="323">
        <v>146</v>
      </c>
      <c r="C151" s="323" t="s">
        <v>747</v>
      </c>
      <c r="D151" s="323" t="s">
        <v>367</v>
      </c>
      <c r="E151" s="112">
        <v>63</v>
      </c>
      <c r="F151" s="112">
        <v>8</v>
      </c>
      <c r="G151" s="326" t="s">
        <v>1245</v>
      </c>
      <c r="H151" s="326" t="s">
        <v>1246</v>
      </c>
      <c r="I151" s="165">
        <v>32336</v>
      </c>
      <c r="J151" s="112"/>
      <c r="K151" s="112" t="s">
        <v>1014</v>
      </c>
      <c r="L151" s="166">
        <v>581032485777</v>
      </c>
      <c r="M151" s="324">
        <v>9559987133</v>
      </c>
      <c r="N151" s="112"/>
      <c r="O151" s="314"/>
    </row>
    <row r="152" spans="2:15" ht="15.75">
      <c r="B152" s="323">
        <v>147</v>
      </c>
      <c r="C152" s="323" t="s">
        <v>189</v>
      </c>
      <c r="D152" s="323" t="s">
        <v>309</v>
      </c>
      <c r="E152" s="112">
        <v>63</v>
      </c>
      <c r="F152" s="112">
        <v>7</v>
      </c>
      <c r="G152" s="326" t="s">
        <v>1247</v>
      </c>
      <c r="H152" s="326" t="s">
        <v>1056</v>
      </c>
      <c r="I152" s="165">
        <v>21551</v>
      </c>
      <c r="J152" s="112"/>
      <c r="K152" s="112" t="s">
        <v>1011</v>
      </c>
      <c r="L152" s="166">
        <v>461454945805</v>
      </c>
      <c r="M152" s="324">
        <v>8400488198</v>
      </c>
      <c r="N152" s="112"/>
      <c r="O152" s="314"/>
    </row>
    <row r="153" spans="2:15" ht="15.75">
      <c r="B153" s="323">
        <v>148</v>
      </c>
      <c r="C153" s="323" t="s">
        <v>189</v>
      </c>
      <c r="D153" s="323" t="s">
        <v>309</v>
      </c>
      <c r="E153" s="112">
        <v>63</v>
      </c>
      <c r="F153" s="112">
        <v>7</v>
      </c>
      <c r="G153" s="326" t="s">
        <v>441</v>
      </c>
      <c r="H153" s="326" t="s">
        <v>543</v>
      </c>
      <c r="I153" s="165">
        <v>20455</v>
      </c>
      <c r="J153" s="112"/>
      <c r="K153" s="112" t="s">
        <v>1014</v>
      </c>
      <c r="L153" s="166">
        <v>505963363991</v>
      </c>
      <c r="M153" s="324">
        <v>8922005724</v>
      </c>
      <c r="N153" s="112"/>
      <c r="O153" s="314"/>
    </row>
    <row r="154" spans="2:15" ht="15.75">
      <c r="B154" s="323">
        <v>149</v>
      </c>
      <c r="C154" s="323" t="s">
        <v>189</v>
      </c>
      <c r="D154" s="323" t="s">
        <v>309</v>
      </c>
      <c r="E154" s="112">
        <v>63</v>
      </c>
      <c r="F154" s="112">
        <v>7</v>
      </c>
      <c r="G154" s="326" t="s">
        <v>1248</v>
      </c>
      <c r="H154" s="326" t="s">
        <v>944</v>
      </c>
      <c r="I154" s="165">
        <v>22282</v>
      </c>
      <c r="J154" s="112"/>
      <c r="K154" s="112" t="s">
        <v>1014</v>
      </c>
      <c r="L154" s="166">
        <v>726350108166</v>
      </c>
      <c r="M154" s="324">
        <v>7458010512</v>
      </c>
      <c r="N154" s="112"/>
      <c r="O154" s="314"/>
    </row>
    <row r="155" spans="2:15" ht="15.75">
      <c r="B155" s="323">
        <v>150</v>
      </c>
      <c r="C155" s="323" t="s">
        <v>189</v>
      </c>
      <c r="D155" s="323" t="s">
        <v>309</v>
      </c>
      <c r="E155" s="112">
        <v>63</v>
      </c>
      <c r="F155" s="112">
        <v>5</v>
      </c>
      <c r="G155" s="326" t="s">
        <v>1249</v>
      </c>
      <c r="H155" s="326" t="s">
        <v>1250</v>
      </c>
      <c r="I155" s="165">
        <v>22900</v>
      </c>
      <c r="J155" s="112"/>
      <c r="K155" s="112" t="s">
        <v>1014</v>
      </c>
      <c r="L155" s="166">
        <v>743787904614</v>
      </c>
      <c r="M155" s="324">
        <v>8726902730</v>
      </c>
      <c r="N155" s="112"/>
      <c r="O155" s="314"/>
    </row>
    <row r="156" spans="2:15" ht="15.75">
      <c r="B156" s="323">
        <v>151</v>
      </c>
      <c r="C156" s="323" t="s">
        <v>189</v>
      </c>
      <c r="D156" s="323" t="s">
        <v>308</v>
      </c>
      <c r="E156" s="112">
        <v>63</v>
      </c>
      <c r="F156" s="112">
        <v>5</v>
      </c>
      <c r="G156" s="326" t="s">
        <v>1250</v>
      </c>
      <c r="H156" s="326" t="s">
        <v>1251</v>
      </c>
      <c r="I156" s="165">
        <v>22235</v>
      </c>
      <c r="J156" s="112"/>
      <c r="K156" s="112" t="s">
        <v>1011</v>
      </c>
      <c r="L156" s="166">
        <v>567127335032</v>
      </c>
      <c r="M156" s="324">
        <v>8726902730</v>
      </c>
      <c r="N156" s="112"/>
      <c r="O156" s="314"/>
    </row>
    <row r="157" spans="2:15" ht="15.75">
      <c r="B157" s="323">
        <v>152</v>
      </c>
      <c r="C157" s="323" t="s">
        <v>189</v>
      </c>
      <c r="D157" s="323" t="s">
        <v>308</v>
      </c>
      <c r="E157" s="112">
        <v>63</v>
      </c>
      <c r="F157" s="112">
        <v>6</v>
      </c>
      <c r="G157" s="326" t="s">
        <v>1252</v>
      </c>
      <c r="H157" s="326" t="s">
        <v>1253</v>
      </c>
      <c r="I157" s="165">
        <v>29587</v>
      </c>
      <c r="J157" s="112"/>
      <c r="K157" s="112" t="s">
        <v>1014</v>
      </c>
      <c r="L157" s="166">
        <v>582560648182</v>
      </c>
      <c r="M157" s="324">
        <v>7985354784</v>
      </c>
      <c r="N157" s="112"/>
      <c r="O157" s="314"/>
    </row>
    <row r="158" spans="2:15" ht="15.75">
      <c r="B158" s="323">
        <v>153</v>
      </c>
      <c r="C158" s="323" t="s">
        <v>308</v>
      </c>
      <c r="D158" s="323" t="s">
        <v>988</v>
      </c>
      <c r="E158" s="112">
        <v>63</v>
      </c>
      <c r="F158" s="112">
        <v>6</v>
      </c>
      <c r="G158" s="326" t="s">
        <v>1254</v>
      </c>
      <c r="H158" s="326" t="s">
        <v>1255</v>
      </c>
      <c r="I158" s="165">
        <v>27395</v>
      </c>
      <c r="J158" s="112"/>
      <c r="K158" s="112" t="s">
        <v>1014</v>
      </c>
      <c r="L158" s="166">
        <v>860004432666</v>
      </c>
      <c r="M158" s="324">
        <v>7991999583</v>
      </c>
      <c r="N158" s="112"/>
      <c r="O158" s="314"/>
    </row>
    <row r="159" spans="2:15" ht="15.75">
      <c r="B159" s="323">
        <v>154</v>
      </c>
      <c r="C159" s="323" t="s">
        <v>308</v>
      </c>
      <c r="D159" s="323" t="s">
        <v>988</v>
      </c>
      <c r="E159" s="112">
        <v>63</v>
      </c>
      <c r="F159" s="112">
        <v>7</v>
      </c>
      <c r="G159" s="326" t="s">
        <v>1256</v>
      </c>
      <c r="H159" s="326" t="s">
        <v>1257</v>
      </c>
      <c r="I159" s="165">
        <v>35631</v>
      </c>
      <c r="J159" s="112"/>
      <c r="K159" s="112" t="s">
        <v>1014</v>
      </c>
      <c r="L159" s="166">
        <v>741146768669</v>
      </c>
      <c r="M159" s="324">
        <v>8982001096</v>
      </c>
      <c r="N159" s="112"/>
      <c r="O159" s="314"/>
    </row>
    <row r="160" spans="2:15" ht="15.75">
      <c r="B160" s="323">
        <v>155</v>
      </c>
      <c r="C160" s="323" t="s">
        <v>308</v>
      </c>
      <c r="D160" s="323" t="s">
        <v>988</v>
      </c>
      <c r="E160" s="112">
        <v>63</v>
      </c>
      <c r="F160" s="112">
        <v>8</v>
      </c>
      <c r="G160" s="326" t="s">
        <v>1258</v>
      </c>
      <c r="H160" s="326" t="s">
        <v>1259</v>
      </c>
      <c r="I160" s="165">
        <v>34335</v>
      </c>
      <c r="J160" s="112"/>
      <c r="K160" s="112" t="s">
        <v>1014</v>
      </c>
      <c r="L160" s="166">
        <v>776646726388</v>
      </c>
      <c r="M160" s="324">
        <v>8853511446</v>
      </c>
      <c r="N160" s="112"/>
      <c r="O160" s="314"/>
    </row>
    <row r="161" spans="2:15" ht="15.75">
      <c r="B161" s="323">
        <v>156</v>
      </c>
      <c r="C161" s="323" t="s">
        <v>308</v>
      </c>
      <c r="D161" s="323" t="s">
        <v>988</v>
      </c>
      <c r="E161" s="112">
        <v>63</v>
      </c>
      <c r="F161" s="112">
        <v>8</v>
      </c>
      <c r="G161" s="326" t="s">
        <v>570</v>
      </c>
      <c r="H161" s="326" t="s">
        <v>1260</v>
      </c>
      <c r="I161" s="165">
        <v>19725</v>
      </c>
      <c r="J161" s="112"/>
      <c r="K161" s="112" t="s">
        <v>1014</v>
      </c>
      <c r="L161" s="166">
        <v>791788896393</v>
      </c>
      <c r="M161" s="324">
        <v>8853914494</v>
      </c>
      <c r="N161" s="112"/>
      <c r="O161" s="314"/>
    </row>
    <row r="162" spans="2:15" ht="15.75">
      <c r="B162" s="323">
        <v>157</v>
      </c>
      <c r="C162" s="323" t="s">
        <v>988</v>
      </c>
      <c r="D162" s="323" t="s">
        <v>147</v>
      </c>
      <c r="E162" s="112">
        <v>63</v>
      </c>
      <c r="F162" s="112">
        <v>5</v>
      </c>
      <c r="G162" s="326" t="s">
        <v>1261</v>
      </c>
      <c r="H162" s="326" t="s">
        <v>1262</v>
      </c>
      <c r="I162" s="165">
        <v>24108</v>
      </c>
      <c r="J162" s="112"/>
      <c r="K162" s="112" t="s">
        <v>1011</v>
      </c>
      <c r="L162" s="166">
        <v>332202884711</v>
      </c>
      <c r="M162" s="324">
        <v>8853914494</v>
      </c>
      <c r="N162" s="112"/>
      <c r="O162" s="314"/>
    </row>
    <row r="163" spans="2:15" ht="15.75">
      <c r="B163" s="323">
        <v>158</v>
      </c>
      <c r="C163" s="323" t="s">
        <v>988</v>
      </c>
      <c r="D163" s="323" t="s">
        <v>147</v>
      </c>
      <c r="E163" s="112">
        <v>63</v>
      </c>
      <c r="F163" s="112">
        <v>5</v>
      </c>
      <c r="G163" s="326" t="s">
        <v>1263</v>
      </c>
      <c r="H163" s="326" t="s">
        <v>1264</v>
      </c>
      <c r="I163" s="165">
        <v>28491</v>
      </c>
      <c r="J163" s="112"/>
      <c r="K163" s="112" t="s">
        <v>1011</v>
      </c>
      <c r="L163" s="166">
        <v>290260976809</v>
      </c>
      <c r="M163" s="324">
        <v>8448940229</v>
      </c>
      <c r="N163" s="112"/>
      <c r="O163" s="314"/>
    </row>
    <row r="164" spans="2:15" ht="15.75">
      <c r="B164" s="323">
        <v>159</v>
      </c>
      <c r="C164" s="323" t="s">
        <v>308</v>
      </c>
      <c r="D164" s="323" t="s">
        <v>987</v>
      </c>
      <c r="E164" s="112">
        <v>63</v>
      </c>
      <c r="F164" s="112">
        <v>5</v>
      </c>
      <c r="G164" s="326" t="s">
        <v>1265</v>
      </c>
      <c r="H164" s="326" t="s">
        <v>1266</v>
      </c>
      <c r="I164" s="165">
        <v>32509</v>
      </c>
      <c r="J164" s="112"/>
      <c r="K164" s="112" t="s">
        <v>1014</v>
      </c>
      <c r="L164" s="166">
        <v>246929196276</v>
      </c>
      <c r="M164" s="324">
        <v>9621617455</v>
      </c>
      <c r="N164" s="112"/>
      <c r="O164" s="314"/>
    </row>
    <row r="165" spans="2:15" ht="15.75">
      <c r="B165" s="323">
        <v>160</v>
      </c>
      <c r="C165" s="323" t="s">
        <v>308</v>
      </c>
      <c r="D165" s="323" t="s">
        <v>987</v>
      </c>
      <c r="E165" s="112">
        <v>63</v>
      </c>
      <c r="F165" s="112">
        <v>5</v>
      </c>
      <c r="G165" s="326" t="s">
        <v>1267</v>
      </c>
      <c r="H165" s="326" t="s">
        <v>1268</v>
      </c>
      <c r="I165" s="165">
        <v>31778</v>
      </c>
      <c r="J165" s="112"/>
      <c r="K165" s="112" t="s">
        <v>1014</v>
      </c>
      <c r="L165" s="166">
        <v>479751908085</v>
      </c>
      <c r="M165" s="324">
        <v>8303226487</v>
      </c>
      <c r="N165" s="112"/>
      <c r="O165" s="314"/>
    </row>
    <row r="166" spans="2:15" ht="15.75">
      <c r="B166" s="323">
        <v>161</v>
      </c>
      <c r="C166" s="323" t="s">
        <v>308</v>
      </c>
      <c r="D166" s="323" t="s">
        <v>987</v>
      </c>
      <c r="E166" s="112">
        <v>63</v>
      </c>
      <c r="F166" s="112">
        <v>5</v>
      </c>
      <c r="G166" s="326" t="s">
        <v>1269</v>
      </c>
      <c r="H166" s="326" t="s">
        <v>1071</v>
      </c>
      <c r="I166" s="165">
        <v>34700</v>
      </c>
      <c r="J166" s="112"/>
      <c r="K166" s="112" t="s">
        <v>1011</v>
      </c>
      <c r="L166" s="166">
        <v>887319246749</v>
      </c>
      <c r="M166" s="324">
        <v>6394204106</v>
      </c>
      <c r="N166" s="112"/>
      <c r="O166" s="314"/>
    </row>
    <row r="167" spans="2:15" ht="15.75">
      <c r="B167" s="323">
        <v>162</v>
      </c>
      <c r="C167" s="323" t="s">
        <v>147</v>
      </c>
      <c r="D167" s="323" t="s">
        <v>755</v>
      </c>
      <c r="E167" s="112">
        <v>63</v>
      </c>
      <c r="F167" s="112">
        <v>6</v>
      </c>
      <c r="G167" s="326" t="s">
        <v>1270</v>
      </c>
      <c r="H167" s="326" t="s">
        <v>1271</v>
      </c>
      <c r="I167" s="165">
        <v>30317</v>
      </c>
      <c r="J167" s="112"/>
      <c r="K167" s="112" t="s">
        <v>1014</v>
      </c>
      <c r="L167" s="166">
        <v>347367425695</v>
      </c>
      <c r="M167" s="324">
        <v>7607744762</v>
      </c>
      <c r="N167" s="112"/>
      <c r="O167" s="314"/>
    </row>
    <row r="168" spans="2:15" ht="15.75">
      <c r="B168" s="323">
        <v>163</v>
      </c>
      <c r="C168" s="323" t="s">
        <v>147</v>
      </c>
      <c r="D168" s="323" t="s">
        <v>755</v>
      </c>
      <c r="E168" s="112">
        <v>63</v>
      </c>
      <c r="F168" s="112">
        <v>6</v>
      </c>
      <c r="G168" s="326" t="s">
        <v>1272</v>
      </c>
      <c r="H168" s="326" t="s">
        <v>1273</v>
      </c>
      <c r="I168" s="165">
        <v>27395</v>
      </c>
      <c r="J168" s="112"/>
      <c r="K168" s="112" t="s">
        <v>1014</v>
      </c>
      <c r="L168" s="166">
        <v>803971748324</v>
      </c>
      <c r="M168" s="324">
        <v>8742944044</v>
      </c>
      <c r="N168" s="112"/>
      <c r="O168" s="314"/>
    </row>
    <row r="169" spans="2:15" ht="15.75">
      <c r="B169" s="323">
        <v>164</v>
      </c>
      <c r="C169" s="323" t="s">
        <v>147</v>
      </c>
      <c r="D169" s="323" t="s">
        <v>755</v>
      </c>
      <c r="E169" s="112">
        <v>63</v>
      </c>
      <c r="F169" s="112">
        <v>7</v>
      </c>
      <c r="G169" s="326" t="s">
        <v>1274</v>
      </c>
      <c r="H169" s="326" t="s">
        <v>1275</v>
      </c>
      <c r="I169" s="165">
        <v>27671</v>
      </c>
      <c r="J169" s="112"/>
      <c r="K169" s="112" t="s">
        <v>1014</v>
      </c>
      <c r="L169" s="166">
        <v>307244814743</v>
      </c>
      <c r="M169" s="324">
        <v>8742944044</v>
      </c>
      <c r="N169" s="112"/>
      <c r="O169" s="314"/>
    </row>
    <row r="170" spans="2:15" ht="15.75">
      <c r="B170" s="323">
        <v>165</v>
      </c>
      <c r="C170" s="323" t="s">
        <v>147</v>
      </c>
      <c r="D170" s="323" t="s">
        <v>755</v>
      </c>
      <c r="E170" s="112">
        <v>63</v>
      </c>
      <c r="F170" s="112">
        <v>7</v>
      </c>
      <c r="G170" s="326" t="s">
        <v>1276</v>
      </c>
      <c r="H170" s="326" t="s">
        <v>1121</v>
      </c>
      <c r="I170" s="165">
        <v>29221</v>
      </c>
      <c r="J170" s="112"/>
      <c r="K170" s="112" t="s">
        <v>1014</v>
      </c>
      <c r="L170" s="166">
        <v>506957760442</v>
      </c>
      <c r="M170" s="324">
        <v>9161012058</v>
      </c>
      <c r="N170" s="112"/>
      <c r="O170" s="314"/>
    </row>
    <row r="171" spans="2:15" ht="15.75">
      <c r="B171" s="323">
        <v>166</v>
      </c>
      <c r="C171" s="323" t="s">
        <v>153</v>
      </c>
      <c r="D171" s="323" t="s">
        <v>754</v>
      </c>
      <c r="E171" s="112">
        <v>63</v>
      </c>
      <c r="F171" s="112">
        <v>5</v>
      </c>
      <c r="G171" s="326" t="s">
        <v>495</v>
      </c>
      <c r="H171" s="326" t="s">
        <v>1277</v>
      </c>
      <c r="I171" s="165">
        <v>22647</v>
      </c>
      <c r="J171" s="112"/>
      <c r="K171" s="112" t="s">
        <v>1011</v>
      </c>
      <c r="L171" s="166">
        <v>615306137441</v>
      </c>
      <c r="M171" s="324">
        <v>7080727550</v>
      </c>
      <c r="N171" s="112"/>
      <c r="O171" s="314"/>
    </row>
    <row r="172" spans="2:15" ht="15.75">
      <c r="B172" s="323">
        <v>167</v>
      </c>
      <c r="C172" s="323" t="s">
        <v>153</v>
      </c>
      <c r="D172" s="323" t="s">
        <v>754</v>
      </c>
      <c r="E172" s="112">
        <v>63</v>
      </c>
      <c r="F172" s="112">
        <v>6</v>
      </c>
      <c r="G172" s="326" t="s">
        <v>1278</v>
      </c>
      <c r="H172" s="326" t="s">
        <v>495</v>
      </c>
      <c r="I172" s="165">
        <v>31672</v>
      </c>
      <c r="J172" s="112"/>
      <c r="K172" s="112" t="s">
        <v>1011</v>
      </c>
      <c r="L172" s="166">
        <v>705939095737</v>
      </c>
      <c r="M172" s="324">
        <v>7355929470</v>
      </c>
      <c r="N172" s="112"/>
      <c r="O172" s="314"/>
    </row>
    <row r="173" spans="2:15" ht="15.75">
      <c r="B173" s="323">
        <v>168</v>
      </c>
      <c r="C173" s="323" t="s">
        <v>153</v>
      </c>
      <c r="D173" s="323" t="s">
        <v>754</v>
      </c>
      <c r="E173" s="112">
        <v>63</v>
      </c>
      <c r="F173" s="112">
        <v>5</v>
      </c>
      <c r="G173" s="326" t="s">
        <v>1279</v>
      </c>
      <c r="H173" s="326" t="s">
        <v>450</v>
      </c>
      <c r="I173" s="165">
        <v>33239</v>
      </c>
      <c r="J173" s="112"/>
      <c r="K173" s="112" t="s">
        <v>1014</v>
      </c>
      <c r="L173" s="166">
        <v>223658957440</v>
      </c>
      <c r="M173" s="324">
        <v>9151137510</v>
      </c>
      <c r="N173" s="112"/>
      <c r="O173" s="314"/>
    </row>
    <row r="174" spans="2:15" ht="15.75">
      <c r="B174" s="323">
        <v>169</v>
      </c>
      <c r="C174" s="323" t="s">
        <v>153</v>
      </c>
      <c r="D174" s="323" t="s">
        <v>754</v>
      </c>
      <c r="E174" s="112">
        <v>63</v>
      </c>
      <c r="F174" s="112">
        <v>5</v>
      </c>
      <c r="G174" s="326" t="s">
        <v>830</v>
      </c>
      <c r="H174" s="326" t="s">
        <v>450</v>
      </c>
      <c r="I174" s="165">
        <v>36526</v>
      </c>
      <c r="J174" s="112"/>
      <c r="K174" s="112" t="s">
        <v>1011</v>
      </c>
      <c r="L174" s="166">
        <v>617960991591</v>
      </c>
      <c r="M174" s="324">
        <v>8130417372</v>
      </c>
      <c r="N174" s="112"/>
      <c r="O174" s="314"/>
    </row>
    <row r="175" spans="2:15" ht="15.75">
      <c r="B175" s="323">
        <v>170</v>
      </c>
      <c r="C175" s="323" t="s">
        <v>153</v>
      </c>
      <c r="D175" s="323" t="s">
        <v>754</v>
      </c>
      <c r="E175" s="112">
        <v>63</v>
      </c>
      <c r="F175" s="112">
        <v>6</v>
      </c>
      <c r="G175" s="326" t="s">
        <v>1280</v>
      </c>
      <c r="H175" s="326" t="s">
        <v>1281</v>
      </c>
      <c r="I175" s="165">
        <v>35431</v>
      </c>
      <c r="J175" s="112"/>
      <c r="K175" s="112" t="s">
        <v>1014</v>
      </c>
      <c r="L175" s="166">
        <v>809789678126</v>
      </c>
      <c r="M175" s="324">
        <v>6395144929</v>
      </c>
      <c r="N175" s="112"/>
      <c r="O175" s="314"/>
    </row>
    <row r="176" spans="2:15" ht="15.75">
      <c r="B176" s="323">
        <v>171</v>
      </c>
      <c r="C176" s="323" t="s">
        <v>754</v>
      </c>
      <c r="D176" s="323" t="s">
        <v>756</v>
      </c>
      <c r="E176" s="112">
        <v>63</v>
      </c>
      <c r="F176" s="112">
        <v>5</v>
      </c>
      <c r="G176" s="326" t="s">
        <v>1282</v>
      </c>
      <c r="H176" s="326" t="s">
        <v>1283</v>
      </c>
      <c r="I176" s="165">
        <v>20090</v>
      </c>
      <c r="J176" s="112"/>
      <c r="K176" s="112" t="s">
        <v>1011</v>
      </c>
      <c r="L176" s="166">
        <v>704041095915</v>
      </c>
      <c r="M176" s="324">
        <v>9621510983</v>
      </c>
      <c r="N176" s="112"/>
      <c r="O176" s="314"/>
    </row>
    <row r="177" spans="2:15" ht="15.75">
      <c r="B177" s="323">
        <v>172</v>
      </c>
      <c r="C177" s="323" t="s">
        <v>754</v>
      </c>
      <c r="D177" s="323" t="s">
        <v>756</v>
      </c>
      <c r="E177" s="112">
        <v>63</v>
      </c>
      <c r="F177" s="112">
        <v>6</v>
      </c>
      <c r="G177" s="326" t="s">
        <v>1284</v>
      </c>
      <c r="H177" s="326" t="s">
        <v>1285</v>
      </c>
      <c r="I177" s="165">
        <v>31413</v>
      </c>
      <c r="J177" s="112"/>
      <c r="K177" s="112" t="s">
        <v>1011</v>
      </c>
      <c r="L177" s="166">
        <v>321841466689</v>
      </c>
      <c r="M177" s="324">
        <v>9793258400</v>
      </c>
      <c r="N177" s="112"/>
      <c r="O177" s="314"/>
    </row>
    <row r="178" spans="2:15" ht="15.75">
      <c r="B178" s="323">
        <v>173</v>
      </c>
      <c r="C178" s="323" t="s">
        <v>754</v>
      </c>
      <c r="D178" s="323" t="s">
        <v>756</v>
      </c>
      <c r="E178" s="112">
        <v>63</v>
      </c>
      <c r="F178" s="112">
        <v>8</v>
      </c>
      <c r="G178" s="326" t="s">
        <v>1286</v>
      </c>
      <c r="H178" s="326" t="s">
        <v>1287</v>
      </c>
      <c r="I178" s="165">
        <v>23743</v>
      </c>
      <c r="J178" s="112"/>
      <c r="K178" s="112" t="s">
        <v>1011</v>
      </c>
      <c r="L178" s="166">
        <v>32184146689</v>
      </c>
      <c r="M178" s="324">
        <v>8756920741</v>
      </c>
      <c r="N178" s="112"/>
      <c r="O178" s="314"/>
    </row>
    <row r="179" spans="2:15" ht="15.75">
      <c r="B179" s="323">
        <v>174</v>
      </c>
      <c r="C179" s="323" t="s">
        <v>754</v>
      </c>
      <c r="D179" s="323" t="s">
        <v>756</v>
      </c>
      <c r="E179" s="112">
        <v>63</v>
      </c>
      <c r="F179" s="112">
        <v>7</v>
      </c>
      <c r="G179" s="326" t="s">
        <v>1288</v>
      </c>
      <c r="H179" s="326" t="s">
        <v>1289</v>
      </c>
      <c r="I179" s="165">
        <v>33239</v>
      </c>
      <c r="J179" s="112"/>
      <c r="K179" s="112" t="s">
        <v>1014</v>
      </c>
      <c r="L179" s="166">
        <v>719090610856</v>
      </c>
      <c r="M179" s="324">
        <v>8450901873</v>
      </c>
      <c r="N179" s="112"/>
      <c r="O179" s="314"/>
    </row>
    <row r="180" spans="2:15" ht="15.75">
      <c r="B180" s="323">
        <v>175</v>
      </c>
      <c r="C180" s="323" t="s">
        <v>754</v>
      </c>
      <c r="D180" s="323" t="s">
        <v>756</v>
      </c>
      <c r="E180" s="112">
        <v>63</v>
      </c>
      <c r="F180" s="112">
        <v>5</v>
      </c>
      <c r="G180" s="326" t="s">
        <v>1290</v>
      </c>
      <c r="H180" s="326" t="s">
        <v>1291</v>
      </c>
      <c r="I180" s="165">
        <v>29587</v>
      </c>
      <c r="J180" s="112"/>
      <c r="K180" s="112" t="s">
        <v>1011</v>
      </c>
      <c r="L180" s="166">
        <v>392841427240</v>
      </c>
      <c r="M180" s="324">
        <v>9559631219</v>
      </c>
      <c r="N180" s="112"/>
      <c r="O180" s="314"/>
    </row>
    <row r="181" spans="2:15" ht="15.75">
      <c r="B181" s="323">
        <v>176</v>
      </c>
      <c r="C181" s="323" t="s">
        <v>1292</v>
      </c>
      <c r="D181" s="323" t="s">
        <v>758</v>
      </c>
      <c r="E181" s="112">
        <v>63</v>
      </c>
      <c r="F181" s="112">
        <v>6</v>
      </c>
      <c r="G181" s="326" t="s">
        <v>941</v>
      </c>
      <c r="H181" s="326" t="s">
        <v>1290</v>
      </c>
      <c r="I181" s="165">
        <v>31778</v>
      </c>
      <c r="J181" s="112"/>
      <c r="K181" s="112" t="s">
        <v>1014</v>
      </c>
      <c r="L181" s="166">
        <v>758116348377</v>
      </c>
      <c r="M181" s="324">
        <v>9559631219</v>
      </c>
      <c r="N181" s="112"/>
      <c r="O181" s="314"/>
    </row>
    <row r="182" spans="2:15" ht="15.75">
      <c r="B182" s="323">
        <v>177</v>
      </c>
      <c r="C182" s="323" t="s">
        <v>1292</v>
      </c>
      <c r="D182" s="323" t="s">
        <v>758</v>
      </c>
      <c r="E182" s="112">
        <v>63</v>
      </c>
      <c r="F182" s="112">
        <v>5</v>
      </c>
      <c r="G182" s="326" t="s">
        <v>1293</v>
      </c>
      <c r="H182" s="326" t="s">
        <v>1294</v>
      </c>
      <c r="I182" s="165">
        <v>29221</v>
      </c>
      <c r="J182" s="112"/>
      <c r="K182" s="112" t="s">
        <v>1014</v>
      </c>
      <c r="L182" s="166">
        <v>955995620615</v>
      </c>
      <c r="M182" s="324">
        <v>8429324900</v>
      </c>
      <c r="N182" s="112"/>
      <c r="O182" s="314"/>
    </row>
    <row r="183" spans="2:15" ht="15.75">
      <c r="B183" s="323">
        <v>178</v>
      </c>
      <c r="C183" s="323" t="s">
        <v>1292</v>
      </c>
      <c r="D183" s="323" t="s">
        <v>758</v>
      </c>
      <c r="E183" s="112">
        <v>63</v>
      </c>
      <c r="F183" s="112">
        <v>5</v>
      </c>
      <c r="G183" s="326" t="s">
        <v>1295</v>
      </c>
      <c r="H183" s="326" t="s">
        <v>483</v>
      </c>
      <c r="I183" s="165">
        <v>34305</v>
      </c>
      <c r="J183" s="112"/>
      <c r="K183" s="112" t="s">
        <v>1014</v>
      </c>
      <c r="L183" s="166">
        <v>352047507464</v>
      </c>
      <c r="M183" s="324">
        <v>9325197192</v>
      </c>
      <c r="N183" s="112"/>
      <c r="O183" s="314"/>
    </row>
    <row r="184" spans="2:15" ht="15.75">
      <c r="B184" s="323">
        <v>179</v>
      </c>
      <c r="C184" s="323" t="s">
        <v>1292</v>
      </c>
      <c r="D184" s="323" t="s">
        <v>758</v>
      </c>
      <c r="E184" s="112">
        <v>63</v>
      </c>
      <c r="F184" s="112">
        <v>6</v>
      </c>
      <c r="G184" s="326" t="s">
        <v>1296</v>
      </c>
      <c r="H184" s="326" t="s">
        <v>1297</v>
      </c>
      <c r="I184" s="165">
        <v>21186</v>
      </c>
      <c r="J184" s="112"/>
      <c r="K184" s="112" t="s">
        <v>1014</v>
      </c>
      <c r="L184" s="166">
        <v>505150711680</v>
      </c>
      <c r="M184" s="324">
        <v>7054828542</v>
      </c>
      <c r="N184" s="112"/>
      <c r="O184" s="314"/>
    </row>
    <row r="185" spans="2:15" ht="15.75">
      <c r="B185" s="323">
        <v>180</v>
      </c>
      <c r="C185" s="323" t="s">
        <v>751</v>
      </c>
      <c r="D185" s="323" t="s">
        <v>756</v>
      </c>
      <c r="E185" s="112">
        <v>63</v>
      </c>
      <c r="F185" s="112">
        <v>6</v>
      </c>
      <c r="G185" s="326" t="s">
        <v>1298</v>
      </c>
      <c r="H185" s="326" t="s">
        <v>1299</v>
      </c>
      <c r="I185" s="165">
        <v>37257</v>
      </c>
      <c r="J185" s="112"/>
      <c r="K185" s="112" t="s">
        <v>1011</v>
      </c>
      <c r="L185" s="166">
        <v>208638262607</v>
      </c>
      <c r="M185" s="324">
        <v>7054828542</v>
      </c>
      <c r="N185" s="112"/>
      <c r="O185" s="314"/>
    </row>
    <row r="186" spans="2:15" ht="15.75">
      <c r="B186" s="323">
        <v>181</v>
      </c>
      <c r="C186" s="323" t="s">
        <v>751</v>
      </c>
      <c r="D186" s="323" t="s">
        <v>756</v>
      </c>
      <c r="E186" s="112">
        <v>63</v>
      </c>
      <c r="F186" s="112">
        <v>7</v>
      </c>
      <c r="G186" s="326" t="s">
        <v>1279</v>
      </c>
      <c r="H186" s="326" t="s">
        <v>571</v>
      </c>
      <c r="I186" s="165">
        <v>28126</v>
      </c>
      <c r="J186" s="112"/>
      <c r="K186" s="112" t="s">
        <v>1014</v>
      </c>
      <c r="L186" s="166">
        <v>274936341979</v>
      </c>
      <c r="M186" s="324">
        <v>7307569352</v>
      </c>
      <c r="N186" s="112"/>
      <c r="O186" s="314"/>
    </row>
    <row r="187" spans="2:15" ht="15.75">
      <c r="B187" s="323">
        <v>182</v>
      </c>
      <c r="C187" s="323" t="s">
        <v>751</v>
      </c>
      <c r="D187" s="323" t="s">
        <v>756</v>
      </c>
      <c r="E187" s="112">
        <v>63</v>
      </c>
      <c r="F187" s="112">
        <v>8</v>
      </c>
      <c r="G187" s="326" t="s">
        <v>1300</v>
      </c>
      <c r="H187" s="326" t="s">
        <v>1301</v>
      </c>
      <c r="I187" s="165">
        <v>25934</v>
      </c>
      <c r="J187" s="112"/>
      <c r="K187" s="112" t="s">
        <v>1011</v>
      </c>
      <c r="L187" s="166">
        <v>982541203582</v>
      </c>
      <c r="M187" s="324">
        <v>9794179037</v>
      </c>
      <c r="N187" s="112"/>
      <c r="O187" s="314"/>
    </row>
    <row r="188" spans="2:15" ht="15.75">
      <c r="B188" s="323">
        <v>183</v>
      </c>
      <c r="C188" s="323" t="s">
        <v>751</v>
      </c>
      <c r="D188" s="323" t="s">
        <v>756</v>
      </c>
      <c r="E188" s="112">
        <v>63</v>
      </c>
      <c r="F188" s="112">
        <v>5</v>
      </c>
      <c r="G188" s="326" t="s">
        <v>1252</v>
      </c>
      <c r="H188" s="326" t="s">
        <v>1302</v>
      </c>
      <c r="I188" s="165">
        <v>15342</v>
      </c>
      <c r="J188" s="112"/>
      <c r="K188" s="112" t="s">
        <v>1014</v>
      </c>
      <c r="L188" s="166">
        <v>774487426925</v>
      </c>
      <c r="M188" s="324">
        <v>8400508449</v>
      </c>
      <c r="N188" s="112"/>
      <c r="O188" s="314"/>
    </row>
    <row r="189" spans="2:15" ht="15.75">
      <c r="B189" s="323">
        <v>184</v>
      </c>
      <c r="C189" s="323" t="s">
        <v>231</v>
      </c>
      <c r="D189" s="323" t="s">
        <v>228</v>
      </c>
      <c r="E189" s="112">
        <v>63</v>
      </c>
      <c r="F189" s="112">
        <v>7</v>
      </c>
      <c r="G189" s="326" t="s">
        <v>1303</v>
      </c>
      <c r="H189" s="326" t="s">
        <v>1304</v>
      </c>
      <c r="I189" s="165">
        <v>25934</v>
      </c>
      <c r="J189" s="112"/>
      <c r="K189" s="112" t="s">
        <v>1014</v>
      </c>
      <c r="L189" s="166">
        <v>646223907162</v>
      </c>
      <c r="M189" s="324">
        <v>8810754446</v>
      </c>
      <c r="N189" s="112"/>
      <c r="O189" s="314"/>
    </row>
    <row r="190" spans="2:15" ht="15.75">
      <c r="B190" s="323">
        <v>185</v>
      </c>
      <c r="C190" s="323" t="s">
        <v>231</v>
      </c>
      <c r="D190" s="323" t="s">
        <v>228</v>
      </c>
      <c r="E190" s="112">
        <v>63</v>
      </c>
      <c r="F190" s="112">
        <v>6</v>
      </c>
      <c r="G190" s="326" t="s">
        <v>1305</v>
      </c>
      <c r="H190" s="326" t="s">
        <v>1306</v>
      </c>
      <c r="I190" s="165">
        <v>29587</v>
      </c>
      <c r="J190" s="112"/>
      <c r="K190" s="112" t="s">
        <v>1011</v>
      </c>
      <c r="L190" s="166">
        <v>952214244880</v>
      </c>
      <c r="M190" s="324">
        <v>9599020426</v>
      </c>
      <c r="N190" s="112"/>
      <c r="O190" s="314"/>
    </row>
    <row r="191" spans="2:15" ht="15.75">
      <c r="B191" s="323">
        <v>186</v>
      </c>
      <c r="C191" s="323" t="s">
        <v>231</v>
      </c>
      <c r="D191" s="323" t="s">
        <v>228</v>
      </c>
      <c r="E191" s="112">
        <v>63</v>
      </c>
      <c r="F191" s="112">
        <v>5</v>
      </c>
      <c r="G191" s="326" t="s">
        <v>1274</v>
      </c>
      <c r="H191" s="326" t="s">
        <v>501</v>
      </c>
      <c r="I191" s="165">
        <v>20125</v>
      </c>
      <c r="J191" s="112"/>
      <c r="K191" s="112" t="s">
        <v>1014</v>
      </c>
      <c r="L191" s="166">
        <v>823109038231</v>
      </c>
      <c r="M191" s="324">
        <v>9794179037</v>
      </c>
      <c r="N191" s="112"/>
      <c r="O191" s="314"/>
    </row>
    <row r="192" spans="2:15" ht="15.75">
      <c r="B192" s="323">
        <v>187</v>
      </c>
      <c r="C192" s="323" t="s">
        <v>231</v>
      </c>
      <c r="D192" s="323" t="s">
        <v>228</v>
      </c>
      <c r="E192" s="112">
        <v>63</v>
      </c>
      <c r="F192" s="112">
        <v>7</v>
      </c>
      <c r="G192" s="326" t="s">
        <v>1307</v>
      </c>
      <c r="H192" s="326" t="s">
        <v>1291</v>
      </c>
      <c r="I192" s="165">
        <v>18629</v>
      </c>
      <c r="J192" s="112"/>
      <c r="K192" s="112" t="s">
        <v>1014</v>
      </c>
      <c r="L192" s="166">
        <v>471536368991</v>
      </c>
      <c r="M192" s="324">
        <v>9372032433</v>
      </c>
      <c r="N192" s="112"/>
      <c r="O192" s="314"/>
    </row>
    <row r="193" spans="2:8" ht="18.75">
      <c r="B193" s="328"/>
      <c r="C193" s="704" t="s">
        <v>809</v>
      </c>
      <c r="D193" s="704"/>
      <c r="E193" s="329">
        <f>+COUNTA(E6:E192)</f>
        <v>187</v>
      </c>
      <c r="F193" s="329">
        <f>SUM(F6:F192)</f>
        <v>1152</v>
      </c>
      <c r="G193" s="328"/>
      <c r="H193" s="328"/>
    </row>
    <row r="194" spans="2:8" ht="23.25">
      <c r="G194" s="705" t="s">
        <v>1308</v>
      </c>
      <c r="H194" s="705"/>
    </row>
    <row r="195" spans="2:8" ht="25.5" customHeight="1">
      <c r="C195" s="703"/>
      <c r="D195" s="703"/>
      <c r="G195" s="330">
        <v>63</v>
      </c>
      <c r="H195" s="332">
        <f>+COUNTIF($E$7:$E$193,G195)</f>
        <v>186</v>
      </c>
    </row>
    <row r="196" spans="2:8" ht="25.5" customHeight="1">
      <c r="G196" s="330">
        <v>75</v>
      </c>
      <c r="H196" s="332">
        <f>+COUNTIF($E$7:$E$193,G196)</f>
        <v>0</v>
      </c>
    </row>
    <row r="197" spans="2:8" ht="25.5" customHeight="1">
      <c r="G197" s="330">
        <v>90</v>
      </c>
      <c r="H197" s="332">
        <f>+COUNTIF($E$7:$E$193,G197)</f>
        <v>0</v>
      </c>
    </row>
    <row r="198" spans="2:8" ht="25.5" customHeight="1">
      <c r="G198" s="330">
        <v>110</v>
      </c>
      <c r="H198" s="332">
        <f>+COUNTIF($E$7:$E$193,G198)</f>
        <v>0</v>
      </c>
    </row>
    <row r="199" spans="2:8" ht="25.5" customHeight="1">
      <c r="G199" s="331" t="s">
        <v>809</v>
      </c>
      <c r="H199" s="333">
        <f>SUM(H195:H198)</f>
        <v>186</v>
      </c>
    </row>
  </sheetData>
  <mergeCells count="7">
    <mergeCell ref="C195:D195"/>
    <mergeCell ref="C193:D193"/>
    <mergeCell ref="G194:H194"/>
    <mergeCell ref="C2:N2"/>
    <mergeCell ref="O2:O4"/>
    <mergeCell ref="C3:N3"/>
    <mergeCell ref="C4:N4"/>
  </mergeCells>
  <conditionalFormatting sqref="L1:L1048576">
    <cfRule type="duplicateValues" dxfId="14"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98"/>
  <sheetViews>
    <sheetView view="pageBreakPreview" topLeftCell="A62" zoomScale="80" zoomScaleNormal="100" zoomScaleSheetLayoutView="80" workbookViewId="0">
      <selection activeCell="P84" sqref="P84"/>
    </sheetView>
  </sheetViews>
  <sheetFormatPr defaultRowHeight="15"/>
  <cols>
    <col min="2" max="2" width="12.5703125" customWidth="1"/>
    <col min="3" max="3" width="13" bestFit="1" customWidth="1"/>
    <col min="4" max="4" width="17.7109375" bestFit="1" customWidth="1"/>
    <col min="5" max="5" width="12.7109375" bestFit="1" customWidth="1"/>
    <col min="6" max="6" width="12.7109375" customWidth="1"/>
    <col min="7" max="7" width="9.7109375" bestFit="1" customWidth="1"/>
    <col min="8" max="8" width="8.85546875" bestFit="1" customWidth="1"/>
    <col min="9" max="9" width="16.28515625" bestFit="1" customWidth="1"/>
    <col min="10" max="10" width="12.5703125" bestFit="1" customWidth="1"/>
  </cols>
  <sheetData>
    <row r="1" spans="1:17" s="31" customFormat="1" ht="24" customHeight="1">
      <c r="A1" s="641" t="s">
        <v>0</v>
      </c>
      <c r="B1" s="638"/>
      <c r="C1" s="638"/>
      <c r="D1" s="638"/>
      <c r="E1" s="638"/>
      <c r="F1" s="638"/>
      <c r="G1" s="638"/>
      <c r="H1" s="638"/>
      <c r="I1" s="638"/>
      <c r="J1" s="639"/>
    </row>
    <row r="2" spans="1:17" s="31" customFormat="1" ht="24" customHeight="1">
      <c r="A2" s="632" t="s">
        <v>1</v>
      </c>
      <c r="B2" s="633"/>
      <c r="C2" s="633"/>
      <c r="D2" s="633"/>
      <c r="E2" s="633"/>
      <c r="F2" s="633"/>
      <c r="G2" s="633"/>
      <c r="H2" s="633"/>
      <c r="I2" s="633"/>
      <c r="J2" s="634"/>
    </row>
    <row r="3" spans="1:17" s="31" customFormat="1" ht="24" customHeight="1">
      <c r="A3" s="635" t="s">
        <v>715</v>
      </c>
      <c r="B3" s="636"/>
      <c r="C3" s="636"/>
      <c r="D3" s="636"/>
      <c r="E3" s="636"/>
      <c r="F3" s="636"/>
      <c r="G3" s="636"/>
      <c r="H3" s="636"/>
      <c r="I3" s="636"/>
      <c r="J3" s="637"/>
    </row>
    <row r="4" spans="1:17" s="104" customFormat="1" ht="28.5" customHeight="1">
      <c r="A4" s="715" t="e">
        <f>+#REF!</f>
        <v>#REF!</v>
      </c>
      <c r="B4" s="715"/>
      <c r="C4" s="715"/>
      <c r="D4" s="715"/>
      <c r="E4" s="715"/>
      <c r="F4" s="715"/>
      <c r="G4" s="715"/>
      <c r="H4" s="715"/>
      <c r="I4" s="715"/>
      <c r="J4" s="715"/>
    </row>
    <row r="5" spans="1:17" s="105" customFormat="1" ht="16.5">
      <c r="A5" s="645" t="s">
        <v>25</v>
      </c>
      <c r="B5" s="646" t="s">
        <v>27</v>
      </c>
      <c r="C5" s="646" t="s">
        <v>28</v>
      </c>
      <c r="D5" s="646" t="s">
        <v>29</v>
      </c>
      <c r="E5" s="646" t="s">
        <v>30</v>
      </c>
      <c r="F5" s="646" t="s">
        <v>315</v>
      </c>
      <c r="G5" s="646" t="s">
        <v>316</v>
      </c>
      <c r="H5" s="646"/>
      <c r="I5" s="646"/>
      <c r="J5" s="646" t="s">
        <v>35</v>
      </c>
    </row>
    <row r="6" spans="1:17" s="105" customFormat="1" ht="16.5">
      <c r="A6" s="645"/>
      <c r="B6" s="646"/>
      <c r="C6" s="646"/>
      <c r="D6" s="646"/>
      <c r="E6" s="646"/>
      <c r="F6" s="646"/>
      <c r="G6" s="106" t="s">
        <v>317</v>
      </c>
      <c r="H6" s="106" t="s">
        <v>318</v>
      </c>
      <c r="I6" s="106" t="s">
        <v>319</v>
      </c>
      <c r="J6" s="646"/>
    </row>
    <row r="7" spans="1:17" s="31" customFormat="1" ht="24.75" customHeight="1">
      <c r="A7" s="107">
        <v>1</v>
      </c>
      <c r="B7" s="107" t="s">
        <v>244</v>
      </c>
      <c r="C7" s="107" t="s">
        <v>109</v>
      </c>
      <c r="D7" s="107" t="s">
        <v>107</v>
      </c>
      <c r="E7" s="107" t="s">
        <v>103</v>
      </c>
      <c r="F7" s="107">
        <v>63</v>
      </c>
      <c r="G7" s="108">
        <v>33</v>
      </c>
      <c r="H7" s="107">
        <f>0.3+F7/1000</f>
        <v>0.36299999999999999</v>
      </c>
      <c r="I7" s="107">
        <f>G7*H7</f>
        <v>11.978999999999999</v>
      </c>
      <c r="J7" s="107"/>
      <c r="N7" s="109"/>
      <c r="O7" s="109"/>
      <c r="P7" s="109"/>
      <c r="Q7" s="109"/>
    </row>
    <row r="8" spans="1:17" s="31" customFormat="1" ht="24.75" customHeight="1">
      <c r="A8" s="107">
        <f>+A7+1</f>
        <v>2</v>
      </c>
      <c r="B8" s="107" t="s">
        <v>244</v>
      </c>
      <c r="C8" s="107" t="s">
        <v>689</v>
      </c>
      <c r="D8" s="107" t="s">
        <v>107</v>
      </c>
      <c r="E8" s="107" t="s">
        <v>103</v>
      </c>
      <c r="F8" s="107">
        <v>63</v>
      </c>
      <c r="G8" s="107">
        <v>26</v>
      </c>
      <c r="H8" s="107">
        <f t="shared" ref="H8:H52" si="0">0.3+F8/1000</f>
        <v>0.36299999999999999</v>
      </c>
      <c r="I8" s="107">
        <f t="shared" ref="I8:I9" si="1">G8*H8</f>
        <v>9.4379999999999988</v>
      </c>
      <c r="J8" s="107"/>
      <c r="N8" s="109"/>
      <c r="O8" s="109"/>
      <c r="P8" s="109"/>
      <c r="Q8" s="109"/>
    </row>
    <row r="9" spans="1:17" s="31" customFormat="1" ht="24.75" customHeight="1">
      <c r="A9" s="107">
        <f t="shared" ref="A9:A72" si="2">+A8+1</f>
        <v>3</v>
      </c>
      <c r="B9" s="107" t="s">
        <v>120</v>
      </c>
      <c r="C9" s="107" t="s">
        <v>643</v>
      </c>
      <c r="D9" s="107" t="s">
        <v>107</v>
      </c>
      <c r="E9" s="107" t="s">
        <v>103</v>
      </c>
      <c r="F9" s="107">
        <v>63</v>
      </c>
      <c r="G9" s="107">
        <v>44</v>
      </c>
      <c r="H9" s="107">
        <f t="shared" si="0"/>
        <v>0.36299999999999999</v>
      </c>
      <c r="I9" s="107">
        <f t="shared" si="1"/>
        <v>15.972</v>
      </c>
      <c r="J9" s="107"/>
      <c r="N9" s="109"/>
      <c r="O9" s="109"/>
      <c r="P9" s="109"/>
      <c r="Q9" s="109"/>
    </row>
    <row r="10" spans="1:17" s="31" customFormat="1" ht="24.75" customHeight="1">
      <c r="A10" s="107">
        <f t="shared" si="2"/>
        <v>4</v>
      </c>
      <c r="B10" s="107" t="s">
        <v>689</v>
      </c>
      <c r="C10" s="107" t="s">
        <v>120</v>
      </c>
      <c r="D10" s="107" t="s">
        <v>107</v>
      </c>
      <c r="E10" s="107" t="s">
        <v>103</v>
      </c>
      <c r="F10" s="107">
        <v>63</v>
      </c>
      <c r="G10" s="107">
        <v>66</v>
      </c>
      <c r="H10" s="107">
        <f t="shared" si="0"/>
        <v>0.36299999999999999</v>
      </c>
      <c r="I10" s="107">
        <f>G10*H10</f>
        <v>23.957999999999998</v>
      </c>
      <c r="J10" s="107"/>
      <c r="N10" s="109"/>
      <c r="O10" s="109"/>
      <c r="P10" s="109"/>
      <c r="Q10" s="109"/>
    </row>
    <row r="11" spans="1:17" s="31" customFormat="1" ht="24.75" customHeight="1">
      <c r="A11" s="107">
        <f t="shared" si="2"/>
        <v>5</v>
      </c>
      <c r="B11" s="107" t="s">
        <v>643</v>
      </c>
      <c r="C11" s="107" t="s">
        <v>690</v>
      </c>
      <c r="D11" s="107" t="s">
        <v>107</v>
      </c>
      <c r="E11" s="107" t="s">
        <v>103</v>
      </c>
      <c r="F11" s="107">
        <v>63</v>
      </c>
      <c r="G11" s="107">
        <v>43</v>
      </c>
      <c r="H11" s="107">
        <f t="shared" si="0"/>
        <v>0.36299999999999999</v>
      </c>
      <c r="I11" s="107">
        <f t="shared" ref="I11:I12" si="3">G11*H11</f>
        <v>15.609</v>
      </c>
      <c r="J11" s="107"/>
      <c r="N11" s="109"/>
      <c r="O11" s="109"/>
      <c r="P11" s="109"/>
      <c r="Q11" s="109"/>
    </row>
    <row r="12" spans="1:17" s="31" customFormat="1" ht="24.75" customHeight="1">
      <c r="A12" s="107">
        <f t="shared" si="2"/>
        <v>6</v>
      </c>
      <c r="B12" s="107" t="s">
        <v>643</v>
      </c>
      <c r="C12" s="107" t="s">
        <v>365</v>
      </c>
      <c r="D12" s="107" t="s">
        <v>107</v>
      </c>
      <c r="E12" s="107" t="s">
        <v>103</v>
      </c>
      <c r="F12" s="107">
        <v>63</v>
      </c>
      <c r="G12" s="107">
        <v>80</v>
      </c>
      <c r="H12" s="107">
        <f t="shared" si="0"/>
        <v>0.36299999999999999</v>
      </c>
      <c r="I12" s="107">
        <f t="shared" si="3"/>
        <v>29.04</v>
      </c>
      <c r="J12" s="107"/>
      <c r="N12" s="109"/>
      <c r="O12" s="109"/>
      <c r="P12" s="109"/>
      <c r="Q12" s="109"/>
    </row>
    <row r="13" spans="1:17" s="31" customFormat="1" ht="24.75" customHeight="1">
      <c r="A13" s="107">
        <f t="shared" si="2"/>
        <v>7</v>
      </c>
      <c r="B13" s="107" t="s">
        <v>690</v>
      </c>
      <c r="C13" s="107" t="s">
        <v>365</v>
      </c>
      <c r="D13" s="107" t="s">
        <v>714</v>
      </c>
      <c r="E13" s="107" t="s">
        <v>103</v>
      </c>
      <c r="F13" s="107">
        <v>63</v>
      </c>
      <c r="G13" s="107">
        <v>49</v>
      </c>
      <c r="H13" s="107">
        <f t="shared" si="0"/>
        <v>0.36299999999999999</v>
      </c>
      <c r="I13" s="107">
        <f>G13*H13</f>
        <v>17.786999999999999</v>
      </c>
      <c r="J13" s="107"/>
      <c r="N13" s="109"/>
      <c r="O13" s="109"/>
      <c r="P13" s="109"/>
      <c r="Q13" s="109"/>
    </row>
    <row r="14" spans="1:17" s="31" customFormat="1" ht="24.75" customHeight="1">
      <c r="A14" s="107">
        <f t="shared" si="2"/>
        <v>8</v>
      </c>
      <c r="B14" s="107" t="s">
        <v>204</v>
      </c>
      <c r="C14" s="107" t="s">
        <v>692</v>
      </c>
      <c r="D14" s="107" t="s">
        <v>107</v>
      </c>
      <c r="E14" s="107" t="s">
        <v>103</v>
      </c>
      <c r="F14" s="107">
        <v>63</v>
      </c>
      <c r="G14" s="107">
        <v>35</v>
      </c>
      <c r="H14" s="107">
        <f t="shared" si="0"/>
        <v>0.36299999999999999</v>
      </c>
      <c r="I14" s="107">
        <f t="shared" ref="I14:I52" si="4">G14*H14</f>
        <v>12.705</v>
      </c>
      <c r="J14" s="107"/>
      <c r="N14" s="109"/>
      <c r="O14" s="109"/>
      <c r="P14" s="109"/>
      <c r="Q14" s="109"/>
    </row>
    <row r="15" spans="1:17" s="31" customFormat="1" ht="24.75" customHeight="1">
      <c r="A15" s="107">
        <f t="shared" si="2"/>
        <v>9</v>
      </c>
      <c r="B15" s="107" t="s">
        <v>365</v>
      </c>
      <c r="C15" s="107" t="s">
        <v>187</v>
      </c>
      <c r="D15" s="107" t="s">
        <v>714</v>
      </c>
      <c r="E15" s="107" t="s">
        <v>103</v>
      </c>
      <c r="F15" s="107">
        <v>63</v>
      </c>
      <c r="G15" s="107">
        <v>10</v>
      </c>
      <c r="H15" s="107">
        <f t="shared" si="0"/>
        <v>0.36299999999999999</v>
      </c>
      <c r="I15" s="107">
        <f t="shared" si="4"/>
        <v>3.63</v>
      </c>
      <c r="J15" s="107"/>
      <c r="N15" s="109"/>
      <c r="O15" s="109"/>
      <c r="P15" s="109"/>
      <c r="Q15" s="109"/>
    </row>
    <row r="16" spans="1:17" s="31" customFormat="1" ht="24.75" customHeight="1">
      <c r="A16" s="107">
        <f t="shared" si="2"/>
        <v>10</v>
      </c>
      <c r="B16" s="107" t="s">
        <v>187</v>
      </c>
      <c r="C16" s="107" t="s">
        <v>252</v>
      </c>
      <c r="D16" s="107" t="s">
        <v>714</v>
      </c>
      <c r="E16" s="107" t="s">
        <v>103</v>
      </c>
      <c r="F16" s="107">
        <v>63</v>
      </c>
      <c r="G16" s="107">
        <v>43</v>
      </c>
      <c r="H16" s="107">
        <f t="shared" si="0"/>
        <v>0.36299999999999999</v>
      </c>
      <c r="I16" s="107">
        <f t="shared" si="4"/>
        <v>15.609</v>
      </c>
      <c r="J16" s="107"/>
      <c r="N16" s="109"/>
      <c r="O16" s="109"/>
      <c r="P16" s="109"/>
      <c r="Q16" s="109"/>
    </row>
    <row r="17" spans="1:17" s="31" customFormat="1" ht="24.75" customHeight="1">
      <c r="A17" s="107">
        <f t="shared" si="2"/>
        <v>11</v>
      </c>
      <c r="B17" s="107" t="s">
        <v>689</v>
      </c>
      <c r="C17" s="107" t="s">
        <v>181</v>
      </c>
      <c r="D17" s="107" t="s">
        <v>107</v>
      </c>
      <c r="E17" s="107" t="s">
        <v>103</v>
      </c>
      <c r="F17" s="107">
        <v>63</v>
      </c>
      <c r="G17" s="107">
        <v>27</v>
      </c>
      <c r="H17" s="107">
        <f t="shared" si="0"/>
        <v>0.36299999999999999</v>
      </c>
      <c r="I17" s="107">
        <f t="shared" si="4"/>
        <v>9.8010000000000002</v>
      </c>
      <c r="J17" s="107"/>
      <c r="N17" s="109"/>
      <c r="O17" s="109"/>
      <c r="P17" s="109"/>
      <c r="Q17" s="109"/>
    </row>
    <row r="18" spans="1:17" s="31" customFormat="1" ht="24.75" customHeight="1">
      <c r="A18" s="107">
        <f t="shared" si="2"/>
        <v>12</v>
      </c>
      <c r="B18" s="107" t="s">
        <v>296</v>
      </c>
      <c r="C18" s="107" t="s">
        <v>241</v>
      </c>
      <c r="D18" s="107" t="s">
        <v>107</v>
      </c>
      <c r="E18" s="107" t="s">
        <v>103</v>
      </c>
      <c r="F18" s="107">
        <v>63</v>
      </c>
      <c r="G18" s="107">
        <v>30</v>
      </c>
      <c r="H18" s="107">
        <f t="shared" si="0"/>
        <v>0.36299999999999999</v>
      </c>
      <c r="I18" s="107">
        <f t="shared" si="4"/>
        <v>10.89</v>
      </c>
      <c r="J18" s="107"/>
      <c r="N18" s="109"/>
      <c r="O18" s="109"/>
      <c r="P18" s="109"/>
      <c r="Q18" s="109"/>
    </row>
    <row r="19" spans="1:17" s="31" customFormat="1" ht="24.75" customHeight="1">
      <c r="A19" s="107">
        <f t="shared" si="2"/>
        <v>13</v>
      </c>
      <c r="B19" s="107" t="s">
        <v>296</v>
      </c>
      <c r="C19" s="107" t="s">
        <v>141</v>
      </c>
      <c r="D19" s="107" t="s">
        <v>107</v>
      </c>
      <c r="E19" s="107" t="s">
        <v>103</v>
      </c>
      <c r="F19" s="107">
        <v>63</v>
      </c>
      <c r="G19" s="107">
        <v>85</v>
      </c>
      <c r="H19" s="107">
        <f t="shared" si="0"/>
        <v>0.36299999999999999</v>
      </c>
      <c r="I19" s="107">
        <f t="shared" si="4"/>
        <v>30.855</v>
      </c>
      <c r="J19" s="107"/>
      <c r="N19" s="109"/>
      <c r="O19" s="109"/>
      <c r="P19" s="109"/>
      <c r="Q19" s="109"/>
    </row>
    <row r="20" spans="1:17" s="31" customFormat="1" ht="24.75" customHeight="1">
      <c r="A20" s="107">
        <f t="shared" si="2"/>
        <v>14</v>
      </c>
      <c r="B20" s="107" t="s">
        <v>141</v>
      </c>
      <c r="C20" s="107" t="s">
        <v>366</v>
      </c>
      <c r="D20" s="107" t="s">
        <v>107</v>
      </c>
      <c r="E20" s="107" t="s">
        <v>103</v>
      </c>
      <c r="F20" s="107">
        <v>63</v>
      </c>
      <c r="G20" s="107">
        <v>34</v>
      </c>
      <c r="H20" s="107">
        <f t="shared" si="0"/>
        <v>0.36299999999999999</v>
      </c>
      <c r="I20" s="107">
        <f t="shared" si="4"/>
        <v>12.341999999999999</v>
      </c>
      <c r="J20" s="107"/>
      <c r="N20" s="109"/>
      <c r="O20" s="109"/>
      <c r="P20" s="109"/>
      <c r="Q20" s="109"/>
    </row>
    <row r="21" spans="1:17" s="31" customFormat="1" ht="24.75" customHeight="1">
      <c r="A21" s="107">
        <f t="shared" si="2"/>
        <v>15</v>
      </c>
      <c r="B21" s="107" t="s">
        <v>141</v>
      </c>
      <c r="C21" s="107" t="s">
        <v>693</v>
      </c>
      <c r="D21" s="107" t="s">
        <v>107</v>
      </c>
      <c r="E21" s="107" t="s">
        <v>103</v>
      </c>
      <c r="F21" s="107">
        <v>63</v>
      </c>
      <c r="G21" s="107">
        <v>70</v>
      </c>
      <c r="H21" s="107">
        <f t="shared" si="0"/>
        <v>0.36299999999999999</v>
      </c>
      <c r="I21" s="107">
        <f t="shared" si="4"/>
        <v>25.41</v>
      </c>
      <c r="J21" s="107"/>
      <c r="N21" s="109"/>
      <c r="O21" s="109"/>
      <c r="P21" s="109"/>
      <c r="Q21" s="109"/>
    </row>
    <row r="22" spans="1:17" s="31" customFormat="1" ht="24.75" customHeight="1">
      <c r="A22" s="107">
        <f t="shared" si="2"/>
        <v>16</v>
      </c>
      <c r="B22" s="107" t="s">
        <v>693</v>
      </c>
      <c r="C22" s="107" t="s">
        <v>284</v>
      </c>
      <c r="D22" s="107" t="s">
        <v>107</v>
      </c>
      <c r="E22" s="107" t="s">
        <v>103</v>
      </c>
      <c r="F22" s="107">
        <v>63</v>
      </c>
      <c r="G22" s="107">
        <v>8</v>
      </c>
      <c r="H22" s="107">
        <f t="shared" si="0"/>
        <v>0.36299999999999999</v>
      </c>
      <c r="I22" s="107">
        <f t="shared" si="4"/>
        <v>2.9039999999999999</v>
      </c>
      <c r="J22" s="107"/>
      <c r="N22" s="109"/>
      <c r="O22" s="109"/>
      <c r="P22" s="109"/>
      <c r="Q22" s="109"/>
    </row>
    <row r="23" spans="1:17" s="31" customFormat="1" ht="24.75" customHeight="1">
      <c r="A23" s="107">
        <f t="shared" si="2"/>
        <v>17</v>
      </c>
      <c r="B23" s="107" t="s">
        <v>693</v>
      </c>
      <c r="C23" s="107" t="s">
        <v>694</v>
      </c>
      <c r="D23" s="107" t="s">
        <v>714</v>
      </c>
      <c r="E23" s="107" t="s">
        <v>103</v>
      </c>
      <c r="F23" s="107">
        <v>63</v>
      </c>
      <c r="G23" s="107">
        <v>21</v>
      </c>
      <c r="H23" s="107">
        <f t="shared" si="0"/>
        <v>0.36299999999999999</v>
      </c>
      <c r="I23" s="107">
        <f t="shared" si="4"/>
        <v>7.6229999999999993</v>
      </c>
      <c r="J23" s="107"/>
      <c r="N23" s="109"/>
      <c r="O23" s="109"/>
      <c r="P23" s="109"/>
      <c r="Q23" s="109"/>
    </row>
    <row r="24" spans="1:17" s="31" customFormat="1" ht="24.75" customHeight="1">
      <c r="A24" s="107">
        <f t="shared" si="2"/>
        <v>18</v>
      </c>
      <c r="B24" s="107" t="s">
        <v>694</v>
      </c>
      <c r="C24" s="107" t="s">
        <v>252</v>
      </c>
      <c r="D24" s="107" t="s">
        <v>714</v>
      </c>
      <c r="E24" s="107" t="s">
        <v>103</v>
      </c>
      <c r="F24" s="107">
        <v>63</v>
      </c>
      <c r="G24" s="107">
        <v>43</v>
      </c>
      <c r="H24" s="107">
        <f t="shared" si="0"/>
        <v>0.36299999999999999</v>
      </c>
      <c r="I24" s="107">
        <f t="shared" si="4"/>
        <v>15.609</v>
      </c>
      <c r="J24" s="107"/>
      <c r="N24" s="109"/>
      <c r="O24" s="109"/>
      <c r="P24" s="109"/>
      <c r="Q24" s="109"/>
    </row>
    <row r="25" spans="1:17" s="31" customFormat="1" ht="24.75" customHeight="1">
      <c r="A25" s="107">
        <f t="shared" si="2"/>
        <v>19</v>
      </c>
      <c r="B25" s="107" t="s">
        <v>187</v>
      </c>
      <c r="C25" s="107" t="s">
        <v>694</v>
      </c>
      <c r="D25" s="107" t="s">
        <v>107</v>
      </c>
      <c r="E25" s="107" t="s">
        <v>103</v>
      </c>
      <c r="F25" s="107">
        <v>63</v>
      </c>
      <c r="G25" s="107">
        <v>80</v>
      </c>
      <c r="H25" s="107">
        <f t="shared" si="0"/>
        <v>0.36299999999999999</v>
      </c>
      <c r="I25" s="107">
        <f t="shared" si="4"/>
        <v>29.04</v>
      </c>
      <c r="J25" s="107"/>
      <c r="N25" s="109"/>
      <c r="O25" s="109"/>
      <c r="P25" s="109"/>
      <c r="Q25" s="109"/>
    </row>
    <row r="26" spans="1:17" s="31" customFormat="1" ht="24.75" customHeight="1">
      <c r="A26" s="107">
        <f t="shared" si="2"/>
        <v>20</v>
      </c>
      <c r="B26" s="107" t="s">
        <v>119</v>
      </c>
      <c r="C26" s="107" t="s">
        <v>125</v>
      </c>
      <c r="D26" s="107" t="s">
        <v>107</v>
      </c>
      <c r="E26" s="107" t="s">
        <v>103</v>
      </c>
      <c r="F26" s="107">
        <v>63</v>
      </c>
      <c r="G26" s="107">
        <v>59</v>
      </c>
      <c r="H26" s="107">
        <f t="shared" si="0"/>
        <v>0.36299999999999999</v>
      </c>
      <c r="I26" s="107">
        <f t="shared" si="4"/>
        <v>21.416999999999998</v>
      </c>
      <c r="J26" s="107"/>
      <c r="N26" s="109"/>
      <c r="O26" s="109"/>
      <c r="P26" s="109"/>
      <c r="Q26" s="109"/>
    </row>
    <row r="27" spans="1:17" s="31" customFormat="1" ht="24.75" customHeight="1">
      <c r="A27" s="107">
        <f t="shared" si="2"/>
        <v>21</v>
      </c>
      <c r="B27" s="107" t="s">
        <v>125</v>
      </c>
      <c r="C27" s="107" t="s">
        <v>170</v>
      </c>
      <c r="D27" s="107" t="s">
        <v>107</v>
      </c>
      <c r="E27" s="107" t="s">
        <v>103</v>
      </c>
      <c r="F27" s="107">
        <v>63</v>
      </c>
      <c r="G27" s="107">
        <v>22</v>
      </c>
      <c r="H27" s="107">
        <f t="shared" si="0"/>
        <v>0.36299999999999999</v>
      </c>
      <c r="I27" s="107">
        <f t="shared" si="4"/>
        <v>7.9859999999999998</v>
      </c>
      <c r="J27" s="107"/>
      <c r="N27" s="109"/>
      <c r="O27" s="109"/>
      <c r="P27" s="109"/>
      <c r="Q27" s="109"/>
    </row>
    <row r="28" spans="1:17" s="31" customFormat="1" ht="24.75" customHeight="1">
      <c r="A28" s="107">
        <f t="shared" si="2"/>
        <v>22</v>
      </c>
      <c r="B28" s="107" t="s">
        <v>125</v>
      </c>
      <c r="C28" s="107" t="s">
        <v>278</v>
      </c>
      <c r="D28" s="107" t="s">
        <v>107</v>
      </c>
      <c r="E28" s="107" t="s">
        <v>103</v>
      </c>
      <c r="F28" s="107">
        <v>63</v>
      </c>
      <c r="G28" s="107">
        <v>55</v>
      </c>
      <c r="H28" s="107">
        <f t="shared" si="0"/>
        <v>0.36299999999999999</v>
      </c>
      <c r="I28" s="107">
        <f t="shared" si="4"/>
        <v>19.965</v>
      </c>
      <c r="J28" s="107"/>
      <c r="N28" s="109"/>
      <c r="O28" s="109"/>
      <c r="P28" s="109"/>
      <c r="Q28" s="109"/>
    </row>
    <row r="29" spans="1:17" s="31" customFormat="1" ht="24.75" customHeight="1">
      <c r="A29" s="107">
        <f t="shared" si="2"/>
        <v>23</v>
      </c>
      <c r="B29" s="107" t="s">
        <v>191</v>
      </c>
      <c r="C29" s="107" t="s">
        <v>278</v>
      </c>
      <c r="D29" s="107" t="s">
        <v>107</v>
      </c>
      <c r="E29" s="107" t="s">
        <v>103</v>
      </c>
      <c r="F29" s="107">
        <v>63</v>
      </c>
      <c r="G29" s="107">
        <v>49</v>
      </c>
      <c r="H29" s="107">
        <f t="shared" si="0"/>
        <v>0.36299999999999999</v>
      </c>
      <c r="I29" s="107">
        <f t="shared" si="4"/>
        <v>17.786999999999999</v>
      </c>
      <c r="J29" s="107"/>
      <c r="N29" s="109"/>
      <c r="O29" s="109"/>
      <c r="P29" s="109"/>
      <c r="Q29" s="109"/>
    </row>
    <row r="30" spans="1:17" s="31" customFormat="1" ht="24.75" customHeight="1">
      <c r="A30" s="107">
        <f t="shared" si="2"/>
        <v>24</v>
      </c>
      <c r="B30" s="107" t="s">
        <v>278</v>
      </c>
      <c r="C30" s="107" t="s">
        <v>41</v>
      </c>
      <c r="D30" s="107" t="s">
        <v>107</v>
      </c>
      <c r="E30" s="107" t="s">
        <v>103</v>
      </c>
      <c r="F30" s="107">
        <v>63</v>
      </c>
      <c r="G30" s="107">
        <v>21</v>
      </c>
      <c r="H30" s="107">
        <f t="shared" si="0"/>
        <v>0.36299999999999999</v>
      </c>
      <c r="I30" s="107">
        <f t="shared" si="4"/>
        <v>7.6229999999999993</v>
      </c>
      <c r="J30" s="107"/>
      <c r="N30" s="109"/>
      <c r="O30" s="109"/>
      <c r="P30" s="109"/>
      <c r="Q30" s="109"/>
    </row>
    <row r="31" spans="1:17" s="31" customFormat="1" ht="24.75" customHeight="1">
      <c r="A31" s="107">
        <f t="shared" si="2"/>
        <v>25</v>
      </c>
      <c r="B31" s="107" t="s">
        <v>125</v>
      </c>
      <c r="C31" s="107" t="s">
        <v>134</v>
      </c>
      <c r="D31" s="107" t="s">
        <v>107</v>
      </c>
      <c r="E31" s="107" t="s">
        <v>103</v>
      </c>
      <c r="F31" s="107">
        <v>63</v>
      </c>
      <c r="G31" s="107">
        <v>27</v>
      </c>
      <c r="H31" s="107">
        <f t="shared" si="0"/>
        <v>0.36299999999999999</v>
      </c>
      <c r="I31" s="107">
        <f t="shared" si="4"/>
        <v>9.8010000000000002</v>
      </c>
      <c r="J31" s="107"/>
      <c r="N31" s="109"/>
      <c r="O31" s="109"/>
      <c r="P31" s="109"/>
      <c r="Q31" s="109"/>
    </row>
    <row r="32" spans="1:17" s="31" customFormat="1" ht="24.75" customHeight="1">
      <c r="A32" s="107">
        <f t="shared" si="2"/>
        <v>26</v>
      </c>
      <c r="B32" s="107" t="s">
        <v>134</v>
      </c>
      <c r="C32" s="107" t="s">
        <v>485</v>
      </c>
      <c r="D32" s="107" t="s">
        <v>107</v>
      </c>
      <c r="E32" s="107" t="s">
        <v>103</v>
      </c>
      <c r="F32" s="107">
        <v>63</v>
      </c>
      <c r="G32" s="107">
        <v>30</v>
      </c>
      <c r="H32" s="107">
        <f t="shared" si="0"/>
        <v>0.36299999999999999</v>
      </c>
      <c r="I32" s="107">
        <f t="shared" si="4"/>
        <v>10.89</v>
      </c>
      <c r="J32" s="107"/>
      <c r="N32" s="109"/>
      <c r="O32" s="109"/>
      <c r="P32" s="109"/>
      <c r="Q32" s="109"/>
    </row>
    <row r="33" spans="1:17" s="31" customFormat="1" ht="24.75" customHeight="1">
      <c r="A33" s="107">
        <f t="shared" si="2"/>
        <v>27</v>
      </c>
      <c r="B33" s="107" t="s">
        <v>134</v>
      </c>
      <c r="C33" s="107" t="s">
        <v>301</v>
      </c>
      <c r="D33" s="107" t="s">
        <v>107</v>
      </c>
      <c r="E33" s="107" t="s">
        <v>103</v>
      </c>
      <c r="F33" s="107">
        <v>63</v>
      </c>
      <c r="G33" s="107">
        <v>71</v>
      </c>
      <c r="H33" s="107">
        <f t="shared" si="0"/>
        <v>0.36299999999999999</v>
      </c>
      <c r="I33" s="107">
        <f t="shared" si="4"/>
        <v>25.773</v>
      </c>
      <c r="J33" s="107"/>
      <c r="N33" s="109"/>
      <c r="O33" s="109"/>
      <c r="P33" s="109"/>
      <c r="Q33" s="109"/>
    </row>
    <row r="34" spans="1:17" s="31" customFormat="1" ht="24.75" customHeight="1">
      <c r="A34" s="107">
        <f t="shared" si="2"/>
        <v>28</v>
      </c>
      <c r="B34" s="107" t="s">
        <v>301</v>
      </c>
      <c r="C34" s="107" t="s">
        <v>202</v>
      </c>
      <c r="D34" s="107" t="s">
        <v>107</v>
      </c>
      <c r="E34" s="107" t="s">
        <v>103</v>
      </c>
      <c r="F34" s="107">
        <v>63</v>
      </c>
      <c r="G34" s="107">
        <v>44</v>
      </c>
      <c r="H34" s="107">
        <f t="shared" si="0"/>
        <v>0.36299999999999999</v>
      </c>
      <c r="I34" s="107">
        <f t="shared" si="4"/>
        <v>15.972</v>
      </c>
      <c r="J34" s="107"/>
      <c r="N34" s="109"/>
      <c r="O34" s="109"/>
      <c r="P34" s="109"/>
      <c r="Q34" s="109"/>
    </row>
    <row r="35" spans="1:17" s="31" customFormat="1" ht="24.75" customHeight="1">
      <c r="A35" s="107">
        <f t="shared" si="2"/>
        <v>29</v>
      </c>
      <c r="B35" s="107" t="s">
        <v>202</v>
      </c>
      <c r="C35" s="107" t="s">
        <v>695</v>
      </c>
      <c r="D35" s="107" t="s">
        <v>107</v>
      </c>
      <c r="E35" s="107" t="s">
        <v>103</v>
      </c>
      <c r="F35" s="107">
        <v>63</v>
      </c>
      <c r="G35" s="107">
        <v>35</v>
      </c>
      <c r="H35" s="107">
        <f t="shared" si="0"/>
        <v>0.36299999999999999</v>
      </c>
      <c r="I35" s="107">
        <f t="shared" si="4"/>
        <v>12.705</v>
      </c>
      <c r="J35" s="107"/>
      <c r="N35" s="109"/>
      <c r="O35" s="109"/>
      <c r="P35" s="109"/>
      <c r="Q35" s="109"/>
    </row>
    <row r="36" spans="1:17" s="31" customFormat="1" ht="24.75" customHeight="1">
      <c r="A36" s="107">
        <f t="shared" si="2"/>
        <v>30</v>
      </c>
      <c r="B36" s="107" t="s">
        <v>202</v>
      </c>
      <c r="C36" s="107" t="s">
        <v>312</v>
      </c>
      <c r="D36" s="107" t="s">
        <v>107</v>
      </c>
      <c r="E36" s="107" t="s">
        <v>103</v>
      </c>
      <c r="F36" s="107">
        <v>63</v>
      </c>
      <c r="G36" s="107">
        <v>24</v>
      </c>
      <c r="H36" s="107">
        <f t="shared" si="0"/>
        <v>0.36299999999999999</v>
      </c>
      <c r="I36" s="107">
        <f t="shared" si="4"/>
        <v>8.7119999999999997</v>
      </c>
      <c r="J36" s="107"/>
      <c r="N36" s="109"/>
      <c r="O36" s="109"/>
      <c r="P36" s="109"/>
      <c r="Q36" s="109"/>
    </row>
    <row r="37" spans="1:17" s="31" customFormat="1" ht="24.75" customHeight="1">
      <c r="A37" s="107">
        <f t="shared" si="2"/>
        <v>31</v>
      </c>
      <c r="B37" s="107" t="s">
        <v>312</v>
      </c>
      <c r="C37" s="107" t="s">
        <v>172</v>
      </c>
      <c r="D37" s="107" t="s">
        <v>107</v>
      </c>
      <c r="E37" s="107" t="s">
        <v>103</v>
      </c>
      <c r="F37" s="107">
        <v>63</v>
      </c>
      <c r="G37" s="107">
        <v>11</v>
      </c>
      <c r="H37" s="107">
        <f t="shared" si="0"/>
        <v>0.36299999999999999</v>
      </c>
      <c r="I37" s="107">
        <f t="shared" si="4"/>
        <v>3.9929999999999999</v>
      </c>
      <c r="J37" s="107"/>
      <c r="N37" s="109"/>
      <c r="O37" s="109"/>
      <c r="P37" s="109"/>
      <c r="Q37" s="109"/>
    </row>
    <row r="38" spans="1:17" s="31" customFormat="1" ht="24.75" customHeight="1">
      <c r="A38" s="107">
        <f t="shared" si="2"/>
        <v>32</v>
      </c>
      <c r="B38" s="107" t="s">
        <v>172</v>
      </c>
      <c r="C38" s="107" t="s">
        <v>122</v>
      </c>
      <c r="D38" s="107" t="s">
        <v>107</v>
      </c>
      <c r="E38" s="107" t="s">
        <v>103</v>
      </c>
      <c r="F38" s="107">
        <v>63</v>
      </c>
      <c r="G38" s="107">
        <v>51</v>
      </c>
      <c r="H38" s="107">
        <f t="shared" si="0"/>
        <v>0.36299999999999999</v>
      </c>
      <c r="I38" s="107">
        <f t="shared" si="4"/>
        <v>18.512999999999998</v>
      </c>
      <c r="J38" s="107"/>
      <c r="N38" s="109"/>
      <c r="O38" s="109"/>
      <c r="P38" s="109"/>
      <c r="Q38" s="109"/>
    </row>
    <row r="39" spans="1:17" s="31" customFormat="1" ht="24.75" customHeight="1">
      <c r="A39" s="107">
        <f t="shared" si="2"/>
        <v>33</v>
      </c>
      <c r="B39" s="107" t="s">
        <v>172</v>
      </c>
      <c r="C39" s="107" t="s">
        <v>180</v>
      </c>
      <c r="D39" s="107" t="s">
        <v>107</v>
      </c>
      <c r="E39" s="107" t="s">
        <v>103</v>
      </c>
      <c r="F39" s="107">
        <v>63</v>
      </c>
      <c r="G39" s="107">
        <v>52</v>
      </c>
      <c r="H39" s="107">
        <f t="shared" si="0"/>
        <v>0.36299999999999999</v>
      </c>
      <c r="I39" s="107">
        <f t="shared" si="4"/>
        <v>18.875999999999998</v>
      </c>
      <c r="J39" s="107"/>
      <c r="N39" s="109"/>
      <c r="O39" s="109"/>
      <c r="P39" s="109"/>
      <c r="Q39" s="109"/>
    </row>
    <row r="40" spans="1:17" s="31" customFormat="1" ht="24.75" customHeight="1">
      <c r="A40" s="107">
        <f t="shared" si="2"/>
        <v>34</v>
      </c>
      <c r="B40" s="107" t="s">
        <v>312</v>
      </c>
      <c r="C40" s="107" t="s">
        <v>184</v>
      </c>
      <c r="D40" s="107" t="s">
        <v>107</v>
      </c>
      <c r="E40" s="107" t="s">
        <v>103</v>
      </c>
      <c r="F40" s="107">
        <v>63</v>
      </c>
      <c r="G40" s="107">
        <v>17</v>
      </c>
      <c r="H40" s="107">
        <f t="shared" si="0"/>
        <v>0.36299999999999999</v>
      </c>
      <c r="I40" s="107">
        <f t="shared" si="4"/>
        <v>6.1709999999999994</v>
      </c>
      <c r="J40" s="107"/>
      <c r="N40" s="109"/>
      <c r="O40" s="109"/>
      <c r="P40" s="109"/>
      <c r="Q40" s="109"/>
    </row>
    <row r="41" spans="1:17" s="31" customFormat="1" ht="24.75" customHeight="1">
      <c r="A41" s="107">
        <f t="shared" si="2"/>
        <v>35</v>
      </c>
      <c r="B41" s="107" t="s">
        <v>171</v>
      </c>
      <c r="C41" s="107" t="s">
        <v>696</v>
      </c>
      <c r="D41" s="107" t="s">
        <v>107</v>
      </c>
      <c r="E41" s="107" t="s">
        <v>103</v>
      </c>
      <c r="F41" s="107">
        <v>63</v>
      </c>
      <c r="G41" s="107">
        <v>15</v>
      </c>
      <c r="H41" s="107">
        <f t="shared" si="0"/>
        <v>0.36299999999999999</v>
      </c>
      <c r="I41" s="107">
        <f t="shared" si="4"/>
        <v>5.4450000000000003</v>
      </c>
      <c r="J41" s="107"/>
      <c r="N41" s="109"/>
      <c r="O41" s="109"/>
      <c r="P41" s="109"/>
      <c r="Q41" s="109"/>
    </row>
    <row r="42" spans="1:17" s="31" customFormat="1" ht="24.75" customHeight="1">
      <c r="A42" s="107">
        <f t="shared" si="2"/>
        <v>36</v>
      </c>
      <c r="B42" s="107" t="s">
        <v>184</v>
      </c>
      <c r="C42" s="107" t="s">
        <v>696</v>
      </c>
      <c r="D42" s="107" t="s">
        <v>107</v>
      </c>
      <c r="E42" s="107" t="s">
        <v>103</v>
      </c>
      <c r="F42" s="107">
        <v>63</v>
      </c>
      <c r="G42" s="107">
        <v>17</v>
      </c>
      <c r="H42" s="107">
        <f t="shared" si="0"/>
        <v>0.36299999999999999</v>
      </c>
      <c r="I42" s="107">
        <f t="shared" si="4"/>
        <v>6.1709999999999994</v>
      </c>
      <c r="J42" s="107"/>
      <c r="N42" s="109"/>
      <c r="O42" s="109"/>
      <c r="P42" s="109"/>
      <c r="Q42" s="109"/>
    </row>
    <row r="43" spans="1:17" s="31" customFormat="1" ht="24.75" customHeight="1">
      <c r="A43" s="107">
        <f t="shared" si="2"/>
        <v>37</v>
      </c>
      <c r="B43" s="107" t="s">
        <v>696</v>
      </c>
      <c r="C43" s="107" t="s">
        <v>180</v>
      </c>
      <c r="D43" s="107" t="s">
        <v>107</v>
      </c>
      <c r="E43" s="107" t="s">
        <v>103</v>
      </c>
      <c r="F43" s="107">
        <v>63</v>
      </c>
      <c r="G43" s="107">
        <v>11</v>
      </c>
      <c r="H43" s="107">
        <f t="shared" si="0"/>
        <v>0.36299999999999999</v>
      </c>
      <c r="I43" s="107">
        <f t="shared" si="4"/>
        <v>3.9929999999999999</v>
      </c>
      <c r="J43" s="107"/>
      <c r="N43" s="109"/>
      <c r="O43" s="109"/>
      <c r="P43" s="109"/>
      <c r="Q43" s="109"/>
    </row>
    <row r="44" spans="1:17" s="31" customFormat="1" ht="24.75" customHeight="1">
      <c r="A44" s="107">
        <f t="shared" si="2"/>
        <v>38</v>
      </c>
      <c r="B44" s="107" t="s">
        <v>180</v>
      </c>
      <c r="C44" s="107" t="s">
        <v>290</v>
      </c>
      <c r="D44" s="107" t="s">
        <v>107</v>
      </c>
      <c r="E44" s="107" t="s">
        <v>103</v>
      </c>
      <c r="F44" s="107">
        <v>63</v>
      </c>
      <c r="G44" s="107">
        <v>27</v>
      </c>
      <c r="H44" s="107">
        <f t="shared" si="0"/>
        <v>0.36299999999999999</v>
      </c>
      <c r="I44" s="107">
        <f t="shared" si="4"/>
        <v>9.8010000000000002</v>
      </c>
      <c r="J44" s="107"/>
      <c r="N44" s="109"/>
      <c r="O44" s="109"/>
      <c r="P44" s="109"/>
      <c r="Q44" s="109"/>
    </row>
    <row r="45" spans="1:17" s="31" customFormat="1" ht="24.75" customHeight="1">
      <c r="A45" s="107">
        <f t="shared" si="2"/>
        <v>39</v>
      </c>
      <c r="B45" s="107" t="s">
        <v>699</v>
      </c>
      <c r="C45" s="107" t="s">
        <v>700</v>
      </c>
      <c r="D45" s="107" t="s">
        <v>107</v>
      </c>
      <c r="E45" s="107" t="s">
        <v>103</v>
      </c>
      <c r="F45" s="107">
        <v>63</v>
      </c>
      <c r="G45" s="107">
        <v>38</v>
      </c>
      <c r="H45" s="107">
        <f t="shared" si="0"/>
        <v>0.36299999999999999</v>
      </c>
      <c r="I45" s="107">
        <f t="shared" si="4"/>
        <v>13.794</v>
      </c>
      <c r="J45" s="107"/>
      <c r="N45" s="109"/>
      <c r="O45" s="109"/>
      <c r="P45" s="109"/>
      <c r="Q45" s="109"/>
    </row>
    <row r="46" spans="1:17" s="31" customFormat="1" ht="24.75" customHeight="1">
      <c r="A46" s="107">
        <f t="shared" si="2"/>
        <v>40</v>
      </c>
      <c r="B46" s="107" t="s">
        <v>106</v>
      </c>
      <c r="C46" s="107" t="s">
        <v>371</v>
      </c>
      <c r="D46" s="107" t="s">
        <v>107</v>
      </c>
      <c r="E46" s="107" t="s">
        <v>103</v>
      </c>
      <c r="F46" s="107">
        <v>200</v>
      </c>
      <c r="G46" s="107">
        <v>135</v>
      </c>
      <c r="H46" s="107">
        <f t="shared" si="0"/>
        <v>0.5</v>
      </c>
      <c r="I46" s="107">
        <f t="shared" si="4"/>
        <v>67.5</v>
      </c>
      <c r="J46" s="107"/>
      <c r="N46" s="109"/>
      <c r="O46" s="109"/>
      <c r="P46" s="109"/>
      <c r="Q46" s="109"/>
    </row>
    <row r="47" spans="1:17" s="31" customFormat="1" ht="24.75" customHeight="1">
      <c r="A47" s="107">
        <f t="shared" si="2"/>
        <v>41</v>
      </c>
      <c r="B47" s="107" t="s">
        <v>205</v>
      </c>
      <c r="C47" s="107" t="s">
        <v>44</v>
      </c>
      <c r="D47" s="107" t="s">
        <v>107</v>
      </c>
      <c r="E47" s="107" t="s">
        <v>103</v>
      </c>
      <c r="F47" s="107">
        <v>63</v>
      </c>
      <c r="G47" s="107">
        <v>50</v>
      </c>
      <c r="H47" s="107">
        <f t="shared" si="0"/>
        <v>0.36299999999999999</v>
      </c>
      <c r="I47" s="107">
        <f t="shared" si="4"/>
        <v>18.149999999999999</v>
      </c>
      <c r="J47" s="107"/>
      <c r="N47" s="109"/>
      <c r="O47" s="109"/>
      <c r="P47" s="109"/>
      <c r="Q47" s="109"/>
    </row>
    <row r="48" spans="1:17" s="31" customFormat="1" ht="24.75" customHeight="1">
      <c r="A48" s="107">
        <f t="shared" si="2"/>
        <v>42</v>
      </c>
      <c r="B48" s="107" t="s">
        <v>678</v>
      </c>
      <c r="C48" s="107" t="s">
        <v>679</v>
      </c>
      <c r="D48" s="107" t="s">
        <v>107</v>
      </c>
      <c r="E48" s="107" t="s">
        <v>103</v>
      </c>
      <c r="F48" s="107">
        <v>125</v>
      </c>
      <c r="G48" s="107">
        <v>90</v>
      </c>
      <c r="H48" s="107">
        <f t="shared" si="0"/>
        <v>0.42499999999999999</v>
      </c>
      <c r="I48" s="107">
        <f t="shared" si="4"/>
        <v>38.25</v>
      </c>
      <c r="J48" s="107"/>
      <c r="N48" s="109"/>
      <c r="O48" s="109"/>
      <c r="P48" s="109"/>
      <c r="Q48" s="109"/>
    </row>
    <row r="49" spans="1:17" s="31" customFormat="1" ht="24.75" customHeight="1">
      <c r="A49" s="107">
        <f t="shared" si="2"/>
        <v>43</v>
      </c>
      <c r="B49" s="107" t="s">
        <v>148</v>
      </c>
      <c r="C49" s="107" t="s">
        <v>174</v>
      </c>
      <c r="D49" s="107" t="s">
        <v>107</v>
      </c>
      <c r="E49" s="107" t="s">
        <v>103</v>
      </c>
      <c r="F49" s="107">
        <v>140</v>
      </c>
      <c r="G49" s="107">
        <v>140</v>
      </c>
      <c r="H49" s="107">
        <f t="shared" si="0"/>
        <v>0.44</v>
      </c>
      <c r="I49" s="107">
        <f t="shared" si="4"/>
        <v>61.6</v>
      </c>
      <c r="J49" s="107"/>
      <c r="N49" s="109"/>
      <c r="O49" s="109"/>
      <c r="P49" s="109"/>
      <c r="Q49" s="109"/>
    </row>
    <row r="50" spans="1:17" s="31" customFormat="1" ht="24.75" customHeight="1">
      <c r="A50" s="107">
        <f t="shared" si="2"/>
        <v>44</v>
      </c>
      <c r="B50" s="107" t="s">
        <v>174</v>
      </c>
      <c r="C50" s="107" t="s">
        <v>302</v>
      </c>
      <c r="D50" s="107" t="s">
        <v>107</v>
      </c>
      <c r="E50" s="107" t="s">
        <v>103</v>
      </c>
      <c r="F50" s="107">
        <v>140</v>
      </c>
      <c r="G50" s="107">
        <v>140</v>
      </c>
      <c r="H50" s="107">
        <f t="shared" si="0"/>
        <v>0.44</v>
      </c>
      <c r="I50" s="107">
        <f t="shared" si="4"/>
        <v>61.6</v>
      </c>
      <c r="J50" s="107"/>
      <c r="N50" s="109"/>
      <c r="O50" s="109"/>
      <c r="P50" s="109"/>
      <c r="Q50" s="109"/>
    </row>
    <row r="51" spans="1:17" s="31" customFormat="1" ht="24.75" customHeight="1">
      <c r="A51" s="107">
        <f t="shared" si="2"/>
        <v>45</v>
      </c>
      <c r="B51" s="107" t="s">
        <v>684</v>
      </c>
      <c r="C51" s="107" t="s">
        <v>705</v>
      </c>
      <c r="D51" s="107" t="s">
        <v>107</v>
      </c>
      <c r="E51" s="107" t="s">
        <v>103</v>
      </c>
      <c r="F51" s="107">
        <v>63</v>
      </c>
      <c r="G51" s="107">
        <v>130</v>
      </c>
      <c r="H51" s="107">
        <f t="shared" si="0"/>
        <v>0.36299999999999999</v>
      </c>
      <c r="I51" s="107">
        <f t="shared" si="4"/>
        <v>47.19</v>
      </c>
      <c r="J51" s="107"/>
      <c r="N51" s="109"/>
      <c r="O51" s="109"/>
      <c r="P51" s="109"/>
      <c r="Q51" s="109"/>
    </row>
    <row r="52" spans="1:17" s="31" customFormat="1" ht="24.75" customHeight="1">
      <c r="A52" s="107">
        <f t="shared" si="2"/>
        <v>46</v>
      </c>
      <c r="B52" s="107" t="s">
        <v>705</v>
      </c>
      <c r="C52" s="107" t="s">
        <v>707</v>
      </c>
      <c r="D52" s="107" t="s">
        <v>107</v>
      </c>
      <c r="E52" s="107" t="s">
        <v>103</v>
      </c>
      <c r="F52" s="107">
        <v>63</v>
      </c>
      <c r="G52" s="107">
        <v>190</v>
      </c>
      <c r="H52" s="107">
        <f t="shared" si="0"/>
        <v>0.36299999999999999</v>
      </c>
      <c r="I52" s="107">
        <f t="shared" si="4"/>
        <v>68.97</v>
      </c>
      <c r="J52" s="107"/>
      <c r="N52" s="109"/>
      <c r="O52" s="109"/>
      <c r="P52" s="109"/>
      <c r="Q52" s="109"/>
    </row>
    <row r="53" spans="1:17" s="31" customFormat="1" ht="24.75" customHeight="1">
      <c r="A53" s="107">
        <f t="shared" si="2"/>
        <v>47</v>
      </c>
      <c r="B53" s="107" t="s">
        <v>209</v>
      </c>
      <c r="C53" s="107" t="s">
        <v>192</v>
      </c>
      <c r="D53" s="107" t="s">
        <v>107</v>
      </c>
      <c r="E53" s="107" t="s">
        <v>103</v>
      </c>
      <c r="F53" s="107">
        <v>63</v>
      </c>
      <c r="G53" s="107">
        <v>19</v>
      </c>
      <c r="H53" s="107">
        <f t="shared" ref="H53:H82" si="5">0.3+F53/1000</f>
        <v>0.36299999999999999</v>
      </c>
      <c r="I53" s="107">
        <f t="shared" ref="I53:I82" si="6">G53*H53</f>
        <v>6.8970000000000002</v>
      </c>
      <c r="J53" s="107"/>
      <c r="N53" s="109"/>
      <c r="O53" s="109"/>
      <c r="P53" s="109"/>
      <c r="Q53" s="109"/>
    </row>
    <row r="54" spans="1:17" s="31" customFormat="1" ht="24.75" customHeight="1">
      <c r="A54" s="107">
        <f t="shared" si="2"/>
        <v>48</v>
      </c>
      <c r="B54" s="107" t="s">
        <v>192</v>
      </c>
      <c r="C54" s="107" t="s">
        <v>237</v>
      </c>
      <c r="D54" s="107" t="s">
        <v>107</v>
      </c>
      <c r="E54" s="107" t="s">
        <v>103</v>
      </c>
      <c r="F54" s="107">
        <v>63</v>
      </c>
      <c r="G54" s="107">
        <v>30</v>
      </c>
      <c r="H54" s="107">
        <f t="shared" si="5"/>
        <v>0.36299999999999999</v>
      </c>
      <c r="I54" s="107">
        <f t="shared" si="6"/>
        <v>10.89</v>
      </c>
      <c r="J54" s="107"/>
      <c r="N54" s="109"/>
      <c r="O54" s="109"/>
      <c r="P54" s="109"/>
      <c r="Q54" s="109"/>
    </row>
    <row r="55" spans="1:17" s="31" customFormat="1" ht="24.75" customHeight="1">
      <c r="A55" s="107">
        <f t="shared" si="2"/>
        <v>49</v>
      </c>
      <c r="B55" s="107" t="s">
        <v>237</v>
      </c>
      <c r="C55" s="107" t="s">
        <v>721</v>
      </c>
      <c r="D55" s="107" t="s">
        <v>107</v>
      </c>
      <c r="E55" s="107" t="s">
        <v>103</v>
      </c>
      <c r="F55" s="107">
        <v>63</v>
      </c>
      <c r="G55" s="107">
        <v>7</v>
      </c>
      <c r="H55" s="107">
        <f t="shared" si="5"/>
        <v>0.36299999999999999</v>
      </c>
      <c r="I55" s="107">
        <f t="shared" si="6"/>
        <v>2.5409999999999999</v>
      </c>
      <c r="J55" s="107"/>
      <c r="N55" s="109"/>
      <c r="O55" s="109"/>
      <c r="P55" s="109"/>
      <c r="Q55" s="109"/>
    </row>
    <row r="56" spans="1:17" s="31" customFormat="1" ht="24.75" customHeight="1">
      <c r="A56" s="107">
        <f t="shared" si="2"/>
        <v>50</v>
      </c>
      <c r="B56" s="107" t="s">
        <v>721</v>
      </c>
      <c r="C56" s="107" t="s">
        <v>232</v>
      </c>
      <c r="D56" s="107" t="s">
        <v>107</v>
      </c>
      <c r="E56" s="107" t="s">
        <v>103</v>
      </c>
      <c r="F56" s="107">
        <v>63</v>
      </c>
      <c r="G56" s="107">
        <v>25</v>
      </c>
      <c r="H56" s="107">
        <f t="shared" si="5"/>
        <v>0.36299999999999999</v>
      </c>
      <c r="I56" s="107">
        <f t="shared" si="6"/>
        <v>9.0749999999999993</v>
      </c>
      <c r="J56" s="107"/>
      <c r="N56" s="109"/>
      <c r="O56" s="109"/>
      <c r="P56" s="109"/>
      <c r="Q56" s="109"/>
    </row>
    <row r="57" spans="1:17" s="31" customFormat="1" ht="24.75" customHeight="1">
      <c r="A57" s="107">
        <f t="shared" si="2"/>
        <v>51</v>
      </c>
      <c r="B57" s="107" t="s">
        <v>143</v>
      </c>
      <c r="C57" s="107" t="s">
        <v>53</v>
      </c>
      <c r="D57" s="107" t="s">
        <v>714</v>
      </c>
      <c r="E57" s="107" t="s">
        <v>103</v>
      </c>
      <c r="F57" s="107">
        <v>63</v>
      </c>
      <c r="G57" s="107">
        <v>213</v>
      </c>
      <c r="H57" s="107">
        <f t="shared" si="5"/>
        <v>0.36299999999999999</v>
      </c>
      <c r="I57" s="107">
        <f t="shared" si="6"/>
        <v>77.319000000000003</v>
      </c>
      <c r="J57" s="107"/>
      <c r="N57" s="109"/>
      <c r="O57" s="109"/>
      <c r="P57" s="109"/>
      <c r="Q57" s="109"/>
    </row>
    <row r="58" spans="1:17" s="31" customFormat="1" ht="24.75" customHeight="1">
      <c r="A58" s="107">
        <f t="shared" si="2"/>
        <v>52</v>
      </c>
      <c r="B58" s="107" t="s">
        <v>231</v>
      </c>
      <c r="C58" s="107" t="s">
        <v>118</v>
      </c>
      <c r="D58" s="107" t="s">
        <v>107</v>
      </c>
      <c r="E58" s="107" t="s">
        <v>103</v>
      </c>
      <c r="F58" s="107">
        <v>63</v>
      </c>
      <c r="G58" s="107">
        <v>39</v>
      </c>
      <c r="H58" s="107">
        <f t="shared" si="5"/>
        <v>0.36299999999999999</v>
      </c>
      <c r="I58" s="107">
        <f t="shared" si="6"/>
        <v>14.157</v>
      </c>
      <c r="J58" s="107"/>
      <c r="N58" s="109"/>
      <c r="O58" s="109"/>
      <c r="P58" s="109"/>
      <c r="Q58" s="109"/>
    </row>
    <row r="59" spans="1:17" s="31" customFormat="1" ht="24.75" customHeight="1">
      <c r="A59" s="107">
        <f t="shared" si="2"/>
        <v>53</v>
      </c>
      <c r="B59" s="107" t="s">
        <v>118</v>
      </c>
      <c r="C59" s="107" t="s">
        <v>140</v>
      </c>
      <c r="D59" s="107" t="s">
        <v>107</v>
      </c>
      <c r="E59" s="107" t="s">
        <v>103</v>
      </c>
      <c r="F59" s="107">
        <v>63</v>
      </c>
      <c r="G59" s="107">
        <v>9</v>
      </c>
      <c r="H59" s="107">
        <f t="shared" si="5"/>
        <v>0.36299999999999999</v>
      </c>
      <c r="I59" s="107">
        <f t="shared" si="6"/>
        <v>3.2669999999999999</v>
      </c>
      <c r="J59" s="107"/>
      <c r="N59" s="109"/>
      <c r="O59" s="109"/>
      <c r="P59" s="109"/>
      <c r="Q59" s="109"/>
    </row>
    <row r="60" spans="1:17" s="31" customFormat="1" ht="24.75" customHeight="1">
      <c r="A60" s="107">
        <f t="shared" si="2"/>
        <v>54</v>
      </c>
      <c r="B60" s="107" t="s">
        <v>140</v>
      </c>
      <c r="C60" s="107" t="s">
        <v>279</v>
      </c>
      <c r="D60" s="107" t="s">
        <v>107</v>
      </c>
      <c r="E60" s="107" t="s">
        <v>103</v>
      </c>
      <c r="F60" s="107">
        <v>63</v>
      </c>
      <c r="G60" s="107">
        <v>56</v>
      </c>
      <c r="H60" s="107">
        <f t="shared" si="5"/>
        <v>0.36299999999999999</v>
      </c>
      <c r="I60" s="107">
        <f t="shared" si="6"/>
        <v>20.327999999999999</v>
      </c>
      <c r="J60" s="107"/>
      <c r="N60" s="109"/>
      <c r="O60" s="109"/>
      <c r="P60" s="109"/>
      <c r="Q60" s="109"/>
    </row>
    <row r="61" spans="1:17" s="31" customFormat="1" ht="24.75" customHeight="1">
      <c r="A61" s="107">
        <f t="shared" si="2"/>
        <v>55</v>
      </c>
      <c r="B61" s="107" t="s">
        <v>279</v>
      </c>
      <c r="C61" s="107" t="s">
        <v>778</v>
      </c>
      <c r="D61" s="107" t="s">
        <v>107</v>
      </c>
      <c r="E61" s="107" t="s">
        <v>103</v>
      </c>
      <c r="F61" s="107">
        <v>63</v>
      </c>
      <c r="G61" s="107">
        <v>141</v>
      </c>
      <c r="H61" s="107">
        <f t="shared" si="5"/>
        <v>0.36299999999999999</v>
      </c>
      <c r="I61" s="107">
        <f t="shared" si="6"/>
        <v>51.183</v>
      </c>
      <c r="J61" s="107"/>
      <c r="N61" s="109"/>
      <c r="O61" s="109"/>
      <c r="P61" s="109"/>
      <c r="Q61" s="109"/>
    </row>
    <row r="62" spans="1:17" s="31" customFormat="1" ht="24.75" customHeight="1">
      <c r="A62" s="107">
        <f t="shared" si="2"/>
        <v>56</v>
      </c>
      <c r="B62" s="107" t="s">
        <v>231</v>
      </c>
      <c r="C62" s="107" t="s">
        <v>233</v>
      </c>
      <c r="D62" s="107" t="s">
        <v>107</v>
      </c>
      <c r="E62" s="107" t="s">
        <v>103</v>
      </c>
      <c r="F62" s="107">
        <v>63</v>
      </c>
      <c r="G62" s="107">
        <v>34</v>
      </c>
      <c r="H62" s="107">
        <f t="shared" si="5"/>
        <v>0.36299999999999999</v>
      </c>
      <c r="I62" s="107">
        <f t="shared" si="6"/>
        <v>12.341999999999999</v>
      </c>
      <c r="J62" s="107" t="s">
        <v>980</v>
      </c>
      <c r="N62" s="109"/>
      <c r="O62" s="109"/>
      <c r="P62" s="109"/>
      <c r="Q62" s="109"/>
    </row>
    <row r="63" spans="1:17" s="31" customFormat="1" ht="24.75" customHeight="1">
      <c r="A63" s="107">
        <f t="shared" si="2"/>
        <v>57</v>
      </c>
      <c r="B63" s="107" t="s">
        <v>727</v>
      </c>
      <c r="C63" s="107" t="s">
        <v>100</v>
      </c>
      <c r="D63" s="107" t="s">
        <v>107</v>
      </c>
      <c r="E63" s="107" t="s">
        <v>103</v>
      </c>
      <c r="F63" s="107">
        <v>63</v>
      </c>
      <c r="G63" s="107">
        <v>48</v>
      </c>
      <c r="H63" s="107">
        <f t="shared" si="5"/>
        <v>0.36299999999999999</v>
      </c>
      <c r="I63" s="107">
        <f t="shared" si="6"/>
        <v>17.423999999999999</v>
      </c>
      <c r="J63" s="107" t="s">
        <v>980</v>
      </c>
      <c r="N63" s="109"/>
      <c r="O63" s="109"/>
      <c r="P63" s="109"/>
      <c r="Q63" s="109"/>
    </row>
    <row r="64" spans="1:17" s="31" customFormat="1" ht="24.75" customHeight="1">
      <c r="A64" s="107">
        <f t="shared" si="2"/>
        <v>58</v>
      </c>
      <c r="B64" s="107" t="s">
        <v>377</v>
      </c>
      <c r="C64" s="107" t="s">
        <v>723</v>
      </c>
      <c r="D64" s="107" t="s">
        <v>107</v>
      </c>
      <c r="E64" s="107" t="s">
        <v>103</v>
      </c>
      <c r="F64" s="107">
        <v>63</v>
      </c>
      <c r="G64" s="107">
        <v>65</v>
      </c>
      <c r="H64" s="107">
        <f t="shared" si="5"/>
        <v>0.36299999999999999</v>
      </c>
      <c r="I64" s="107">
        <f t="shared" si="6"/>
        <v>23.594999999999999</v>
      </c>
      <c r="J64" s="107" t="s">
        <v>980</v>
      </c>
      <c r="N64" s="109"/>
      <c r="O64" s="109"/>
      <c r="P64" s="109"/>
      <c r="Q64" s="109"/>
    </row>
    <row r="65" spans="1:17" s="31" customFormat="1" ht="24.75" customHeight="1">
      <c r="A65" s="107">
        <f t="shared" si="2"/>
        <v>59</v>
      </c>
      <c r="B65" s="107" t="s">
        <v>723</v>
      </c>
      <c r="C65" s="107" t="s">
        <v>724</v>
      </c>
      <c r="D65" s="107" t="s">
        <v>107</v>
      </c>
      <c r="E65" s="107" t="s">
        <v>103</v>
      </c>
      <c r="F65" s="107">
        <v>63</v>
      </c>
      <c r="G65" s="107">
        <v>24</v>
      </c>
      <c r="H65" s="107">
        <f t="shared" si="5"/>
        <v>0.36299999999999999</v>
      </c>
      <c r="I65" s="107">
        <f t="shared" si="6"/>
        <v>8.7119999999999997</v>
      </c>
      <c r="J65" s="107" t="s">
        <v>980</v>
      </c>
      <c r="N65" s="109"/>
      <c r="O65" s="109"/>
      <c r="P65" s="109"/>
      <c r="Q65" s="109"/>
    </row>
    <row r="66" spans="1:17" s="31" customFormat="1" ht="24.75" customHeight="1">
      <c r="A66" s="107">
        <f t="shared" si="2"/>
        <v>60</v>
      </c>
      <c r="B66" s="107" t="s">
        <v>724</v>
      </c>
      <c r="C66" s="107" t="s">
        <v>115</v>
      </c>
      <c r="D66" s="107" t="s">
        <v>107</v>
      </c>
      <c r="E66" s="107" t="s">
        <v>103</v>
      </c>
      <c r="F66" s="107">
        <v>63</v>
      </c>
      <c r="G66" s="107">
        <v>30</v>
      </c>
      <c r="H66" s="107">
        <f t="shared" si="5"/>
        <v>0.36299999999999999</v>
      </c>
      <c r="I66" s="107">
        <f t="shared" si="6"/>
        <v>10.89</v>
      </c>
      <c r="J66" s="107" t="s">
        <v>980</v>
      </c>
      <c r="N66" s="109"/>
      <c r="O66" s="109"/>
      <c r="P66" s="109"/>
      <c r="Q66" s="109"/>
    </row>
    <row r="67" spans="1:17" s="31" customFormat="1" ht="24.75" customHeight="1">
      <c r="A67" s="107">
        <f t="shared" si="2"/>
        <v>61</v>
      </c>
      <c r="B67" s="107" t="s">
        <v>173</v>
      </c>
      <c r="C67" s="107" t="s">
        <v>186</v>
      </c>
      <c r="D67" s="107" t="s">
        <v>107</v>
      </c>
      <c r="E67" s="107" t="s">
        <v>103</v>
      </c>
      <c r="F67" s="107">
        <v>63</v>
      </c>
      <c r="G67" s="107">
        <v>38</v>
      </c>
      <c r="H67" s="107">
        <f t="shared" si="5"/>
        <v>0.36299999999999999</v>
      </c>
      <c r="I67" s="107">
        <f t="shared" si="6"/>
        <v>13.794</v>
      </c>
      <c r="J67" s="107" t="s">
        <v>980</v>
      </c>
      <c r="N67" s="109"/>
      <c r="O67" s="109"/>
      <c r="P67" s="109"/>
      <c r="Q67" s="109"/>
    </row>
    <row r="68" spans="1:17" s="31" customFormat="1" ht="24.75" customHeight="1">
      <c r="A68" s="107">
        <f t="shared" si="2"/>
        <v>62</v>
      </c>
      <c r="B68" s="107" t="s">
        <v>282</v>
      </c>
      <c r="C68" s="107" t="s">
        <v>773</v>
      </c>
      <c r="D68" s="107" t="s">
        <v>107</v>
      </c>
      <c r="E68" s="107" t="s">
        <v>103</v>
      </c>
      <c r="F68" s="107">
        <v>63</v>
      </c>
      <c r="G68" s="107">
        <v>42</v>
      </c>
      <c r="H68" s="107">
        <f t="shared" si="5"/>
        <v>0.36299999999999999</v>
      </c>
      <c r="I68" s="107">
        <f t="shared" si="6"/>
        <v>15.245999999999999</v>
      </c>
      <c r="J68" s="107" t="s">
        <v>980</v>
      </c>
      <c r="N68" s="109"/>
      <c r="O68" s="109"/>
      <c r="P68" s="109"/>
      <c r="Q68" s="109"/>
    </row>
    <row r="69" spans="1:17" s="31" customFormat="1" ht="24.75" customHeight="1">
      <c r="A69" s="107">
        <f t="shared" si="2"/>
        <v>63</v>
      </c>
      <c r="B69" s="107" t="s">
        <v>773</v>
      </c>
      <c r="C69" s="107" t="s">
        <v>193</v>
      </c>
      <c r="D69" s="107" t="s">
        <v>107</v>
      </c>
      <c r="E69" s="107" t="s">
        <v>103</v>
      </c>
      <c r="F69" s="107">
        <v>63</v>
      </c>
      <c r="G69" s="107">
        <v>16</v>
      </c>
      <c r="H69" s="107">
        <f t="shared" si="5"/>
        <v>0.36299999999999999</v>
      </c>
      <c r="I69" s="107">
        <f t="shared" si="6"/>
        <v>5.8079999999999998</v>
      </c>
      <c r="J69" s="107" t="s">
        <v>980</v>
      </c>
      <c r="N69" s="109"/>
      <c r="O69" s="109"/>
      <c r="P69" s="109"/>
      <c r="Q69" s="109"/>
    </row>
    <row r="70" spans="1:17" s="31" customFormat="1" ht="24.75" customHeight="1">
      <c r="A70" s="107">
        <f t="shared" si="2"/>
        <v>64</v>
      </c>
      <c r="B70" s="107" t="s">
        <v>193</v>
      </c>
      <c r="C70" s="107" t="s">
        <v>156</v>
      </c>
      <c r="D70" s="107" t="s">
        <v>107</v>
      </c>
      <c r="E70" s="107" t="s">
        <v>103</v>
      </c>
      <c r="F70" s="107">
        <v>63</v>
      </c>
      <c r="G70" s="107">
        <v>52</v>
      </c>
      <c r="H70" s="107">
        <f t="shared" si="5"/>
        <v>0.36299999999999999</v>
      </c>
      <c r="I70" s="107">
        <f t="shared" si="6"/>
        <v>18.875999999999998</v>
      </c>
      <c r="J70" s="107" t="s">
        <v>980</v>
      </c>
      <c r="N70" s="109"/>
      <c r="O70" s="109"/>
      <c r="P70" s="109"/>
      <c r="Q70" s="109"/>
    </row>
    <row r="71" spans="1:17" s="31" customFormat="1" ht="24.75" customHeight="1">
      <c r="A71" s="107">
        <f t="shared" si="2"/>
        <v>65</v>
      </c>
      <c r="B71" s="107" t="s">
        <v>156</v>
      </c>
      <c r="C71" s="107" t="s">
        <v>151</v>
      </c>
      <c r="D71" s="107" t="s">
        <v>107</v>
      </c>
      <c r="E71" s="107" t="s">
        <v>103</v>
      </c>
      <c r="F71" s="107">
        <v>63</v>
      </c>
      <c r="G71" s="107">
        <v>169</v>
      </c>
      <c r="H71" s="107">
        <f t="shared" si="5"/>
        <v>0.36299999999999999</v>
      </c>
      <c r="I71" s="107">
        <f t="shared" si="6"/>
        <v>61.347000000000001</v>
      </c>
      <c r="J71" s="107" t="s">
        <v>980</v>
      </c>
      <c r="N71" s="109"/>
      <c r="O71" s="109"/>
      <c r="P71" s="109"/>
      <c r="Q71" s="109"/>
    </row>
    <row r="72" spans="1:17" s="31" customFormat="1" ht="24.75" customHeight="1">
      <c r="A72" s="107">
        <f t="shared" si="2"/>
        <v>66</v>
      </c>
      <c r="B72" s="107" t="s">
        <v>151</v>
      </c>
      <c r="C72" s="107" t="s">
        <v>132</v>
      </c>
      <c r="D72" s="107" t="s">
        <v>107</v>
      </c>
      <c r="E72" s="107" t="s">
        <v>103</v>
      </c>
      <c r="F72" s="107">
        <v>63</v>
      </c>
      <c r="G72" s="107">
        <v>32</v>
      </c>
      <c r="H72" s="107">
        <f t="shared" si="5"/>
        <v>0.36299999999999999</v>
      </c>
      <c r="I72" s="107">
        <f t="shared" si="6"/>
        <v>11.616</v>
      </c>
      <c r="J72" s="107" t="s">
        <v>980</v>
      </c>
      <c r="N72" s="109"/>
      <c r="O72" s="109"/>
      <c r="P72" s="109"/>
      <c r="Q72" s="109"/>
    </row>
    <row r="73" spans="1:17" s="31" customFormat="1" ht="24.75" customHeight="1">
      <c r="A73" s="107">
        <f t="shared" ref="A73:A83" si="7">+A72+1</f>
        <v>67</v>
      </c>
      <c r="B73" s="107" t="s">
        <v>294</v>
      </c>
      <c r="C73" s="107" t="s">
        <v>281</v>
      </c>
      <c r="D73" s="107" t="s">
        <v>144</v>
      </c>
      <c r="E73" s="107" t="s">
        <v>103</v>
      </c>
      <c r="F73" s="107">
        <v>63</v>
      </c>
      <c r="G73" s="107">
        <v>87</v>
      </c>
      <c r="H73" s="107">
        <f t="shared" si="5"/>
        <v>0.36299999999999999</v>
      </c>
      <c r="I73" s="107">
        <f t="shared" si="6"/>
        <v>31.581</v>
      </c>
      <c r="J73" s="107" t="s">
        <v>980</v>
      </c>
      <c r="N73" s="109"/>
      <c r="O73" s="109"/>
      <c r="P73" s="109"/>
      <c r="Q73" s="109"/>
    </row>
    <row r="74" spans="1:17" s="31" customFormat="1" ht="24.75" customHeight="1">
      <c r="A74" s="107">
        <f t="shared" si="7"/>
        <v>68</v>
      </c>
      <c r="B74" s="107" t="s">
        <v>132</v>
      </c>
      <c r="C74" s="107" t="s">
        <v>774</v>
      </c>
      <c r="D74" s="107" t="s">
        <v>107</v>
      </c>
      <c r="E74" s="107" t="s">
        <v>103</v>
      </c>
      <c r="F74" s="107">
        <v>63</v>
      </c>
      <c r="G74" s="107">
        <v>60</v>
      </c>
      <c r="H74" s="107">
        <f t="shared" si="5"/>
        <v>0.36299999999999999</v>
      </c>
      <c r="I74" s="107">
        <f t="shared" si="6"/>
        <v>21.78</v>
      </c>
      <c r="J74" s="107" t="s">
        <v>980</v>
      </c>
      <c r="N74" s="109"/>
      <c r="O74" s="109"/>
      <c r="P74" s="109"/>
      <c r="Q74" s="109"/>
    </row>
    <row r="75" spans="1:17" s="31" customFormat="1" ht="24.75" customHeight="1">
      <c r="A75" s="107">
        <f t="shared" si="7"/>
        <v>69</v>
      </c>
      <c r="B75" s="107" t="s">
        <v>774</v>
      </c>
      <c r="C75" s="107" t="s">
        <v>285</v>
      </c>
      <c r="D75" s="107" t="s">
        <v>107</v>
      </c>
      <c r="E75" s="107" t="s">
        <v>103</v>
      </c>
      <c r="F75" s="107">
        <v>63</v>
      </c>
      <c r="G75" s="107">
        <v>99</v>
      </c>
      <c r="H75" s="107">
        <f t="shared" si="5"/>
        <v>0.36299999999999999</v>
      </c>
      <c r="I75" s="107">
        <f t="shared" si="6"/>
        <v>35.936999999999998</v>
      </c>
      <c r="J75" s="107" t="s">
        <v>980</v>
      </c>
      <c r="N75" s="109"/>
      <c r="O75" s="109"/>
      <c r="P75" s="109"/>
      <c r="Q75" s="109"/>
    </row>
    <row r="76" spans="1:17" s="31" customFormat="1" ht="24.75" customHeight="1">
      <c r="A76" s="107">
        <f t="shared" si="7"/>
        <v>70</v>
      </c>
      <c r="B76" s="107" t="s">
        <v>285</v>
      </c>
      <c r="C76" s="107" t="s">
        <v>745</v>
      </c>
      <c r="D76" s="107" t="s">
        <v>107</v>
      </c>
      <c r="E76" s="107" t="s">
        <v>103</v>
      </c>
      <c r="F76" s="107">
        <v>63</v>
      </c>
      <c r="G76" s="107">
        <v>67</v>
      </c>
      <c r="H76" s="107">
        <f t="shared" si="5"/>
        <v>0.36299999999999999</v>
      </c>
      <c r="I76" s="107">
        <f t="shared" si="6"/>
        <v>24.320999999999998</v>
      </c>
      <c r="J76" s="107" t="s">
        <v>980</v>
      </c>
      <c r="N76" s="109"/>
      <c r="O76" s="109"/>
      <c r="P76" s="109"/>
      <c r="Q76" s="109"/>
    </row>
    <row r="77" spans="1:17" s="31" customFormat="1" ht="24.75" customHeight="1">
      <c r="A77" s="107">
        <f t="shared" si="7"/>
        <v>71</v>
      </c>
      <c r="B77" s="107" t="s">
        <v>746</v>
      </c>
      <c r="C77" s="107" t="s">
        <v>775</v>
      </c>
      <c r="D77" s="107" t="s">
        <v>107</v>
      </c>
      <c r="E77" s="107" t="s">
        <v>103</v>
      </c>
      <c r="F77" s="107">
        <v>63</v>
      </c>
      <c r="G77" s="107">
        <v>54</v>
      </c>
      <c r="H77" s="107">
        <f t="shared" si="5"/>
        <v>0.36299999999999999</v>
      </c>
      <c r="I77" s="107">
        <f t="shared" si="6"/>
        <v>19.602</v>
      </c>
      <c r="J77" s="107" t="s">
        <v>980</v>
      </c>
      <c r="N77" s="109"/>
      <c r="O77" s="109"/>
      <c r="P77" s="109"/>
      <c r="Q77" s="109"/>
    </row>
    <row r="78" spans="1:17" s="31" customFormat="1" ht="24.75" customHeight="1">
      <c r="A78" s="107">
        <f t="shared" si="7"/>
        <v>72</v>
      </c>
      <c r="B78" s="107" t="s">
        <v>775</v>
      </c>
      <c r="C78" s="107" t="s">
        <v>776</v>
      </c>
      <c r="D78" s="107" t="s">
        <v>107</v>
      </c>
      <c r="E78" s="107" t="s">
        <v>103</v>
      </c>
      <c r="F78" s="107">
        <v>63</v>
      </c>
      <c r="G78" s="107">
        <v>31</v>
      </c>
      <c r="H78" s="107">
        <f t="shared" si="5"/>
        <v>0.36299999999999999</v>
      </c>
      <c r="I78" s="107">
        <f t="shared" si="6"/>
        <v>11.253</v>
      </c>
      <c r="J78" s="107" t="s">
        <v>980</v>
      </c>
      <c r="N78" s="109"/>
      <c r="O78" s="109"/>
      <c r="P78" s="109"/>
      <c r="Q78" s="109"/>
    </row>
    <row r="79" spans="1:17" s="31" customFormat="1" ht="24.75" customHeight="1">
      <c r="A79" s="107">
        <f t="shared" si="7"/>
        <v>73</v>
      </c>
      <c r="B79" s="107" t="s">
        <v>776</v>
      </c>
      <c r="C79" s="107" t="s">
        <v>151</v>
      </c>
      <c r="D79" s="107" t="s">
        <v>107</v>
      </c>
      <c r="E79" s="107" t="s">
        <v>103</v>
      </c>
      <c r="F79" s="107">
        <v>63</v>
      </c>
      <c r="G79" s="107">
        <v>94</v>
      </c>
      <c r="H79" s="107">
        <f t="shared" si="5"/>
        <v>0.36299999999999999</v>
      </c>
      <c r="I79" s="107">
        <f t="shared" si="6"/>
        <v>34.122</v>
      </c>
      <c r="J79" s="107" t="s">
        <v>980</v>
      </c>
      <c r="N79" s="109"/>
      <c r="O79" s="109"/>
      <c r="P79" s="109"/>
      <c r="Q79" s="109"/>
    </row>
    <row r="80" spans="1:17" s="31" customFormat="1" ht="24.75" customHeight="1">
      <c r="A80" s="107">
        <f t="shared" si="7"/>
        <v>74</v>
      </c>
      <c r="B80" s="107" t="s">
        <v>777</v>
      </c>
      <c r="C80" s="107" t="s">
        <v>286</v>
      </c>
      <c r="D80" s="107" t="s">
        <v>107</v>
      </c>
      <c r="E80" s="107" t="s">
        <v>103</v>
      </c>
      <c r="F80" s="107">
        <v>63</v>
      </c>
      <c r="G80" s="107">
        <v>73</v>
      </c>
      <c r="H80" s="107">
        <f t="shared" si="5"/>
        <v>0.36299999999999999</v>
      </c>
      <c r="I80" s="107">
        <f t="shared" si="6"/>
        <v>26.498999999999999</v>
      </c>
      <c r="J80" s="107" t="s">
        <v>980</v>
      </c>
      <c r="N80" s="109"/>
      <c r="O80" s="109"/>
      <c r="P80" s="109"/>
      <c r="Q80" s="109"/>
    </row>
    <row r="81" spans="1:17" s="31" customFormat="1" ht="24.75" customHeight="1">
      <c r="A81" s="107">
        <f t="shared" si="7"/>
        <v>75</v>
      </c>
      <c r="B81" s="107" t="s">
        <v>370</v>
      </c>
      <c r="C81" s="107" t="s">
        <v>150</v>
      </c>
      <c r="D81" s="107" t="s">
        <v>107</v>
      </c>
      <c r="E81" s="107" t="s">
        <v>103</v>
      </c>
      <c r="F81" s="107">
        <v>63</v>
      </c>
      <c r="G81" s="107">
        <v>261</v>
      </c>
      <c r="H81" s="107">
        <f t="shared" si="5"/>
        <v>0.36299999999999999</v>
      </c>
      <c r="I81" s="107">
        <f t="shared" si="6"/>
        <v>94.742999999999995</v>
      </c>
      <c r="J81" s="107" t="s">
        <v>980</v>
      </c>
      <c r="N81" s="109"/>
      <c r="O81" s="109"/>
      <c r="P81" s="109"/>
      <c r="Q81" s="109"/>
    </row>
    <row r="82" spans="1:17" s="31" customFormat="1" ht="24.75" customHeight="1">
      <c r="A82" s="107">
        <f t="shared" si="7"/>
        <v>76</v>
      </c>
      <c r="B82" s="107" t="s">
        <v>150</v>
      </c>
      <c r="C82" s="107" t="s">
        <v>185</v>
      </c>
      <c r="D82" s="107" t="s">
        <v>107</v>
      </c>
      <c r="E82" s="107" t="s">
        <v>103</v>
      </c>
      <c r="F82" s="107">
        <v>63</v>
      </c>
      <c r="G82" s="107">
        <v>162</v>
      </c>
      <c r="H82" s="107">
        <f t="shared" si="5"/>
        <v>0.36299999999999999</v>
      </c>
      <c r="I82" s="107">
        <f t="shared" si="6"/>
        <v>58.805999999999997</v>
      </c>
      <c r="J82" s="107" t="s">
        <v>980</v>
      </c>
      <c r="N82" s="109"/>
      <c r="O82" s="109"/>
      <c r="P82" s="109"/>
      <c r="Q82" s="109"/>
    </row>
    <row r="83" spans="1:17" s="31" customFormat="1" ht="24.75" customHeight="1">
      <c r="A83" s="107">
        <f t="shared" si="7"/>
        <v>77</v>
      </c>
      <c r="B83" s="300"/>
      <c r="C83" s="300"/>
      <c r="D83" s="300"/>
      <c r="E83" s="301"/>
      <c r="F83" s="107"/>
      <c r="G83" s="107"/>
      <c r="H83" s="107"/>
      <c r="I83" s="107"/>
      <c r="J83" s="107"/>
      <c r="N83" s="109"/>
      <c r="O83" s="109"/>
      <c r="P83" s="109"/>
      <c r="Q83" s="109"/>
    </row>
    <row r="84" spans="1:17" s="31" customFormat="1" ht="24.75" customHeight="1">
      <c r="A84" s="299"/>
      <c r="B84" s="300"/>
      <c r="C84" s="300"/>
      <c r="D84" s="300"/>
      <c r="E84" s="301"/>
      <c r="F84" s="107"/>
      <c r="G84" s="107"/>
      <c r="H84" s="107"/>
      <c r="I84" s="107"/>
      <c r="J84" s="107"/>
      <c r="N84" s="109"/>
      <c r="O84" s="109"/>
      <c r="P84" s="109"/>
      <c r="Q84" s="109"/>
    </row>
    <row r="85" spans="1:17" ht="18.75">
      <c r="A85" s="647" t="s">
        <v>320</v>
      </c>
      <c r="B85" s="648"/>
      <c r="C85" s="648"/>
      <c r="D85" s="648"/>
      <c r="E85" s="649"/>
      <c r="F85" s="110"/>
      <c r="G85" s="147">
        <f>SUM(G7:G82)</f>
        <v>4455</v>
      </c>
      <c r="H85" s="110"/>
      <c r="I85" s="111">
        <f>ROUND(SUM(I7:I82),2)</f>
        <v>1662.8</v>
      </c>
      <c r="J85" s="112"/>
      <c r="N85" s="109"/>
      <c r="O85" s="109"/>
      <c r="P85" s="109"/>
      <c r="Q85" s="109"/>
    </row>
    <row r="87" spans="1:17" ht="19.5" customHeight="1">
      <c r="B87" s="650" t="s">
        <v>321</v>
      </c>
      <c r="C87" s="650"/>
      <c r="D87" s="650"/>
    </row>
    <row r="88" spans="1:17" ht="19.5" customHeight="1">
      <c r="B88" s="113" t="s">
        <v>322</v>
      </c>
      <c r="C88" s="113" t="s">
        <v>323</v>
      </c>
      <c r="D88" s="113" t="s">
        <v>324</v>
      </c>
    </row>
    <row r="89" spans="1:17" ht="19.5" customHeight="1">
      <c r="B89" s="114">
        <v>1</v>
      </c>
      <c r="C89" s="114" t="s">
        <v>107</v>
      </c>
      <c r="D89" s="174">
        <f>ROUND(SUMIFS($I$7:$I$82,$D$7:$D$82,C89),2)</f>
        <v>1493.64</v>
      </c>
    </row>
    <row r="90" spans="1:17" ht="19.5" customHeight="1">
      <c r="B90" s="114">
        <f>+B89+1</f>
        <v>2</v>
      </c>
      <c r="C90" s="114" t="s">
        <v>102</v>
      </c>
      <c r="D90" s="174">
        <f t="shared" ref="D90:D91" si="8">ROUND(SUMIFS($I$7:$I$82,$D$7:$D$82,C90),2)</f>
        <v>0</v>
      </c>
    </row>
    <row r="91" spans="1:17" ht="19.5" customHeight="1">
      <c r="B91" s="114">
        <f>+B90+1</f>
        <v>3</v>
      </c>
      <c r="C91" s="114" t="s">
        <v>714</v>
      </c>
      <c r="D91" s="174">
        <f t="shared" si="8"/>
        <v>137.58000000000001</v>
      </c>
    </row>
    <row r="92" spans="1:17">
      <c r="B92" s="651" t="s">
        <v>325</v>
      </c>
      <c r="C92" s="652"/>
      <c r="D92" s="302">
        <f>SUM(D89:D91)</f>
        <v>1631.22</v>
      </c>
    </row>
    <row r="98" spans="1:12" ht="18">
      <c r="A98" s="640" t="s">
        <v>979</v>
      </c>
      <c r="B98" s="640"/>
      <c r="C98" s="640"/>
      <c r="D98" s="640"/>
      <c r="E98" s="640"/>
      <c r="F98" s="640"/>
      <c r="G98" s="640"/>
      <c r="H98" s="640"/>
      <c r="I98" s="640"/>
      <c r="J98" s="640"/>
      <c r="K98" s="116"/>
      <c r="L98" s="116"/>
    </row>
  </sheetData>
  <mergeCells count="16">
    <mergeCell ref="A98:J98"/>
    <mergeCell ref="A1:J1"/>
    <mergeCell ref="A2:J2"/>
    <mergeCell ref="A3:J3"/>
    <mergeCell ref="A4:J4"/>
    <mergeCell ref="A5:A6"/>
    <mergeCell ref="B5:B6"/>
    <mergeCell ref="C5:C6"/>
    <mergeCell ref="D5:D6"/>
    <mergeCell ref="E5:E6"/>
    <mergeCell ref="F5:F6"/>
    <mergeCell ref="G5:I5"/>
    <mergeCell ref="J5:J6"/>
    <mergeCell ref="A85:E85"/>
    <mergeCell ref="B87:D87"/>
    <mergeCell ref="B92:C92"/>
  </mergeCells>
  <pageMargins left="0.39370078740157483" right="0.27559055118110237" top="0.74803149606299213" bottom="0.74803149606299213" header="0.31496062992125984" footer="0.31496062992125984"/>
  <pageSetup paperSize="9"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12"/>
  <sheetViews>
    <sheetView topLeftCell="A177" workbookViewId="0">
      <selection activeCell="G199" sqref="G199"/>
    </sheetView>
  </sheetViews>
  <sheetFormatPr defaultRowHeight="15"/>
  <cols>
    <col min="7" max="7" width="11.140625" customWidth="1"/>
    <col min="12" max="12" width="11.140625" customWidth="1"/>
  </cols>
  <sheetData>
    <row r="1" spans="1:13" ht="30.75" customHeight="1">
      <c r="A1" s="724" t="s">
        <v>779</v>
      </c>
      <c r="B1" s="724"/>
      <c r="C1" s="724"/>
      <c r="D1" s="724"/>
      <c r="E1" s="724"/>
      <c r="F1" s="724"/>
      <c r="G1" s="724"/>
      <c r="H1" s="724"/>
      <c r="I1" s="724"/>
      <c r="J1" s="724"/>
      <c r="K1" s="724"/>
      <c r="L1" s="724"/>
      <c r="M1" s="724"/>
    </row>
    <row r="2" spans="1:13" ht="15.75">
      <c r="A2" s="242" t="s">
        <v>780</v>
      </c>
      <c r="B2" s="243" t="s">
        <v>781</v>
      </c>
      <c r="C2" s="244"/>
      <c r="D2" s="244"/>
      <c r="E2" s="244"/>
      <c r="F2" s="244"/>
      <c r="G2" s="244" t="s">
        <v>782</v>
      </c>
      <c r="H2" s="245"/>
      <c r="I2" s="243" t="s">
        <v>783</v>
      </c>
      <c r="J2" s="246"/>
      <c r="K2" s="246"/>
      <c r="L2" s="246"/>
      <c r="M2" s="246"/>
    </row>
    <row r="3" spans="1:13" ht="15.75" customHeight="1">
      <c r="A3" s="717"/>
      <c r="B3" s="718"/>
      <c r="C3" s="718"/>
      <c r="D3" s="718"/>
      <c r="E3" s="718"/>
      <c r="F3" s="718"/>
      <c r="G3" s="718"/>
      <c r="H3" s="718"/>
      <c r="I3" s="718"/>
      <c r="J3" s="718"/>
      <c r="K3" s="718"/>
      <c r="L3" s="718"/>
      <c r="M3" s="719"/>
    </row>
    <row r="4" spans="1:13">
      <c r="A4" s="242" t="s">
        <v>784</v>
      </c>
      <c r="B4" s="235"/>
      <c r="C4" s="727"/>
      <c r="D4" s="727"/>
      <c r="E4" s="727"/>
      <c r="F4" s="727"/>
      <c r="G4" s="727"/>
      <c r="H4" s="244" t="s">
        <v>785</v>
      </c>
      <c r="I4" s="244"/>
      <c r="J4" s="244"/>
      <c r="K4" s="244"/>
      <c r="L4" s="244"/>
      <c r="M4" s="244"/>
    </row>
    <row r="5" spans="1:13">
      <c r="A5" s="716" t="s">
        <v>786</v>
      </c>
      <c r="B5" s="728" t="s">
        <v>787</v>
      </c>
      <c r="C5" s="716" t="s">
        <v>788</v>
      </c>
      <c r="D5" s="716" t="s">
        <v>800</v>
      </c>
      <c r="E5" s="716" t="s">
        <v>789</v>
      </c>
      <c r="F5" s="716" t="s">
        <v>790</v>
      </c>
      <c r="G5" s="716" t="s">
        <v>317</v>
      </c>
      <c r="H5" s="729" t="s">
        <v>791</v>
      </c>
      <c r="I5" s="730" t="s">
        <v>792</v>
      </c>
      <c r="J5" s="730"/>
      <c r="K5" s="730"/>
      <c r="L5" s="728" t="s">
        <v>793</v>
      </c>
      <c r="M5" s="716" t="s">
        <v>794</v>
      </c>
    </row>
    <row r="6" spans="1:13" ht="60">
      <c r="A6" s="716"/>
      <c r="B6" s="728"/>
      <c r="C6" s="716"/>
      <c r="D6" s="716"/>
      <c r="E6" s="716"/>
      <c r="F6" s="716"/>
      <c r="G6" s="716"/>
      <c r="H6" s="729"/>
      <c r="I6" s="236" t="s">
        <v>795</v>
      </c>
      <c r="J6" s="237" t="s">
        <v>796</v>
      </c>
      <c r="K6" s="236" t="s">
        <v>797</v>
      </c>
      <c r="L6" s="728"/>
      <c r="M6" s="716"/>
    </row>
    <row r="7" spans="1:13" ht="15.75">
      <c r="A7" s="114">
        <v>1</v>
      </c>
      <c r="B7" s="114" t="s">
        <v>103</v>
      </c>
      <c r="C7" s="114">
        <v>56.7</v>
      </c>
      <c r="D7" s="114">
        <v>63</v>
      </c>
      <c r="E7" s="112" t="s">
        <v>127</v>
      </c>
      <c r="F7" s="112" t="s">
        <v>376</v>
      </c>
      <c r="G7" s="238">
        <v>350</v>
      </c>
      <c r="H7" s="239">
        <v>4.5</v>
      </c>
      <c r="I7" s="240">
        <v>3</v>
      </c>
      <c r="J7" s="239">
        <v>1</v>
      </c>
      <c r="K7" s="240">
        <v>4</v>
      </c>
      <c r="L7" s="114"/>
      <c r="M7" s="114"/>
    </row>
    <row r="8" spans="1:13" ht="15.75">
      <c r="A8" s="114">
        <v>2</v>
      </c>
      <c r="B8" s="114" t="s">
        <v>103</v>
      </c>
      <c r="C8" s="114">
        <v>56.7</v>
      </c>
      <c r="D8" s="114">
        <v>63</v>
      </c>
      <c r="E8" s="112" t="s">
        <v>376</v>
      </c>
      <c r="F8" s="112" t="s">
        <v>116</v>
      </c>
      <c r="G8" s="238">
        <v>285</v>
      </c>
      <c r="H8" s="239">
        <v>4.5</v>
      </c>
      <c r="I8" s="240">
        <v>3</v>
      </c>
      <c r="J8" s="239">
        <v>1</v>
      </c>
      <c r="K8" s="240">
        <v>4</v>
      </c>
      <c r="L8" s="114"/>
      <c r="M8" s="114"/>
    </row>
    <row r="9" spans="1:13" ht="15.75">
      <c r="A9" s="114">
        <v>3</v>
      </c>
      <c r="B9" s="114" t="s">
        <v>103</v>
      </c>
      <c r="C9" s="114">
        <v>56.7</v>
      </c>
      <c r="D9" s="114">
        <v>63</v>
      </c>
      <c r="E9" s="112" t="s">
        <v>127</v>
      </c>
      <c r="F9" s="112" t="s">
        <v>376</v>
      </c>
      <c r="G9" s="238">
        <v>163</v>
      </c>
      <c r="H9" s="239">
        <v>4.5</v>
      </c>
      <c r="I9" s="240">
        <v>3</v>
      </c>
      <c r="J9" s="239">
        <v>1</v>
      </c>
      <c r="K9" s="240">
        <v>4</v>
      </c>
      <c r="L9" s="114"/>
      <c r="M9" s="114"/>
    </row>
    <row r="10" spans="1:13" ht="15.75">
      <c r="A10" s="114">
        <v>4</v>
      </c>
      <c r="B10" s="114" t="s">
        <v>103</v>
      </c>
      <c r="C10" s="114">
        <v>56.7</v>
      </c>
      <c r="D10" s="114">
        <v>63</v>
      </c>
      <c r="E10" s="241" t="s">
        <v>121</v>
      </c>
      <c r="F10" s="112" t="s">
        <v>42</v>
      </c>
      <c r="G10" s="112">
        <v>233</v>
      </c>
      <c r="H10" s="239">
        <v>4.5</v>
      </c>
      <c r="I10" s="240">
        <v>3</v>
      </c>
      <c r="J10" s="239">
        <v>1</v>
      </c>
      <c r="K10" s="240">
        <v>4</v>
      </c>
      <c r="L10" s="114"/>
      <c r="M10" s="114"/>
    </row>
    <row r="11" spans="1:13" ht="15.75">
      <c r="A11" s="114">
        <v>5</v>
      </c>
      <c r="B11" s="114" t="s">
        <v>103</v>
      </c>
      <c r="C11" s="114">
        <v>56.7</v>
      </c>
      <c r="D11" s="114">
        <v>63</v>
      </c>
      <c r="E11" s="112" t="s">
        <v>121</v>
      </c>
      <c r="F11" s="241" t="s">
        <v>377</v>
      </c>
      <c r="G11" s="112">
        <v>575</v>
      </c>
      <c r="H11" s="239">
        <v>4.5</v>
      </c>
      <c r="I11" s="240">
        <v>3</v>
      </c>
      <c r="J11" s="239">
        <v>1</v>
      </c>
      <c r="K11" s="240">
        <v>4</v>
      </c>
      <c r="L11" s="114"/>
      <c r="M11" s="114"/>
    </row>
    <row r="12" spans="1:13" ht="15.75">
      <c r="A12" s="114">
        <v>6</v>
      </c>
      <c r="B12" s="114" t="s">
        <v>103</v>
      </c>
      <c r="C12" s="114">
        <v>81.099999999999994</v>
      </c>
      <c r="D12" s="114">
        <v>90</v>
      </c>
      <c r="E12" s="112" t="s">
        <v>127</v>
      </c>
      <c r="F12" s="112" t="s">
        <v>209</v>
      </c>
      <c r="G12" s="112">
        <v>578</v>
      </c>
      <c r="H12" s="239">
        <v>4.5</v>
      </c>
      <c r="I12" s="240">
        <v>3</v>
      </c>
      <c r="J12" s="239">
        <v>1</v>
      </c>
      <c r="K12" s="240">
        <v>4</v>
      </c>
      <c r="L12" s="114"/>
      <c r="M12" s="114"/>
    </row>
    <row r="13" spans="1:13" ht="15.75">
      <c r="A13" s="114">
        <v>7</v>
      </c>
      <c r="B13" s="114" t="s">
        <v>103</v>
      </c>
      <c r="C13" s="114">
        <v>56.7</v>
      </c>
      <c r="D13" s="114">
        <v>63</v>
      </c>
      <c r="E13" s="112" t="s">
        <v>191</v>
      </c>
      <c r="F13" s="112" t="s">
        <v>139</v>
      </c>
      <c r="G13" s="112">
        <v>242</v>
      </c>
      <c r="H13" s="239">
        <v>4.5</v>
      </c>
      <c r="I13" s="240">
        <v>3</v>
      </c>
      <c r="J13" s="239">
        <v>1</v>
      </c>
      <c r="K13" s="240">
        <v>4</v>
      </c>
      <c r="L13" s="114"/>
      <c r="M13" s="114"/>
    </row>
    <row r="14" spans="1:13" ht="15.75">
      <c r="A14" s="114">
        <v>8</v>
      </c>
      <c r="B14" s="114" t="s">
        <v>103</v>
      </c>
      <c r="C14" s="114">
        <v>56.7</v>
      </c>
      <c r="D14" s="114">
        <v>63</v>
      </c>
      <c r="E14" s="112" t="s">
        <v>139</v>
      </c>
      <c r="F14" s="112" t="s">
        <v>378</v>
      </c>
      <c r="G14" s="112">
        <v>235</v>
      </c>
      <c r="H14" s="239">
        <v>4.5</v>
      </c>
      <c r="I14" s="240">
        <v>3</v>
      </c>
      <c r="J14" s="239">
        <v>1</v>
      </c>
      <c r="K14" s="240">
        <v>4</v>
      </c>
      <c r="L14" s="114"/>
      <c r="M14" s="240"/>
    </row>
    <row r="15" spans="1:13">
      <c r="A15" s="114">
        <v>9</v>
      </c>
      <c r="B15" s="114" t="s">
        <v>103</v>
      </c>
      <c r="C15" s="114">
        <v>180.6</v>
      </c>
      <c r="D15" s="114">
        <v>200</v>
      </c>
      <c r="E15" s="114" t="s">
        <v>106</v>
      </c>
      <c r="F15" s="114" t="s">
        <v>127</v>
      </c>
      <c r="G15" s="114">
        <v>171</v>
      </c>
      <c r="H15" s="239">
        <v>4.5</v>
      </c>
      <c r="I15" s="240">
        <v>3</v>
      </c>
      <c r="J15" s="239">
        <v>1</v>
      </c>
      <c r="K15" s="240">
        <v>4</v>
      </c>
      <c r="L15" s="114"/>
      <c r="M15" s="114"/>
    </row>
    <row r="16" spans="1:13">
      <c r="A16" s="114">
        <v>10</v>
      </c>
      <c r="B16" s="114" t="s">
        <v>103</v>
      </c>
      <c r="C16" s="114">
        <v>180.6</v>
      </c>
      <c r="D16" s="114">
        <v>200</v>
      </c>
      <c r="E16" s="114" t="s">
        <v>379</v>
      </c>
      <c r="F16" s="114" t="s">
        <v>106</v>
      </c>
      <c r="G16" s="114">
        <v>217</v>
      </c>
      <c r="H16" s="239">
        <v>4.5</v>
      </c>
      <c r="I16" s="240">
        <v>3</v>
      </c>
      <c r="J16" s="239">
        <v>1</v>
      </c>
      <c r="K16" s="240">
        <v>4</v>
      </c>
      <c r="L16" s="114"/>
      <c r="M16" s="114"/>
    </row>
    <row r="17" spans="1:24">
      <c r="A17" s="114">
        <v>11</v>
      </c>
      <c r="B17" s="114" t="s">
        <v>103</v>
      </c>
      <c r="C17" s="114">
        <v>56.7</v>
      </c>
      <c r="D17" s="114">
        <v>63</v>
      </c>
      <c r="E17" s="114" t="s">
        <v>252</v>
      </c>
      <c r="F17" s="114" t="s">
        <v>208</v>
      </c>
      <c r="G17" s="114">
        <v>363</v>
      </c>
      <c r="H17" s="239">
        <v>4.5</v>
      </c>
      <c r="I17" s="240">
        <v>3</v>
      </c>
      <c r="J17" s="239">
        <v>1</v>
      </c>
      <c r="K17" s="240">
        <v>4</v>
      </c>
      <c r="L17" s="114"/>
      <c r="M17" s="114"/>
    </row>
    <row r="18" spans="1:24">
      <c r="A18" s="114">
        <v>12</v>
      </c>
      <c r="B18" s="114" t="s">
        <v>103</v>
      </c>
      <c r="C18" s="114">
        <v>56.7</v>
      </c>
      <c r="D18" s="114">
        <v>63</v>
      </c>
      <c r="E18" s="114" t="s">
        <v>208</v>
      </c>
      <c r="F18" s="114" t="s">
        <v>256</v>
      </c>
      <c r="G18" s="114">
        <v>52</v>
      </c>
      <c r="H18" s="239">
        <v>4.5</v>
      </c>
      <c r="I18" s="240">
        <v>3</v>
      </c>
      <c r="J18" s="239">
        <v>1</v>
      </c>
      <c r="K18" s="240">
        <v>4</v>
      </c>
      <c r="L18" s="114"/>
      <c r="M18" s="114"/>
    </row>
    <row r="19" spans="1:24">
      <c r="A19" s="114">
        <v>13</v>
      </c>
      <c r="B19" s="114" t="s">
        <v>103</v>
      </c>
      <c r="C19" s="114">
        <v>56.7</v>
      </c>
      <c r="D19" s="114">
        <v>63</v>
      </c>
      <c r="E19" s="114" t="s">
        <v>208</v>
      </c>
      <c r="F19" s="114" t="s">
        <v>114</v>
      </c>
      <c r="G19" s="114">
        <v>81</v>
      </c>
      <c r="H19" s="239">
        <v>4.5</v>
      </c>
      <c r="I19" s="240">
        <v>3</v>
      </c>
      <c r="J19" s="239">
        <v>1</v>
      </c>
      <c r="K19" s="240">
        <v>4</v>
      </c>
      <c r="L19" s="114"/>
      <c r="M19" s="114"/>
    </row>
    <row r="20" spans="1:24">
      <c r="A20" s="114">
        <v>14</v>
      </c>
      <c r="B20" s="114" t="s">
        <v>103</v>
      </c>
      <c r="C20" s="114">
        <v>56.7</v>
      </c>
      <c r="D20" s="114">
        <v>63</v>
      </c>
      <c r="E20" s="114" t="s">
        <v>114</v>
      </c>
      <c r="F20" s="114" t="s">
        <v>247</v>
      </c>
      <c r="G20" s="114">
        <v>22</v>
      </c>
      <c r="H20" s="239">
        <v>4.5</v>
      </c>
      <c r="I20" s="240">
        <v>3</v>
      </c>
      <c r="J20" s="239">
        <v>1</v>
      </c>
      <c r="K20" s="240">
        <v>4</v>
      </c>
      <c r="L20" s="114"/>
      <c r="M20" s="114"/>
    </row>
    <row r="21" spans="1:24">
      <c r="A21" s="114">
        <v>15</v>
      </c>
      <c r="B21" s="114" t="s">
        <v>103</v>
      </c>
      <c r="C21" s="114">
        <v>56.7</v>
      </c>
      <c r="D21" s="114">
        <v>63</v>
      </c>
      <c r="E21" s="114" t="s">
        <v>114</v>
      </c>
      <c r="F21" s="114" t="s">
        <v>246</v>
      </c>
      <c r="G21" s="114">
        <v>59</v>
      </c>
      <c r="H21" s="239">
        <v>4.5</v>
      </c>
      <c r="I21" s="240">
        <v>3</v>
      </c>
      <c r="J21" s="239">
        <v>1</v>
      </c>
      <c r="K21" s="240">
        <v>4</v>
      </c>
      <c r="L21" s="114"/>
      <c r="M21" s="114"/>
    </row>
    <row r="22" spans="1:24" ht="15.75">
      <c r="A22" s="114">
        <v>16</v>
      </c>
      <c r="B22" s="114" t="s">
        <v>103</v>
      </c>
      <c r="C22" s="114">
        <v>180.6</v>
      </c>
      <c r="D22" s="114">
        <v>200</v>
      </c>
      <c r="E22" s="112" t="s">
        <v>127</v>
      </c>
      <c r="F22" s="241" t="s">
        <v>228</v>
      </c>
      <c r="G22" s="114">
        <v>98</v>
      </c>
      <c r="H22" s="239">
        <v>4.5</v>
      </c>
      <c r="I22" s="240">
        <v>3</v>
      </c>
      <c r="J22" s="239">
        <v>1</v>
      </c>
      <c r="K22" s="240">
        <v>4</v>
      </c>
      <c r="L22" s="114"/>
      <c r="M22" s="114"/>
    </row>
    <row r="23" spans="1:24" ht="15.75">
      <c r="A23" s="114">
        <v>17</v>
      </c>
      <c r="B23" s="114" t="s">
        <v>103</v>
      </c>
      <c r="C23" s="114">
        <v>180.6</v>
      </c>
      <c r="D23" s="114">
        <v>200</v>
      </c>
      <c r="E23" s="112" t="s">
        <v>228</v>
      </c>
      <c r="F23" s="112" t="s">
        <v>222</v>
      </c>
      <c r="G23" s="114">
        <v>111</v>
      </c>
      <c r="H23" s="239">
        <v>4.5</v>
      </c>
      <c r="I23" s="240">
        <v>3</v>
      </c>
      <c r="J23" s="239">
        <v>1</v>
      </c>
      <c r="K23" s="240">
        <v>4</v>
      </c>
      <c r="L23" s="114"/>
      <c r="M23" s="114"/>
    </row>
    <row r="24" spans="1:24" ht="15.75">
      <c r="A24" s="114">
        <v>18</v>
      </c>
      <c r="B24" s="114" t="s">
        <v>103</v>
      </c>
      <c r="C24" s="114">
        <v>180.6</v>
      </c>
      <c r="D24" s="114">
        <v>200</v>
      </c>
      <c r="E24" s="112" t="s">
        <v>234</v>
      </c>
      <c r="F24" s="241" t="s">
        <v>226</v>
      </c>
      <c r="G24" s="114">
        <v>278</v>
      </c>
      <c r="H24" s="239">
        <v>4.5</v>
      </c>
      <c r="I24" s="240">
        <v>3</v>
      </c>
      <c r="J24" s="239">
        <v>1</v>
      </c>
      <c r="K24" s="240">
        <v>4</v>
      </c>
      <c r="L24" s="114"/>
      <c r="M24" s="114"/>
    </row>
    <row r="25" spans="1:24">
      <c r="A25" s="114">
        <v>19</v>
      </c>
      <c r="B25" s="114" t="s">
        <v>103</v>
      </c>
      <c r="C25" s="114">
        <v>180.6</v>
      </c>
      <c r="D25" s="114">
        <v>200</v>
      </c>
      <c r="E25" s="114" t="s">
        <v>222</v>
      </c>
      <c r="F25" s="114" t="s">
        <v>251</v>
      </c>
      <c r="G25" s="114">
        <v>271</v>
      </c>
      <c r="H25" s="239">
        <v>4.5</v>
      </c>
      <c r="I25" s="240">
        <v>3</v>
      </c>
      <c r="J25" s="239">
        <v>1</v>
      </c>
      <c r="K25" s="240">
        <v>4</v>
      </c>
      <c r="L25" s="114"/>
      <c r="M25" s="114"/>
    </row>
    <row r="26" spans="1:24" ht="15.75">
      <c r="A26" s="114">
        <v>20</v>
      </c>
      <c r="B26" s="114" t="s">
        <v>103</v>
      </c>
      <c r="C26" s="114">
        <v>144.4</v>
      </c>
      <c r="D26" s="114">
        <v>160</v>
      </c>
      <c r="E26" s="112" t="s">
        <v>380</v>
      </c>
      <c r="F26" s="112" t="s">
        <v>661</v>
      </c>
      <c r="G26" s="114">
        <v>504</v>
      </c>
      <c r="H26" s="239">
        <v>4.5</v>
      </c>
      <c r="I26" s="240">
        <v>3</v>
      </c>
      <c r="J26" s="239">
        <v>1</v>
      </c>
      <c r="K26" s="240">
        <v>4</v>
      </c>
      <c r="L26" s="114"/>
      <c r="M26" s="114"/>
    </row>
    <row r="27" spans="1:24" ht="15.75">
      <c r="A27" s="114">
        <v>21</v>
      </c>
      <c r="B27" s="114" t="s">
        <v>103</v>
      </c>
      <c r="C27" s="114">
        <v>56.7</v>
      </c>
      <c r="D27" s="114">
        <v>63</v>
      </c>
      <c r="E27" s="112" t="s">
        <v>380</v>
      </c>
      <c r="F27" s="112" t="s">
        <v>211</v>
      </c>
      <c r="G27" s="238">
        <v>385</v>
      </c>
      <c r="H27" s="239">
        <v>4.5</v>
      </c>
      <c r="I27" s="240">
        <v>3</v>
      </c>
      <c r="J27" s="239">
        <v>1</v>
      </c>
      <c r="K27" s="240">
        <v>4</v>
      </c>
      <c r="L27" s="114"/>
      <c r="M27" s="114"/>
    </row>
    <row r="28" spans="1:24" ht="15.75">
      <c r="A28" s="114">
        <v>22</v>
      </c>
      <c r="B28" s="114" t="s">
        <v>103</v>
      </c>
      <c r="C28" s="114">
        <v>180.6</v>
      </c>
      <c r="D28" s="114">
        <v>200</v>
      </c>
      <c r="E28" s="112" t="s">
        <v>379</v>
      </c>
      <c r="F28" s="112" t="s">
        <v>227</v>
      </c>
      <c r="G28" s="238">
        <v>145</v>
      </c>
      <c r="H28" s="239">
        <v>4.5</v>
      </c>
      <c r="I28" s="240">
        <v>3</v>
      </c>
      <c r="J28" s="239">
        <v>1</v>
      </c>
      <c r="K28" s="240">
        <v>4</v>
      </c>
      <c r="L28" s="114"/>
      <c r="M28" s="114"/>
    </row>
    <row r="29" spans="1:24" ht="15.75">
      <c r="A29" s="114">
        <v>23</v>
      </c>
      <c r="B29" s="114" t="s">
        <v>103</v>
      </c>
      <c r="C29" s="114">
        <v>81.099999999999994</v>
      </c>
      <c r="D29" s="114">
        <v>90</v>
      </c>
      <c r="E29" s="241" t="s">
        <v>661</v>
      </c>
      <c r="F29" s="112" t="s">
        <v>112</v>
      </c>
      <c r="G29" s="112">
        <v>182</v>
      </c>
      <c r="H29" s="239">
        <v>4.5</v>
      </c>
      <c r="I29" s="240">
        <v>3</v>
      </c>
      <c r="J29" s="239">
        <v>1</v>
      </c>
      <c r="K29" s="240">
        <v>4</v>
      </c>
      <c r="L29" s="114"/>
      <c r="M29" s="114"/>
    </row>
    <row r="30" spans="1:24" ht="15.75">
      <c r="A30" s="114">
        <v>24</v>
      </c>
      <c r="B30" s="114" t="s">
        <v>103</v>
      </c>
      <c r="C30" s="114">
        <v>56.7</v>
      </c>
      <c r="D30" s="114">
        <v>63</v>
      </c>
      <c r="E30" s="112" t="s">
        <v>279</v>
      </c>
      <c r="F30" s="241" t="s">
        <v>661</v>
      </c>
      <c r="G30" s="112">
        <v>205</v>
      </c>
      <c r="H30" s="239">
        <v>4.5</v>
      </c>
      <c r="I30" s="240">
        <v>3</v>
      </c>
      <c r="J30" s="239">
        <v>1</v>
      </c>
      <c r="K30" s="240">
        <v>4</v>
      </c>
      <c r="L30" s="114"/>
      <c r="M30" s="114"/>
    </row>
    <row r="31" spans="1:24" ht="15.75">
      <c r="A31" s="114">
        <v>25</v>
      </c>
      <c r="B31" s="114" t="s">
        <v>103</v>
      </c>
      <c r="C31" s="114">
        <v>56.7</v>
      </c>
      <c r="D31" s="114">
        <v>63</v>
      </c>
      <c r="E31" s="112" t="s">
        <v>211</v>
      </c>
      <c r="F31" s="112" t="s">
        <v>662</v>
      </c>
      <c r="G31" s="112">
        <v>177</v>
      </c>
      <c r="H31" s="239">
        <v>4.5</v>
      </c>
      <c r="I31" s="240">
        <v>3</v>
      </c>
      <c r="J31" s="239">
        <v>1</v>
      </c>
      <c r="K31" s="240">
        <v>4</v>
      </c>
      <c r="L31" s="114"/>
      <c r="M31" s="114"/>
    </row>
    <row r="32" spans="1:24" ht="18.75">
      <c r="A32" s="114">
        <v>26</v>
      </c>
      <c r="B32" s="114" t="s">
        <v>103</v>
      </c>
      <c r="C32" s="114">
        <v>81.099999999999994</v>
      </c>
      <c r="D32" s="114">
        <v>90</v>
      </c>
      <c r="E32" s="112" t="s">
        <v>663</v>
      </c>
      <c r="F32" s="112" t="s">
        <v>664</v>
      </c>
      <c r="G32" s="112">
        <v>102</v>
      </c>
      <c r="H32" s="239">
        <v>4.5</v>
      </c>
      <c r="I32" s="240">
        <v>3</v>
      </c>
      <c r="J32" s="239">
        <v>1</v>
      </c>
      <c r="K32" s="240">
        <v>4</v>
      </c>
      <c r="L32" s="114"/>
      <c r="M32" s="114"/>
      <c r="N32" s="720" t="s">
        <v>991</v>
      </c>
      <c r="O32" s="721"/>
      <c r="P32" s="721"/>
      <c r="Q32" s="721"/>
      <c r="R32" s="721"/>
      <c r="S32" s="721"/>
      <c r="T32" s="721"/>
      <c r="U32" s="721"/>
      <c r="V32" s="721"/>
      <c r="W32" s="721"/>
      <c r="X32" s="721"/>
    </row>
    <row r="33" spans="1:24" ht="15.75">
      <c r="A33" s="114">
        <v>1</v>
      </c>
      <c r="B33" s="114" t="s">
        <v>103</v>
      </c>
      <c r="C33" s="114">
        <v>67.400000000000006</v>
      </c>
      <c r="D33" s="114">
        <v>75</v>
      </c>
      <c r="E33" s="112" t="s">
        <v>653</v>
      </c>
      <c r="F33" s="112" t="s">
        <v>135</v>
      </c>
      <c r="G33" s="112">
        <v>98</v>
      </c>
      <c r="H33" s="114">
        <v>4.5</v>
      </c>
      <c r="I33" s="114">
        <v>3</v>
      </c>
      <c r="J33" s="114">
        <v>1</v>
      </c>
      <c r="K33" s="114">
        <v>4</v>
      </c>
      <c r="L33" s="245"/>
      <c r="M33" s="245"/>
      <c r="N33" s="114"/>
      <c r="O33" s="114"/>
      <c r="P33" s="114"/>
      <c r="Q33" s="114"/>
      <c r="R33" s="112"/>
      <c r="S33" s="112"/>
      <c r="T33" s="112"/>
      <c r="U33" s="114"/>
      <c r="V33" s="114"/>
      <c r="W33" s="114"/>
      <c r="X33" s="114"/>
    </row>
    <row r="34" spans="1:24">
      <c r="A34" s="114">
        <v>2</v>
      </c>
      <c r="B34" s="114" t="s">
        <v>103</v>
      </c>
      <c r="C34" s="114">
        <v>56.7</v>
      </c>
      <c r="D34" s="114">
        <v>63</v>
      </c>
      <c r="E34" s="114" t="s">
        <v>211</v>
      </c>
      <c r="F34" s="114" t="s">
        <v>372</v>
      </c>
      <c r="G34" s="114">
        <v>120</v>
      </c>
      <c r="H34" s="114">
        <v>4.5</v>
      </c>
      <c r="I34" s="114">
        <v>3</v>
      </c>
      <c r="J34" s="114">
        <v>1</v>
      </c>
      <c r="K34" s="114">
        <v>4</v>
      </c>
      <c r="L34" s="245"/>
      <c r="M34" s="245"/>
      <c r="N34" s="114"/>
      <c r="O34" s="114"/>
      <c r="P34" s="114"/>
      <c r="Q34" s="114"/>
      <c r="R34" s="114"/>
      <c r="S34" s="114"/>
      <c r="T34" s="114"/>
      <c r="U34" s="114"/>
      <c r="V34" s="114"/>
      <c r="W34" s="114"/>
      <c r="X34" s="114"/>
    </row>
    <row r="35" spans="1:24">
      <c r="A35" s="114">
        <v>3</v>
      </c>
      <c r="B35" s="114" t="s">
        <v>103</v>
      </c>
      <c r="C35" s="114">
        <v>56.7</v>
      </c>
      <c r="D35" s="114">
        <v>63</v>
      </c>
      <c r="E35" s="114" t="s">
        <v>665</v>
      </c>
      <c r="F35" s="114" t="s">
        <v>666</v>
      </c>
      <c r="G35" s="114">
        <v>313</v>
      </c>
      <c r="H35" s="114">
        <v>4.5</v>
      </c>
      <c r="I35" s="114">
        <v>3</v>
      </c>
      <c r="J35" s="114">
        <v>1</v>
      </c>
      <c r="K35" s="114">
        <v>4</v>
      </c>
      <c r="L35" s="245"/>
      <c r="M35" s="245"/>
      <c r="N35" s="114"/>
      <c r="O35" s="114"/>
      <c r="P35" s="114"/>
      <c r="Q35" s="114"/>
      <c r="R35" s="114"/>
      <c r="S35" s="114"/>
      <c r="T35" s="114"/>
      <c r="U35" s="114"/>
      <c r="V35" s="114"/>
      <c r="W35" s="114"/>
      <c r="X35" s="114"/>
    </row>
    <row r="36" spans="1:24">
      <c r="A36" s="114">
        <v>4</v>
      </c>
      <c r="B36" s="114" t="s">
        <v>103</v>
      </c>
      <c r="C36" s="114">
        <v>180.6</v>
      </c>
      <c r="D36" s="114">
        <v>200</v>
      </c>
      <c r="E36" s="114" t="s">
        <v>379</v>
      </c>
      <c r="F36" s="114" t="s">
        <v>234</v>
      </c>
      <c r="G36" s="114">
        <v>228</v>
      </c>
      <c r="H36" s="114">
        <v>4.5</v>
      </c>
      <c r="I36" s="114">
        <v>3</v>
      </c>
      <c r="J36" s="114">
        <v>1</v>
      </c>
      <c r="K36" s="114">
        <v>4</v>
      </c>
      <c r="L36" s="245"/>
      <c r="M36" s="245"/>
      <c r="N36" s="114"/>
      <c r="O36" s="114"/>
      <c r="P36" s="114"/>
      <c r="Q36" s="114"/>
      <c r="R36" s="114"/>
      <c r="S36" s="114"/>
      <c r="T36" s="114"/>
      <c r="U36" s="114"/>
      <c r="V36" s="114"/>
      <c r="W36" s="114"/>
      <c r="X36" s="114"/>
    </row>
    <row r="37" spans="1:24">
      <c r="A37" s="114">
        <v>5</v>
      </c>
      <c r="B37" s="114" t="s">
        <v>103</v>
      </c>
      <c r="C37" s="114">
        <v>56.7</v>
      </c>
      <c r="D37" s="114">
        <v>63</v>
      </c>
      <c r="E37" s="114" t="s">
        <v>175</v>
      </c>
      <c r="F37" s="114" t="s">
        <v>667</v>
      </c>
      <c r="G37" s="114">
        <v>207</v>
      </c>
      <c r="H37" s="114">
        <v>4.5</v>
      </c>
      <c r="I37" s="114">
        <v>3</v>
      </c>
      <c r="J37" s="114">
        <v>1</v>
      </c>
      <c r="K37" s="114">
        <v>4</v>
      </c>
      <c r="L37" s="245"/>
      <c r="M37" s="245"/>
      <c r="N37" s="114"/>
      <c r="O37" s="114"/>
      <c r="P37" s="114"/>
      <c r="Q37" s="114"/>
      <c r="R37" s="114"/>
      <c r="S37" s="114"/>
      <c r="T37" s="114"/>
      <c r="U37" s="114"/>
      <c r="V37" s="114"/>
      <c r="W37" s="114"/>
      <c r="X37" s="114"/>
    </row>
    <row r="38" spans="1:24">
      <c r="A38" s="114">
        <v>6</v>
      </c>
      <c r="B38" s="114" t="s">
        <v>103</v>
      </c>
      <c r="C38" s="114">
        <v>56.7</v>
      </c>
      <c r="D38" s="114">
        <v>63</v>
      </c>
      <c r="E38" s="114" t="s">
        <v>666</v>
      </c>
      <c r="F38" s="114" t="s">
        <v>175</v>
      </c>
      <c r="G38" s="114">
        <v>206</v>
      </c>
      <c r="H38" s="114">
        <v>4.5</v>
      </c>
      <c r="I38" s="114">
        <v>3</v>
      </c>
      <c r="J38" s="114">
        <v>1</v>
      </c>
      <c r="K38" s="114">
        <v>4</v>
      </c>
      <c r="L38" s="245"/>
      <c r="M38" s="245"/>
      <c r="N38" s="114"/>
      <c r="O38" s="114"/>
      <c r="P38" s="114"/>
      <c r="Q38" s="114"/>
      <c r="R38" s="114"/>
      <c r="S38" s="114"/>
      <c r="T38" s="114"/>
      <c r="U38" s="114"/>
      <c r="V38" s="114"/>
      <c r="W38" s="114"/>
      <c r="X38" s="114"/>
    </row>
    <row r="39" spans="1:24">
      <c r="A39" s="114">
        <v>7</v>
      </c>
      <c r="B39" s="114" t="s">
        <v>103</v>
      </c>
      <c r="C39" s="114">
        <v>56.7</v>
      </c>
      <c r="D39" s="114">
        <v>63</v>
      </c>
      <c r="E39" s="114" t="s">
        <v>175</v>
      </c>
      <c r="F39" s="114" t="s">
        <v>101</v>
      </c>
      <c r="G39" s="114">
        <v>397</v>
      </c>
      <c r="H39" s="114">
        <v>4.5</v>
      </c>
      <c r="I39" s="114">
        <v>3</v>
      </c>
      <c r="J39" s="114">
        <v>1</v>
      </c>
      <c r="K39" s="114">
        <v>4</v>
      </c>
      <c r="L39" s="245"/>
      <c r="M39" s="245"/>
      <c r="N39" s="114"/>
      <c r="O39" s="114"/>
      <c r="P39" s="114"/>
      <c r="Q39" s="114"/>
      <c r="R39" s="114"/>
      <c r="S39" s="114"/>
      <c r="T39" s="114"/>
      <c r="U39" s="114"/>
      <c r="V39" s="114"/>
      <c r="W39" s="114"/>
      <c r="X39" s="114"/>
    </row>
    <row r="40" spans="1:24">
      <c r="A40" s="114">
        <v>8</v>
      </c>
      <c r="B40" s="114" t="s">
        <v>103</v>
      </c>
      <c r="C40" s="114">
        <v>56.7</v>
      </c>
      <c r="D40" s="114">
        <v>63</v>
      </c>
      <c r="E40" s="114" t="s">
        <v>112</v>
      </c>
      <c r="F40" s="114" t="s">
        <v>101</v>
      </c>
      <c r="G40" s="114">
        <v>61</v>
      </c>
      <c r="H40" s="114">
        <v>4.5</v>
      </c>
      <c r="I40" s="114">
        <v>3</v>
      </c>
      <c r="J40" s="114">
        <v>1</v>
      </c>
      <c r="K40" s="114">
        <v>4</v>
      </c>
      <c r="L40" s="245"/>
      <c r="M40" s="245"/>
      <c r="N40" s="114"/>
      <c r="O40" s="114"/>
      <c r="P40" s="114"/>
      <c r="Q40" s="114"/>
      <c r="R40" s="114"/>
      <c r="S40" s="114"/>
      <c r="T40" s="114"/>
      <c r="U40" s="114"/>
      <c r="V40" s="114"/>
      <c r="W40" s="114"/>
      <c r="X40" s="114"/>
    </row>
    <row r="41" spans="1:24" ht="15.75">
      <c r="A41" s="114">
        <v>9</v>
      </c>
      <c r="B41" s="114" t="s">
        <v>103</v>
      </c>
      <c r="C41" s="114">
        <v>56.7</v>
      </c>
      <c r="D41" s="114">
        <v>63</v>
      </c>
      <c r="E41" s="112" t="s">
        <v>148</v>
      </c>
      <c r="F41" s="241" t="s">
        <v>182</v>
      </c>
      <c r="G41" s="114">
        <v>226</v>
      </c>
      <c r="H41" s="114">
        <v>4.5</v>
      </c>
      <c r="I41" s="114">
        <v>3</v>
      </c>
      <c r="J41" s="114">
        <v>1</v>
      </c>
      <c r="K41" s="114">
        <v>4</v>
      </c>
      <c r="L41" s="245"/>
      <c r="M41" s="245"/>
      <c r="N41" s="114"/>
      <c r="O41" s="114"/>
      <c r="P41" s="114"/>
      <c r="Q41" s="114"/>
      <c r="R41" s="112"/>
      <c r="S41" s="241"/>
      <c r="T41" s="114"/>
      <c r="U41" s="114"/>
      <c r="V41" s="114"/>
      <c r="W41" s="114"/>
      <c r="X41" s="114"/>
    </row>
    <row r="42" spans="1:24" ht="15.75">
      <c r="A42" s="114">
        <v>10</v>
      </c>
      <c r="B42" s="114" t="s">
        <v>103</v>
      </c>
      <c r="C42" s="114">
        <v>56.7</v>
      </c>
      <c r="D42" s="114">
        <v>63</v>
      </c>
      <c r="E42" s="112" t="s">
        <v>182</v>
      </c>
      <c r="F42" s="112" t="s">
        <v>297</v>
      </c>
      <c r="G42" s="114">
        <v>59</v>
      </c>
      <c r="H42" s="114">
        <v>4.5</v>
      </c>
      <c r="I42" s="114">
        <v>3</v>
      </c>
      <c r="J42" s="114">
        <v>1</v>
      </c>
      <c r="K42" s="114">
        <v>4</v>
      </c>
      <c r="L42" s="245"/>
      <c r="M42" s="245"/>
      <c r="N42" s="114"/>
      <c r="O42" s="114"/>
      <c r="P42" s="114"/>
      <c r="Q42" s="114"/>
      <c r="R42" s="112"/>
      <c r="S42" s="112"/>
      <c r="T42" s="114"/>
      <c r="U42" s="114"/>
      <c r="V42" s="114"/>
      <c r="W42" s="114"/>
      <c r="X42" s="114"/>
    </row>
    <row r="43" spans="1:24" ht="15.75">
      <c r="A43" s="114">
        <v>11</v>
      </c>
      <c r="B43" s="114" t="s">
        <v>103</v>
      </c>
      <c r="C43" s="114">
        <v>56.7</v>
      </c>
      <c r="D43" s="114">
        <v>63</v>
      </c>
      <c r="E43" s="112" t="s">
        <v>181</v>
      </c>
      <c r="F43" s="241" t="s">
        <v>523</v>
      </c>
      <c r="G43" s="114">
        <v>279</v>
      </c>
      <c r="H43" s="114">
        <v>4.5</v>
      </c>
      <c r="I43" s="114">
        <v>3</v>
      </c>
      <c r="J43" s="114">
        <v>1</v>
      </c>
      <c r="K43" s="114">
        <v>4</v>
      </c>
      <c r="L43" s="245"/>
      <c r="M43" s="245"/>
      <c r="N43" s="114"/>
      <c r="O43" s="114"/>
      <c r="P43" s="114"/>
      <c r="Q43" s="114"/>
      <c r="R43" s="112"/>
      <c r="S43" s="241"/>
      <c r="T43" s="114"/>
      <c r="U43" s="114"/>
      <c r="V43" s="114"/>
      <c r="W43" s="114"/>
      <c r="X43" s="114"/>
    </row>
    <row r="44" spans="1:24">
      <c r="A44" s="114">
        <v>12</v>
      </c>
      <c r="B44" s="114" t="s">
        <v>103</v>
      </c>
      <c r="C44" s="114">
        <v>56.7</v>
      </c>
      <c r="D44" s="114">
        <v>63</v>
      </c>
      <c r="E44" s="114" t="s">
        <v>523</v>
      </c>
      <c r="F44" s="114" t="s">
        <v>668</v>
      </c>
      <c r="G44" s="114">
        <v>224</v>
      </c>
      <c r="H44" s="114">
        <v>4.5</v>
      </c>
      <c r="I44" s="114">
        <v>3</v>
      </c>
      <c r="J44" s="114">
        <v>1</v>
      </c>
      <c r="K44" s="114">
        <v>4</v>
      </c>
      <c r="L44" s="245"/>
      <c r="M44" s="245"/>
      <c r="N44" s="114"/>
      <c r="O44" s="114"/>
      <c r="P44" s="114"/>
      <c r="Q44" s="114"/>
      <c r="R44" s="114"/>
      <c r="S44" s="114"/>
      <c r="T44" s="114"/>
      <c r="U44" s="114"/>
      <c r="V44" s="114"/>
      <c r="W44" s="114"/>
      <c r="X44" s="114"/>
    </row>
    <row r="45" spans="1:24">
      <c r="A45" s="114">
        <v>13</v>
      </c>
      <c r="B45" s="114" t="s">
        <v>103</v>
      </c>
      <c r="C45" s="114">
        <v>56.7</v>
      </c>
      <c r="D45" s="114">
        <v>63</v>
      </c>
      <c r="E45" s="114" t="s">
        <v>668</v>
      </c>
      <c r="F45" s="114" t="s">
        <v>669</v>
      </c>
      <c r="G45" s="114">
        <v>168</v>
      </c>
      <c r="H45" s="114">
        <v>4.5</v>
      </c>
      <c r="I45" s="114">
        <v>3</v>
      </c>
      <c r="J45" s="114">
        <v>1</v>
      </c>
      <c r="K45" s="114">
        <v>4</v>
      </c>
      <c r="L45" s="245"/>
      <c r="M45" s="245"/>
      <c r="N45" s="114"/>
      <c r="O45" s="114"/>
      <c r="P45" s="114"/>
      <c r="Q45" s="114"/>
      <c r="R45" s="114"/>
      <c r="S45" s="114"/>
      <c r="T45" s="114"/>
      <c r="U45" s="114"/>
      <c r="V45" s="114"/>
      <c r="W45" s="114"/>
      <c r="X45" s="114"/>
    </row>
    <row r="46" spans="1:24">
      <c r="A46" s="114">
        <v>14</v>
      </c>
      <c r="B46" s="114" t="s">
        <v>103</v>
      </c>
      <c r="C46" s="114">
        <v>112.3</v>
      </c>
      <c r="D46" s="114">
        <v>125</v>
      </c>
      <c r="E46" s="114" t="s">
        <v>607</v>
      </c>
      <c r="F46" s="114" t="s">
        <v>670</v>
      </c>
      <c r="G46" s="114">
        <v>444</v>
      </c>
      <c r="H46" s="114">
        <v>4.5</v>
      </c>
      <c r="I46" s="114">
        <v>3</v>
      </c>
      <c r="J46" s="114">
        <v>1</v>
      </c>
      <c r="K46" s="114">
        <v>4</v>
      </c>
      <c r="L46" s="245"/>
      <c r="M46" s="245"/>
      <c r="N46" s="114"/>
      <c r="O46" s="114"/>
      <c r="P46" s="114"/>
      <c r="Q46" s="114"/>
      <c r="R46" s="114"/>
      <c r="S46" s="114"/>
      <c r="T46" s="114"/>
      <c r="U46" s="114"/>
      <c r="V46" s="114"/>
      <c r="W46" s="114"/>
      <c r="X46" s="114"/>
    </row>
    <row r="47" spans="1:24">
      <c r="A47" s="114">
        <v>15</v>
      </c>
      <c r="B47" s="114" t="s">
        <v>103</v>
      </c>
      <c r="C47" s="114">
        <v>144.4</v>
      </c>
      <c r="D47" s="114">
        <v>160</v>
      </c>
      <c r="E47" s="114" t="s">
        <v>661</v>
      </c>
      <c r="F47" s="114" t="s">
        <v>666</v>
      </c>
      <c r="G47" s="114">
        <v>421</v>
      </c>
      <c r="H47" s="114">
        <v>4.5</v>
      </c>
      <c r="I47" s="114">
        <v>3</v>
      </c>
      <c r="J47" s="114">
        <v>1</v>
      </c>
      <c r="K47" s="114">
        <v>4</v>
      </c>
      <c r="L47" s="245"/>
      <c r="M47" s="245"/>
      <c r="N47" s="114"/>
      <c r="O47" s="114"/>
      <c r="P47" s="114"/>
      <c r="Q47" s="114"/>
      <c r="R47" s="114"/>
      <c r="S47" s="114"/>
      <c r="T47" s="114"/>
      <c r="U47" s="114"/>
      <c r="V47" s="114"/>
      <c r="W47" s="114"/>
      <c r="X47" s="114"/>
    </row>
    <row r="48" spans="1:24">
      <c r="A48" s="114">
        <v>16</v>
      </c>
      <c r="B48" s="114" t="s">
        <v>103</v>
      </c>
      <c r="C48" s="114">
        <v>56.7</v>
      </c>
      <c r="D48" s="114">
        <v>63</v>
      </c>
      <c r="E48" s="114" t="s">
        <v>653</v>
      </c>
      <c r="F48" s="114" t="s">
        <v>233</v>
      </c>
      <c r="G48" s="114">
        <v>179</v>
      </c>
      <c r="H48" s="114">
        <v>4.5</v>
      </c>
      <c r="I48" s="114">
        <v>3</v>
      </c>
      <c r="J48" s="114">
        <v>1</v>
      </c>
      <c r="K48" s="114">
        <v>4</v>
      </c>
      <c r="L48" s="245"/>
      <c r="M48" s="245"/>
      <c r="N48" s="114"/>
      <c r="O48" s="114"/>
      <c r="P48" s="114"/>
      <c r="Q48" s="114"/>
      <c r="R48" s="114"/>
      <c r="S48" s="114"/>
      <c r="T48" s="114"/>
      <c r="U48" s="114"/>
      <c r="V48" s="114"/>
      <c r="W48" s="114"/>
      <c r="X48" s="114"/>
    </row>
    <row r="49" spans="1:24">
      <c r="A49" s="114">
        <v>17</v>
      </c>
      <c r="B49" s="114" t="s">
        <v>103</v>
      </c>
      <c r="C49" s="114">
        <v>56.7</v>
      </c>
      <c r="D49" s="114">
        <v>63</v>
      </c>
      <c r="E49" s="114" t="s">
        <v>670</v>
      </c>
      <c r="F49" s="114" t="s">
        <v>671</v>
      </c>
      <c r="G49" s="114">
        <v>68</v>
      </c>
      <c r="H49" s="114">
        <v>4.5</v>
      </c>
      <c r="I49" s="114">
        <v>3</v>
      </c>
      <c r="J49" s="114">
        <v>1</v>
      </c>
      <c r="K49" s="114">
        <v>4</v>
      </c>
      <c r="L49" s="245"/>
      <c r="M49" s="245"/>
      <c r="N49" s="114"/>
      <c r="O49" s="114"/>
      <c r="P49" s="114"/>
      <c r="Q49" s="114"/>
      <c r="R49" s="114"/>
      <c r="S49" s="114"/>
      <c r="T49" s="114"/>
      <c r="U49" s="114"/>
      <c r="V49" s="114"/>
      <c r="W49" s="114"/>
      <c r="X49" s="114"/>
    </row>
    <row r="50" spans="1:24">
      <c r="A50" s="114">
        <v>18</v>
      </c>
      <c r="B50" s="114" t="s">
        <v>103</v>
      </c>
      <c r="C50" s="114">
        <v>56.7</v>
      </c>
      <c r="D50" s="114">
        <v>63</v>
      </c>
      <c r="E50" s="114" t="s">
        <v>672</v>
      </c>
      <c r="F50" s="114" t="s">
        <v>673</v>
      </c>
      <c r="G50" s="114">
        <v>35</v>
      </c>
      <c r="H50" s="114">
        <v>4.5</v>
      </c>
      <c r="I50" s="114">
        <v>3</v>
      </c>
      <c r="J50" s="114">
        <v>1</v>
      </c>
      <c r="K50" s="114">
        <v>4</v>
      </c>
      <c r="L50" s="245"/>
      <c r="M50" s="245"/>
      <c r="N50" s="114"/>
      <c r="O50" s="114"/>
      <c r="P50" s="114"/>
      <c r="Q50" s="114"/>
      <c r="R50" s="114"/>
      <c r="S50" s="114"/>
      <c r="T50" s="114"/>
      <c r="U50" s="114"/>
      <c r="V50" s="114"/>
      <c r="W50" s="114"/>
      <c r="X50" s="114"/>
    </row>
    <row r="51" spans="1:24">
      <c r="A51" s="114">
        <v>19</v>
      </c>
      <c r="B51" s="114" t="s">
        <v>103</v>
      </c>
      <c r="C51" s="114">
        <v>56.7</v>
      </c>
      <c r="D51" s="114">
        <v>63</v>
      </c>
      <c r="E51" s="114" t="s">
        <v>674</v>
      </c>
      <c r="F51" s="114" t="s">
        <v>675</v>
      </c>
      <c r="G51" s="114">
        <v>197</v>
      </c>
      <c r="H51" s="114">
        <v>4.5</v>
      </c>
      <c r="I51" s="114">
        <v>3</v>
      </c>
      <c r="J51" s="114">
        <v>1</v>
      </c>
      <c r="K51" s="114">
        <v>4</v>
      </c>
      <c r="L51" s="245"/>
      <c r="M51" s="245"/>
      <c r="N51" s="114"/>
      <c r="O51" s="114"/>
      <c r="P51" s="114"/>
      <c r="Q51" s="114"/>
      <c r="R51" s="114"/>
      <c r="S51" s="114"/>
      <c r="T51" s="114"/>
      <c r="U51" s="114"/>
      <c r="V51" s="114"/>
      <c r="W51" s="114"/>
      <c r="X51" s="114"/>
    </row>
    <row r="52" spans="1:24">
      <c r="A52" s="114">
        <v>20</v>
      </c>
      <c r="B52" s="114" t="s">
        <v>103</v>
      </c>
      <c r="C52" s="114">
        <v>56.7</v>
      </c>
      <c r="D52" s="114">
        <v>63</v>
      </c>
      <c r="E52" s="114" t="s">
        <v>675</v>
      </c>
      <c r="F52" s="114" t="s">
        <v>676</v>
      </c>
      <c r="G52" s="114">
        <v>86</v>
      </c>
      <c r="H52" s="114">
        <v>4.5</v>
      </c>
      <c r="I52" s="114">
        <v>3</v>
      </c>
      <c r="J52" s="114">
        <v>1</v>
      </c>
      <c r="K52" s="114">
        <v>4</v>
      </c>
      <c r="L52" s="245"/>
      <c r="M52" s="245"/>
      <c r="N52" s="114"/>
      <c r="O52" s="114"/>
      <c r="P52" s="114"/>
      <c r="Q52" s="114"/>
      <c r="R52" s="114"/>
      <c r="S52" s="114"/>
      <c r="T52" s="114"/>
      <c r="U52" s="114"/>
      <c r="V52" s="114"/>
      <c r="W52" s="114"/>
      <c r="X52" s="114"/>
    </row>
    <row r="53" spans="1:24">
      <c r="A53" s="114">
        <v>21</v>
      </c>
      <c r="B53" s="114" t="s">
        <v>103</v>
      </c>
      <c r="C53" s="114">
        <v>56.7</v>
      </c>
      <c r="D53" s="114">
        <v>63</v>
      </c>
      <c r="E53" s="114" t="s">
        <v>676</v>
      </c>
      <c r="F53" s="114" t="s">
        <v>677</v>
      </c>
      <c r="G53" s="114">
        <v>36</v>
      </c>
      <c r="H53" s="114">
        <v>4.5</v>
      </c>
      <c r="I53" s="114">
        <v>3</v>
      </c>
      <c r="J53" s="114">
        <v>1</v>
      </c>
      <c r="K53" s="114">
        <v>4</v>
      </c>
      <c r="L53" s="245"/>
      <c r="M53" s="245"/>
      <c r="N53" s="114"/>
      <c r="O53" s="114"/>
      <c r="P53" s="114"/>
      <c r="Q53" s="114"/>
      <c r="R53" s="114"/>
      <c r="S53" s="114"/>
      <c r="T53" s="114"/>
      <c r="U53" s="114"/>
      <c r="V53" s="114"/>
      <c r="W53" s="114"/>
      <c r="X53" s="114"/>
    </row>
    <row r="54" spans="1:24">
      <c r="A54" s="114">
        <v>22</v>
      </c>
      <c r="B54" s="114" t="s">
        <v>103</v>
      </c>
      <c r="C54" s="114">
        <v>180.6</v>
      </c>
      <c r="D54" s="114">
        <v>200</v>
      </c>
      <c r="E54" s="114" t="s">
        <v>251</v>
      </c>
      <c r="F54" s="114" t="s">
        <v>663</v>
      </c>
      <c r="G54" s="114">
        <v>227</v>
      </c>
      <c r="H54" s="114">
        <v>4.5</v>
      </c>
      <c r="I54" s="114">
        <v>3</v>
      </c>
      <c r="J54" s="114">
        <v>1</v>
      </c>
      <c r="K54" s="114">
        <v>4</v>
      </c>
      <c r="L54" s="245"/>
      <c r="M54" s="245"/>
      <c r="N54" s="114"/>
      <c r="O54" s="114"/>
      <c r="P54" s="114"/>
      <c r="Q54" s="114"/>
      <c r="R54" s="114"/>
      <c r="S54" s="114"/>
      <c r="T54" s="114"/>
      <c r="U54" s="114"/>
      <c r="V54" s="114"/>
      <c r="W54" s="114"/>
      <c r="X54" s="114"/>
    </row>
    <row r="55" spans="1:24">
      <c r="A55" s="114">
        <v>23</v>
      </c>
      <c r="B55" s="114" t="s">
        <v>103</v>
      </c>
      <c r="C55" s="114">
        <v>112.3</v>
      </c>
      <c r="D55" s="114">
        <v>125</v>
      </c>
      <c r="E55" s="114" t="s">
        <v>670</v>
      </c>
      <c r="F55" s="114" t="s">
        <v>678</v>
      </c>
      <c r="G55" s="114">
        <v>182</v>
      </c>
      <c r="H55" s="114">
        <v>4.5</v>
      </c>
      <c r="I55" s="114">
        <v>3</v>
      </c>
      <c r="J55" s="114">
        <v>1</v>
      </c>
      <c r="K55" s="114">
        <v>4</v>
      </c>
      <c r="L55" s="245"/>
      <c r="M55" s="245"/>
      <c r="N55" s="114"/>
      <c r="O55" s="114"/>
      <c r="P55" s="114"/>
      <c r="Q55" s="114"/>
      <c r="R55" s="114"/>
      <c r="S55" s="114"/>
      <c r="T55" s="114"/>
      <c r="U55" s="114"/>
      <c r="V55" s="114"/>
      <c r="W55" s="114"/>
      <c r="X55" s="114"/>
    </row>
    <row r="56" spans="1:24">
      <c r="A56" s="114">
        <v>24</v>
      </c>
      <c r="B56" s="114" t="s">
        <v>103</v>
      </c>
      <c r="C56" s="114">
        <v>112.3</v>
      </c>
      <c r="D56" s="114">
        <v>125</v>
      </c>
      <c r="E56" s="114" t="s">
        <v>678</v>
      </c>
      <c r="F56" s="114" t="s">
        <v>679</v>
      </c>
      <c r="G56" s="114">
        <v>92</v>
      </c>
      <c r="H56" s="114">
        <v>4.5</v>
      </c>
      <c r="I56" s="114">
        <v>3</v>
      </c>
      <c r="J56" s="114">
        <v>1</v>
      </c>
      <c r="K56" s="114">
        <v>4</v>
      </c>
      <c r="L56" s="245"/>
      <c r="M56" s="245"/>
      <c r="N56" s="114"/>
      <c r="O56" s="114"/>
      <c r="P56" s="114"/>
      <c r="Q56" s="114"/>
      <c r="R56" s="114"/>
      <c r="S56" s="114"/>
      <c r="T56" s="114"/>
      <c r="U56" s="114"/>
      <c r="V56" s="114"/>
      <c r="W56" s="114"/>
      <c r="X56" s="114"/>
    </row>
    <row r="57" spans="1:24">
      <c r="A57" s="114">
        <v>25</v>
      </c>
      <c r="B57" s="114" t="s">
        <v>103</v>
      </c>
      <c r="C57" s="114">
        <v>112.3</v>
      </c>
      <c r="D57" s="114">
        <v>125</v>
      </c>
      <c r="E57" s="114" t="s">
        <v>678</v>
      </c>
      <c r="F57" s="114" t="s">
        <v>672</v>
      </c>
      <c r="G57" s="114">
        <v>161</v>
      </c>
      <c r="H57" s="114">
        <v>4.5</v>
      </c>
      <c r="I57" s="114">
        <v>3</v>
      </c>
      <c r="J57" s="114">
        <v>1</v>
      </c>
      <c r="K57" s="114">
        <v>4</v>
      </c>
      <c r="L57" s="245"/>
      <c r="M57" s="245"/>
      <c r="N57" s="114"/>
      <c r="O57" s="114"/>
      <c r="P57" s="114"/>
      <c r="Q57" s="114"/>
      <c r="R57" s="114"/>
      <c r="S57" s="114"/>
      <c r="T57" s="114"/>
      <c r="U57" s="114"/>
      <c r="V57" s="114"/>
      <c r="W57" s="114"/>
      <c r="X57" s="114"/>
    </row>
    <row r="58" spans="1:24">
      <c r="A58" s="114">
        <v>26</v>
      </c>
      <c r="B58" s="114" t="s">
        <v>103</v>
      </c>
      <c r="C58" s="114">
        <v>112.3</v>
      </c>
      <c r="D58" s="114">
        <v>125</v>
      </c>
      <c r="E58" s="114" t="s">
        <v>672</v>
      </c>
      <c r="F58" s="114" t="s">
        <v>680</v>
      </c>
      <c r="G58" s="114">
        <v>67</v>
      </c>
      <c r="H58" s="114">
        <v>4.5</v>
      </c>
      <c r="I58" s="114">
        <v>3</v>
      </c>
      <c r="J58" s="114">
        <v>1</v>
      </c>
      <c r="K58" s="114">
        <v>4</v>
      </c>
      <c r="L58" s="245"/>
      <c r="M58" s="245"/>
      <c r="N58" s="114"/>
      <c r="O58" s="114"/>
      <c r="P58" s="114"/>
      <c r="Q58" s="114"/>
      <c r="R58" s="114"/>
      <c r="S58" s="114"/>
      <c r="T58" s="114"/>
      <c r="U58" s="114"/>
      <c r="V58" s="114"/>
      <c r="W58" s="114"/>
      <c r="X58" s="114"/>
    </row>
    <row r="59" spans="1:24">
      <c r="A59" s="114">
        <v>27</v>
      </c>
      <c r="B59" s="114" t="s">
        <v>103</v>
      </c>
      <c r="C59" s="114">
        <v>126.3</v>
      </c>
      <c r="D59" s="114">
        <v>140</v>
      </c>
      <c r="E59" s="114" t="s">
        <v>148</v>
      </c>
      <c r="F59" s="114" t="s">
        <v>174</v>
      </c>
      <c r="G59" s="114">
        <v>144</v>
      </c>
      <c r="H59" s="114">
        <v>4.5</v>
      </c>
      <c r="I59" s="114">
        <v>3</v>
      </c>
      <c r="J59" s="114">
        <v>1</v>
      </c>
      <c r="K59" s="114">
        <v>4</v>
      </c>
      <c r="L59" s="245"/>
      <c r="M59" s="245"/>
      <c r="N59" s="114"/>
      <c r="O59" s="114"/>
      <c r="P59" s="114"/>
      <c r="Q59" s="114"/>
      <c r="R59" s="114"/>
      <c r="S59" s="114"/>
      <c r="T59" s="114"/>
      <c r="U59" s="114"/>
      <c r="V59" s="114"/>
      <c r="W59" s="114"/>
      <c r="X59" s="114"/>
    </row>
    <row r="60" spans="1:24">
      <c r="A60" s="114">
        <v>28</v>
      </c>
      <c r="B60" s="114" t="s">
        <v>103</v>
      </c>
      <c r="C60" s="114">
        <v>126.3</v>
      </c>
      <c r="D60" s="114">
        <v>140</v>
      </c>
      <c r="E60" s="114" t="s">
        <v>174</v>
      </c>
      <c r="F60" s="114" t="s">
        <v>302</v>
      </c>
      <c r="G60" s="114">
        <v>241</v>
      </c>
      <c r="H60" s="114">
        <v>4.5</v>
      </c>
      <c r="I60" s="114">
        <v>3</v>
      </c>
      <c r="J60" s="114">
        <v>1</v>
      </c>
      <c r="K60" s="114">
        <v>4</v>
      </c>
      <c r="L60" s="245"/>
      <c r="M60" s="245"/>
      <c r="N60" s="114"/>
      <c r="O60" s="114"/>
      <c r="P60" s="114"/>
      <c r="Q60" s="114"/>
      <c r="R60" s="114"/>
      <c r="S60" s="114"/>
      <c r="T60" s="114"/>
      <c r="U60" s="114"/>
      <c r="V60" s="114"/>
      <c r="W60" s="114"/>
      <c r="X60" s="114"/>
    </row>
    <row r="61" spans="1:24">
      <c r="A61" s="114">
        <v>29</v>
      </c>
      <c r="B61" s="114" t="s">
        <v>103</v>
      </c>
      <c r="C61" s="114">
        <v>126.3</v>
      </c>
      <c r="D61" s="114">
        <v>140</v>
      </c>
      <c r="E61" s="114" t="s">
        <v>302</v>
      </c>
      <c r="F61" s="114" t="s">
        <v>681</v>
      </c>
      <c r="G61" s="114">
        <v>122</v>
      </c>
      <c r="H61" s="114">
        <v>4.5</v>
      </c>
      <c r="I61" s="114">
        <v>3</v>
      </c>
      <c r="J61" s="114">
        <v>1</v>
      </c>
      <c r="K61" s="114">
        <v>4</v>
      </c>
      <c r="L61" s="245"/>
      <c r="M61" s="245"/>
      <c r="N61" s="114"/>
      <c r="O61" s="114"/>
      <c r="P61" s="114"/>
      <c r="Q61" s="114"/>
      <c r="R61" s="114"/>
      <c r="S61" s="114"/>
      <c r="T61" s="114"/>
      <c r="U61" s="114"/>
      <c r="V61" s="114"/>
      <c r="W61" s="114"/>
      <c r="X61" s="114"/>
    </row>
    <row r="62" spans="1:24">
      <c r="A62" s="114">
        <v>30</v>
      </c>
      <c r="B62" s="114" t="s">
        <v>103</v>
      </c>
      <c r="C62" s="114">
        <v>99.3</v>
      </c>
      <c r="D62" s="114">
        <v>110</v>
      </c>
      <c r="E62" s="114" t="s">
        <v>682</v>
      </c>
      <c r="F62" s="114" t="s">
        <v>683</v>
      </c>
      <c r="G62" s="114">
        <v>196</v>
      </c>
      <c r="H62" s="114">
        <v>4.5</v>
      </c>
      <c r="I62" s="114">
        <v>3</v>
      </c>
      <c r="J62" s="114">
        <v>1</v>
      </c>
      <c r="K62" s="114">
        <v>4</v>
      </c>
      <c r="L62" s="245"/>
      <c r="M62" s="245"/>
      <c r="N62" s="114"/>
      <c r="O62" s="114"/>
      <c r="P62" s="114"/>
      <c r="Q62" s="114"/>
      <c r="R62" s="114"/>
      <c r="S62" s="114"/>
      <c r="T62" s="114"/>
      <c r="U62" s="114"/>
      <c r="V62" s="114"/>
      <c r="W62" s="114"/>
      <c r="X62" s="114"/>
    </row>
    <row r="63" spans="1:24">
      <c r="A63" s="114">
        <v>31</v>
      </c>
      <c r="B63" s="114" t="s">
        <v>103</v>
      </c>
      <c r="C63" s="114">
        <v>56.7</v>
      </c>
      <c r="D63" s="114">
        <v>63</v>
      </c>
      <c r="E63" s="114" t="s">
        <v>684</v>
      </c>
      <c r="F63" s="114" t="s">
        <v>685</v>
      </c>
      <c r="G63" s="114">
        <v>223</v>
      </c>
      <c r="H63" s="114">
        <v>4.5</v>
      </c>
      <c r="I63" s="114">
        <v>3</v>
      </c>
      <c r="J63" s="114">
        <v>1</v>
      </c>
      <c r="K63" s="114">
        <v>4</v>
      </c>
      <c r="L63" s="245"/>
      <c r="M63" s="245"/>
      <c r="N63" s="114"/>
      <c r="O63" s="114"/>
      <c r="P63" s="114"/>
      <c r="Q63" s="114"/>
      <c r="R63" s="114"/>
      <c r="S63" s="114"/>
      <c r="T63" s="114"/>
      <c r="U63" s="114"/>
      <c r="V63" s="114"/>
      <c r="W63" s="114"/>
      <c r="X63" s="114"/>
    </row>
    <row r="64" spans="1:24">
      <c r="A64" s="114">
        <v>32</v>
      </c>
      <c r="B64" s="114" t="s">
        <v>103</v>
      </c>
      <c r="C64" s="114">
        <v>56.7</v>
      </c>
      <c r="D64" s="114">
        <v>63</v>
      </c>
      <c r="E64" s="114" t="s">
        <v>686</v>
      </c>
      <c r="F64" s="114" t="s">
        <v>687</v>
      </c>
      <c r="G64" s="114">
        <v>186</v>
      </c>
      <c r="H64" s="114">
        <v>4.5</v>
      </c>
      <c r="I64" s="114">
        <v>3</v>
      </c>
      <c r="J64" s="114">
        <v>1</v>
      </c>
      <c r="K64" s="114">
        <v>4</v>
      </c>
      <c r="L64" s="245"/>
      <c r="M64" s="245"/>
      <c r="N64" s="114"/>
      <c r="O64" s="114"/>
      <c r="P64" s="114"/>
      <c r="Q64" s="114"/>
      <c r="R64" s="114"/>
      <c r="S64" s="114"/>
      <c r="T64" s="114"/>
      <c r="U64" s="114"/>
      <c r="V64" s="114"/>
      <c r="W64" s="114"/>
      <c r="X64" s="114"/>
    </row>
    <row r="65" spans="1:24">
      <c r="A65" s="114">
        <v>33</v>
      </c>
      <c r="B65" s="114" t="s">
        <v>103</v>
      </c>
      <c r="C65" s="114">
        <v>56.7</v>
      </c>
      <c r="D65" s="114">
        <v>63</v>
      </c>
      <c r="E65" s="114" t="s">
        <v>664</v>
      </c>
      <c r="F65" s="114" t="s">
        <v>191</v>
      </c>
      <c r="G65" s="114">
        <v>24</v>
      </c>
      <c r="H65" s="114">
        <v>4.5</v>
      </c>
      <c r="I65" s="114">
        <v>3</v>
      </c>
      <c r="J65" s="114">
        <v>1</v>
      </c>
      <c r="K65" s="114">
        <v>4</v>
      </c>
      <c r="L65" s="245"/>
      <c r="M65" s="245"/>
      <c r="N65" s="114"/>
      <c r="O65" s="114"/>
      <c r="P65" s="114"/>
      <c r="Q65" s="114"/>
      <c r="R65" s="114"/>
      <c r="S65" s="114"/>
      <c r="T65" s="114"/>
      <c r="U65" s="114"/>
      <c r="V65" s="114"/>
      <c r="W65" s="114"/>
      <c r="X65" s="114"/>
    </row>
    <row r="66" spans="1:24">
      <c r="A66" s="114">
        <v>34</v>
      </c>
      <c r="B66" s="114" t="s">
        <v>103</v>
      </c>
      <c r="C66" s="114">
        <v>56.7</v>
      </c>
      <c r="D66" s="114">
        <v>63</v>
      </c>
      <c r="E66" s="114" t="s">
        <v>117</v>
      </c>
      <c r="F66" s="114" t="s">
        <v>191</v>
      </c>
      <c r="G66" s="114">
        <v>57</v>
      </c>
      <c r="H66" s="114">
        <v>4.5</v>
      </c>
      <c r="I66" s="114">
        <v>3</v>
      </c>
      <c r="J66" s="114">
        <v>1</v>
      </c>
      <c r="K66" s="114">
        <v>4</v>
      </c>
      <c r="L66" s="245"/>
      <c r="M66" s="245"/>
      <c r="N66" s="114"/>
      <c r="O66" s="114"/>
      <c r="P66" s="114"/>
      <c r="Q66" s="114"/>
      <c r="R66" s="114"/>
      <c r="S66" s="114"/>
      <c r="T66" s="114"/>
      <c r="U66" s="114"/>
      <c r="V66" s="114"/>
      <c r="W66" s="114"/>
      <c r="X66" s="114"/>
    </row>
    <row r="67" spans="1:24">
      <c r="A67" s="114">
        <v>35</v>
      </c>
      <c r="B67" s="114" t="s">
        <v>103</v>
      </c>
      <c r="C67" s="114">
        <v>56.7</v>
      </c>
      <c r="D67" s="114">
        <v>63</v>
      </c>
      <c r="E67" s="114" t="s">
        <v>117</v>
      </c>
      <c r="F67" s="114" t="s">
        <v>257</v>
      </c>
      <c r="G67" s="114">
        <v>183</v>
      </c>
      <c r="H67" s="114">
        <v>4.5</v>
      </c>
      <c r="I67" s="114">
        <v>3</v>
      </c>
      <c r="J67" s="114">
        <v>1</v>
      </c>
      <c r="K67" s="114">
        <v>4</v>
      </c>
      <c r="L67" s="245"/>
      <c r="M67" s="245"/>
      <c r="N67" s="114"/>
      <c r="O67" s="114"/>
      <c r="P67" s="114"/>
      <c r="Q67" s="114"/>
      <c r="R67" s="114"/>
      <c r="S67" s="114"/>
      <c r="T67" s="114"/>
      <c r="U67" s="114"/>
      <c r="V67" s="114"/>
      <c r="W67" s="114"/>
      <c r="X67" s="114"/>
    </row>
    <row r="68" spans="1:24">
      <c r="A68" s="114">
        <v>36</v>
      </c>
      <c r="B68" s="114" t="s">
        <v>103</v>
      </c>
      <c r="C68" s="114">
        <v>56.7</v>
      </c>
      <c r="D68" s="114">
        <v>63</v>
      </c>
      <c r="E68" s="114" t="s">
        <v>257</v>
      </c>
      <c r="F68" s="114" t="s">
        <v>688</v>
      </c>
      <c r="G68" s="114">
        <v>46</v>
      </c>
      <c r="H68" s="114">
        <v>4.5</v>
      </c>
      <c r="I68" s="114">
        <v>3</v>
      </c>
      <c r="J68" s="114">
        <v>1</v>
      </c>
      <c r="K68" s="114">
        <v>4</v>
      </c>
      <c r="L68" s="245"/>
      <c r="M68" s="245"/>
      <c r="N68" s="114"/>
      <c r="O68" s="114"/>
      <c r="P68" s="114"/>
      <c r="Q68" s="114"/>
      <c r="R68" s="114"/>
      <c r="S68" s="114"/>
      <c r="T68" s="114"/>
      <c r="U68" s="114"/>
      <c r="V68" s="114"/>
      <c r="W68" s="114"/>
      <c r="X68" s="114"/>
    </row>
    <row r="69" spans="1:24">
      <c r="A69" s="114">
        <v>37</v>
      </c>
      <c r="B69" s="114" t="s">
        <v>103</v>
      </c>
      <c r="C69" s="114">
        <v>56.7</v>
      </c>
      <c r="D69" s="114">
        <v>63</v>
      </c>
      <c r="E69" s="114" t="s">
        <v>119</v>
      </c>
      <c r="F69" s="114" t="s">
        <v>125</v>
      </c>
      <c r="G69" s="114">
        <v>59</v>
      </c>
      <c r="H69" s="114">
        <v>4.5</v>
      </c>
      <c r="I69" s="114">
        <v>3</v>
      </c>
      <c r="J69" s="114">
        <v>1</v>
      </c>
      <c r="K69" s="114">
        <v>4</v>
      </c>
      <c r="L69" s="245"/>
      <c r="M69" s="245"/>
      <c r="N69" s="114"/>
      <c r="O69" s="114"/>
      <c r="P69" s="114"/>
      <c r="Q69" s="114"/>
      <c r="R69" s="114"/>
      <c r="S69" s="114"/>
      <c r="T69" s="114"/>
      <c r="U69" s="114"/>
      <c r="V69" s="114"/>
      <c r="W69" s="114"/>
      <c r="X69" s="114"/>
    </row>
    <row r="70" spans="1:24">
      <c r="A70" s="114">
        <v>38</v>
      </c>
      <c r="B70" s="114" t="s">
        <v>103</v>
      </c>
      <c r="C70" s="114">
        <v>56.7</v>
      </c>
      <c r="D70" s="114">
        <v>63</v>
      </c>
      <c r="E70" s="114" t="s">
        <v>125</v>
      </c>
      <c r="F70" s="114" t="s">
        <v>134</v>
      </c>
      <c r="G70" s="114">
        <v>27</v>
      </c>
      <c r="H70" s="114">
        <v>4.5</v>
      </c>
      <c r="I70" s="114">
        <v>3</v>
      </c>
      <c r="J70" s="114">
        <v>1</v>
      </c>
      <c r="K70" s="114">
        <v>4</v>
      </c>
      <c r="L70" s="245"/>
      <c r="M70" s="245"/>
      <c r="N70" s="114"/>
      <c r="O70" s="114"/>
      <c r="P70" s="114"/>
      <c r="Q70" s="114"/>
      <c r="R70" s="114"/>
      <c r="S70" s="114"/>
      <c r="T70" s="114"/>
      <c r="U70" s="114"/>
      <c r="V70" s="114"/>
      <c r="W70" s="114"/>
      <c r="X70" s="114"/>
    </row>
    <row r="71" spans="1:24">
      <c r="A71" s="114">
        <v>39</v>
      </c>
      <c r="B71" s="114" t="s">
        <v>103</v>
      </c>
      <c r="C71" s="114">
        <v>56.7</v>
      </c>
      <c r="D71" s="114">
        <v>63</v>
      </c>
      <c r="E71" s="114" t="s">
        <v>134</v>
      </c>
      <c r="F71" s="114" t="s">
        <v>301</v>
      </c>
      <c r="G71" s="114">
        <v>71</v>
      </c>
      <c r="H71" s="114">
        <v>4.5</v>
      </c>
      <c r="I71" s="114">
        <v>3</v>
      </c>
      <c r="J71" s="114">
        <v>1</v>
      </c>
      <c r="K71" s="114">
        <v>4</v>
      </c>
      <c r="L71" s="245"/>
      <c r="M71" s="245"/>
      <c r="N71" s="114"/>
      <c r="O71" s="114"/>
      <c r="P71" s="114"/>
      <c r="Q71" s="114"/>
      <c r="R71" s="114"/>
      <c r="S71" s="114"/>
      <c r="T71" s="114"/>
      <c r="U71" s="114"/>
      <c r="V71" s="114"/>
      <c r="W71" s="114"/>
      <c r="X71" s="114"/>
    </row>
    <row r="72" spans="1:24">
      <c r="A72" s="114">
        <v>40</v>
      </c>
      <c r="B72" s="114" t="s">
        <v>103</v>
      </c>
      <c r="C72" s="114">
        <v>56.7</v>
      </c>
      <c r="D72" s="114">
        <v>63</v>
      </c>
      <c r="E72" s="114" t="s">
        <v>134</v>
      </c>
      <c r="F72" s="114" t="s">
        <v>485</v>
      </c>
      <c r="G72" s="114">
        <v>27</v>
      </c>
      <c r="H72" s="114">
        <v>4.5</v>
      </c>
      <c r="I72" s="114">
        <v>3</v>
      </c>
      <c r="J72" s="114">
        <v>1</v>
      </c>
      <c r="K72" s="114">
        <v>4</v>
      </c>
      <c r="L72" s="245"/>
      <c r="M72" s="245"/>
      <c r="N72" s="114"/>
      <c r="O72" s="114"/>
      <c r="P72" s="114"/>
      <c r="Q72" s="114"/>
      <c r="R72" s="114"/>
      <c r="S72" s="114"/>
      <c r="T72" s="114"/>
      <c r="U72" s="114"/>
      <c r="V72" s="114"/>
      <c r="W72" s="114"/>
      <c r="X72" s="114"/>
    </row>
    <row r="73" spans="1:24">
      <c r="A73" s="114">
        <v>41</v>
      </c>
      <c r="B73" s="114" t="s">
        <v>103</v>
      </c>
      <c r="C73" s="114">
        <v>56.7</v>
      </c>
      <c r="D73" s="114">
        <v>63</v>
      </c>
      <c r="E73" s="114" t="s">
        <v>244</v>
      </c>
      <c r="F73" s="114" t="s">
        <v>109</v>
      </c>
      <c r="G73" s="114">
        <v>33</v>
      </c>
      <c r="H73" s="114">
        <v>4.5</v>
      </c>
      <c r="I73" s="114">
        <v>3</v>
      </c>
      <c r="J73" s="114">
        <v>1</v>
      </c>
      <c r="K73" s="114">
        <v>4</v>
      </c>
      <c r="L73" s="245"/>
      <c r="M73" s="245"/>
      <c r="N73" s="114"/>
      <c r="O73" s="114"/>
      <c r="P73" s="114"/>
      <c r="Q73" s="114"/>
      <c r="R73" s="114"/>
      <c r="S73" s="114"/>
      <c r="T73" s="114"/>
      <c r="U73" s="114"/>
      <c r="V73" s="114"/>
      <c r="W73" s="114"/>
      <c r="X73" s="114"/>
    </row>
    <row r="74" spans="1:24">
      <c r="A74" s="114">
        <v>42</v>
      </c>
      <c r="B74" s="114" t="s">
        <v>103</v>
      </c>
      <c r="C74" s="114">
        <v>56.7</v>
      </c>
      <c r="D74" s="114">
        <v>63</v>
      </c>
      <c r="E74" s="114" t="s">
        <v>244</v>
      </c>
      <c r="F74" s="114" t="s">
        <v>689</v>
      </c>
      <c r="G74" s="114">
        <v>26</v>
      </c>
      <c r="H74" s="114">
        <v>4.5</v>
      </c>
      <c r="I74" s="114">
        <v>3</v>
      </c>
      <c r="J74" s="114">
        <v>1</v>
      </c>
      <c r="K74" s="114">
        <v>4</v>
      </c>
      <c r="L74" s="245"/>
      <c r="M74" s="245"/>
      <c r="N74" s="114"/>
      <c r="O74" s="114"/>
      <c r="P74" s="114"/>
      <c r="Q74" s="114"/>
      <c r="R74" s="114"/>
      <c r="S74" s="114"/>
      <c r="T74" s="114"/>
      <c r="U74" s="114"/>
      <c r="V74" s="114"/>
      <c r="W74" s="114"/>
      <c r="X74" s="114"/>
    </row>
    <row r="75" spans="1:24">
      <c r="A75" s="114">
        <v>43</v>
      </c>
      <c r="B75" s="114" t="s">
        <v>103</v>
      </c>
      <c r="C75" s="114">
        <v>56.7</v>
      </c>
      <c r="D75" s="114">
        <v>63</v>
      </c>
      <c r="E75" s="114" t="s">
        <v>120</v>
      </c>
      <c r="F75" s="114" t="s">
        <v>643</v>
      </c>
      <c r="G75" s="114">
        <v>44</v>
      </c>
      <c r="H75" s="114">
        <v>4.5</v>
      </c>
      <c r="I75" s="114">
        <v>3</v>
      </c>
      <c r="J75" s="114">
        <v>1</v>
      </c>
      <c r="K75" s="114">
        <v>4</v>
      </c>
      <c r="L75" s="245"/>
      <c r="M75" s="245"/>
      <c r="N75" s="114"/>
      <c r="O75" s="114"/>
      <c r="P75" s="114"/>
      <c r="Q75" s="114"/>
      <c r="R75" s="114"/>
      <c r="S75" s="114"/>
      <c r="T75" s="114"/>
      <c r="U75" s="114"/>
      <c r="V75" s="114"/>
      <c r="W75" s="114"/>
      <c r="X75" s="114"/>
    </row>
    <row r="76" spans="1:24">
      <c r="A76" s="114">
        <v>44</v>
      </c>
      <c r="B76" s="114" t="s">
        <v>103</v>
      </c>
      <c r="C76" s="114">
        <v>56.7</v>
      </c>
      <c r="D76" s="114">
        <v>63</v>
      </c>
      <c r="E76" s="114" t="s">
        <v>689</v>
      </c>
      <c r="F76" s="114" t="s">
        <v>120</v>
      </c>
      <c r="G76" s="114">
        <v>66</v>
      </c>
      <c r="H76" s="114">
        <v>4.5</v>
      </c>
      <c r="I76" s="114">
        <v>3</v>
      </c>
      <c r="J76" s="114">
        <v>1</v>
      </c>
      <c r="K76" s="114">
        <v>4</v>
      </c>
      <c r="L76" s="245"/>
      <c r="M76" s="245"/>
      <c r="N76" s="114"/>
      <c r="O76" s="114"/>
      <c r="P76" s="114"/>
      <c r="Q76" s="114"/>
      <c r="R76" s="114"/>
      <c r="S76" s="114"/>
      <c r="T76" s="114"/>
      <c r="U76" s="114"/>
      <c r="V76" s="114"/>
      <c r="W76" s="114"/>
      <c r="X76" s="114"/>
    </row>
    <row r="77" spans="1:24">
      <c r="A77" s="114">
        <v>45</v>
      </c>
      <c r="B77" s="114" t="s">
        <v>103</v>
      </c>
      <c r="C77" s="114">
        <v>56.7</v>
      </c>
      <c r="D77" s="114">
        <v>63</v>
      </c>
      <c r="E77" s="114" t="s">
        <v>643</v>
      </c>
      <c r="F77" s="114" t="s">
        <v>690</v>
      </c>
      <c r="G77" s="114">
        <v>43</v>
      </c>
      <c r="H77" s="114">
        <v>4.5</v>
      </c>
      <c r="I77" s="114">
        <v>3</v>
      </c>
      <c r="J77" s="114">
        <v>1</v>
      </c>
      <c r="K77" s="114">
        <v>4</v>
      </c>
      <c r="L77" s="245"/>
      <c r="M77" s="245"/>
      <c r="N77" s="114"/>
      <c r="O77" s="114"/>
      <c r="P77" s="114"/>
      <c r="Q77" s="114"/>
      <c r="R77" s="114"/>
      <c r="S77" s="114"/>
      <c r="T77" s="114"/>
      <c r="U77" s="114"/>
      <c r="V77" s="114"/>
      <c r="W77" s="114"/>
      <c r="X77" s="114"/>
    </row>
    <row r="78" spans="1:24">
      <c r="A78" s="114">
        <v>46</v>
      </c>
      <c r="B78" s="114" t="s">
        <v>103</v>
      </c>
      <c r="C78" s="114">
        <v>56.7</v>
      </c>
      <c r="D78" s="114">
        <v>63</v>
      </c>
      <c r="E78" s="114" t="s">
        <v>643</v>
      </c>
      <c r="F78" s="114" t="s">
        <v>365</v>
      </c>
      <c r="G78" s="114">
        <v>80</v>
      </c>
      <c r="H78" s="114">
        <v>4.5</v>
      </c>
      <c r="I78" s="114">
        <v>3</v>
      </c>
      <c r="J78" s="114">
        <v>1</v>
      </c>
      <c r="K78" s="114">
        <v>4</v>
      </c>
      <c r="L78" s="245"/>
      <c r="M78" s="245"/>
      <c r="N78" s="114"/>
      <c r="O78" s="114"/>
      <c r="P78" s="114"/>
      <c r="Q78" s="114"/>
      <c r="R78" s="114"/>
      <c r="S78" s="114"/>
      <c r="T78" s="114"/>
      <c r="U78" s="114"/>
      <c r="V78" s="114"/>
      <c r="W78" s="114"/>
      <c r="X78" s="114"/>
    </row>
    <row r="79" spans="1:24">
      <c r="A79" s="114">
        <v>47</v>
      </c>
      <c r="B79" s="114" t="s">
        <v>103</v>
      </c>
      <c r="C79" s="114">
        <v>56.7</v>
      </c>
      <c r="D79" s="114">
        <v>63</v>
      </c>
      <c r="E79" s="114" t="s">
        <v>690</v>
      </c>
      <c r="F79" s="114" t="s">
        <v>365</v>
      </c>
      <c r="G79" s="114">
        <v>49</v>
      </c>
      <c r="H79" s="114">
        <v>4.5</v>
      </c>
      <c r="I79" s="114">
        <v>3</v>
      </c>
      <c r="J79" s="114">
        <v>1</v>
      </c>
      <c r="K79" s="114">
        <v>4</v>
      </c>
      <c r="L79" s="245"/>
      <c r="M79" s="245"/>
      <c r="N79" s="114"/>
      <c r="O79" s="114"/>
      <c r="P79" s="114"/>
      <c r="Q79" s="114"/>
      <c r="R79" s="114"/>
      <c r="S79" s="114"/>
      <c r="T79" s="114"/>
      <c r="U79" s="114"/>
      <c r="V79" s="114"/>
      <c r="W79" s="114"/>
      <c r="X79" s="114"/>
    </row>
    <row r="80" spans="1:24">
      <c r="A80" s="114">
        <v>48</v>
      </c>
      <c r="B80" s="114" t="s">
        <v>103</v>
      </c>
      <c r="C80" s="114">
        <v>56.7</v>
      </c>
      <c r="D80" s="114">
        <v>63</v>
      </c>
      <c r="E80" s="114" t="s">
        <v>204</v>
      </c>
      <c r="F80" s="114" t="s">
        <v>692</v>
      </c>
      <c r="G80" s="114">
        <v>35</v>
      </c>
      <c r="H80" s="114">
        <v>4.5</v>
      </c>
      <c r="I80" s="114">
        <v>3</v>
      </c>
      <c r="J80" s="114">
        <v>1</v>
      </c>
      <c r="K80" s="114">
        <v>4</v>
      </c>
      <c r="L80" s="245"/>
      <c r="M80" s="245"/>
      <c r="N80" s="114"/>
      <c r="O80" s="114"/>
      <c r="P80" s="114"/>
      <c r="Q80" s="114"/>
      <c r="R80" s="114"/>
      <c r="S80" s="114"/>
      <c r="T80" s="114"/>
      <c r="U80" s="114"/>
      <c r="V80" s="114"/>
      <c r="W80" s="114"/>
      <c r="X80" s="114"/>
    </row>
    <row r="81" spans="1:24">
      <c r="A81" s="114">
        <v>49</v>
      </c>
      <c r="B81" s="114" t="s">
        <v>103</v>
      </c>
      <c r="C81" s="114">
        <v>56.7</v>
      </c>
      <c r="D81" s="114">
        <v>63</v>
      </c>
      <c r="E81" s="114" t="s">
        <v>365</v>
      </c>
      <c r="F81" s="114" t="s">
        <v>187</v>
      </c>
      <c r="G81" s="114">
        <v>10</v>
      </c>
      <c r="H81" s="114">
        <v>4.5</v>
      </c>
      <c r="I81" s="114">
        <v>3</v>
      </c>
      <c r="J81" s="114">
        <v>1</v>
      </c>
      <c r="K81" s="114">
        <v>4</v>
      </c>
      <c r="L81" s="245"/>
      <c r="M81" s="245"/>
      <c r="N81" s="114"/>
      <c r="O81" s="114"/>
      <c r="P81" s="114"/>
      <c r="Q81" s="114"/>
      <c r="R81" s="114"/>
      <c r="S81" s="114"/>
      <c r="T81" s="114"/>
      <c r="U81" s="114"/>
      <c r="V81" s="114"/>
      <c r="W81" s="114"/>
      <c r="X81" s="114"/>
    </row>
    <row r="82" spans="1:24">
      <c r="A82" s="114">
        <v>50</v>
      </c>
      <c r="B82" s="114" t="s">
        <v>103</v>
      </c>
      <c r="C82" s="114">
        <v>56.7</v>
      </c>
      <c r="D82" s="114">
        <v>63</v>
      </c>
      <c r="E82" s="114" t="s">
        <v>187</v>
      </c>
      <c r="F82" s="114" t="s">
        <v>252</v>
      </c>
      <c r="G82" s="114">
        <v>43</v>
      </c>
      <c r="H82" s="114">
        <v>4.5</v>
      </c>
      <c r="I82" s="114">
        <v>3</v>
      </c>
      <c r="J82" s="114">
        <v>1</v>
      </c>
      <c r="K82" s="114">
        <v>4</v>
      </c>
      <c r="L82" s="245"/>
      <c r="M82" s="245"/>
      <c r="N82" s="114"/>
      <c r="O82" s="114"/>
      <c r="P82" s="114"/>
      <c r="Q82" s="114"/>
      <c r="R82" s="114"/>
      <c r="S82" s="114"/>
      <c r="T82" s="114"/>
      <c r="U82" s="114"/>
      <c r="V82" s="114"/>
      <c r="W82" s="114"/>
      <c r="X82" s="114"/>
    </row>
    <row r="83" spans="1:24">
      <c r="A83" s="114">
        <v>51</v>
      </c>
      <c r="B83" s="114" t="s">
        <v>103</v>
      </c>
      <c r="C83" s="114">
        <v>56.7</v>
      </c>
      <c r="D83" s="114">
        <v>63</v>
      </c>
      <c r="E83" s="114" t="s">
        <v>689</v>
      </c>
      <c r="F83" s="114" t="s">
        <v>181</v>
      </c>
      <c r="G83" s="114">
        <v>27</v>
      </c>
      <c r="H83" s="114">
        <v>4.5</v>
      </c>
      <c r="I83" s="114">
        <v>3</v>
      </c>
      <c r="J83" s="114">
        <v>1</v>
      </c>
      <c r="K83" s="114">
        <v>4</v>
      </c>
      <c r="L83" s="245"/>
      <c r="M83" s="245"/>
      <c r="N83" s="114"/>
      <c r="O83" s="114"/>
      <c r="P83" s="114"/>
      <c r="Q83" s="114"/>
      <c r="R83" s="114"/>
      <c r="S83" s="114"/>
      <c r="T83" s="114"/>
      <c r="U83" s="114"/>
      <c r="V83" s="114"/>
      <c r="W83" s="114"/>
      <c r="X83" s="114"/>
    </row>
    <row r="84" spans="1:24">
      <c r="A84" s="114">
        <v>52</v>
      </c>
      <c r="B84" s="114" t="s">
        <v>103</v>
      </c>
      <c r="C84" s="114">
        <v>56.7</v>
      </c>
      <c r="D84" s="114">
        <v>63</v>
      </c>
      <c r="E84" s="114" t="s">
        <v>296</v>
      </c>
      <c r="F84" s="114" t="s">
        <v>241</v>
      </c>
      <c r="G84" s="114">
        <v>30</v>
      </c>
      <c r="H84" s="114">
        <v>4.5</v>
      </c>
      <c r="I84" s="114">
        <v>3</v>
      </c>
      <c r="J84" s="114">
        <v>1</v>
      </c>
      <c r="K84" s="114">
        <v>4</v>
      </c>
      <c r="L84" s="245"/>
      <c r="M84" s="245"/>
      <c r="N84" s="114"/>
      <c r="O84" s="114"/>
      <c r="P84" s="114"/>
      <c r="Q84" s="114"/>
      <c r="R84" s="114"/>
      <c r="S84" s="114"/>
      <c r="T84" s="114"/>
      <c r="U84" s="114"/>
      <c r="V84" s="114"/>
      <c r="W84" s="114"/>
      <c r="X84" s="114"/>
    </row>
    <row r="85" spans="1:24">
      <c r="A85" s="114">
        <v>53</v>
      </c>
      <c r="B85" s="114" t="s">
        <v>103</v>
      </c>
      <c r="C85" s="114">
        <v>56.7</v>
      </c>
      <c r="D85" s="114">
        <v>63</v>
      </c>
      <c r="E85" s="114" t="s">
        <v>296</v>
      </c>
      <c r="F85" s="114" t="s">
        <v>141</v>
      </c>
      <c r="G85" s="114">
        <v>85</v>
      </c>
      <c r="H85" s="114">
        <v>4.5</v>
      </c>
      <c r="I85" s="114">
        <v>3</v>
      </c>
      <c r="J85" s="114">
        <v>1</v>
      </c>
      <c r="K85" s="114">
        <v>4</v>
      </c>
      <c r="L85" s="245"/>
      <c r="M85" s="245"/>
      <c r="N85" s="114"/>
      <c r="O85" s="114"/>
      <c r="P85" s="114"/>
      <c r="Q85" s="114"/>
      <c r="R85" s="114"/>
      <c r="S85" s="114"/>
      <c r="T85" s="114"/>
      <c r="U85" s="114"/>
      <c r="V85" s="114"/>
      <c r="W85" s="114"/>
      <c r="X85" s="114"/>
    </row>
    <row r="86" spans="1:24">
      <c r="A86" s="114">
        <v>54</v>
      </c>
      <c r="B86" s="114" t="s">
        <v>103</v>
      </c>
      <c r="C86" s="114">
        <v>56.7</v>
      </c>
      <c r="D86" s="114">
        <v>63</v>
      </c>
      <c r="E86" s="114" t="s">
        <v>141</v>
      </c>
      <c r="F86" s="114" t="s">
        <v>366</v>
      </c>
      <c r="G86" s="114">
        <v>34</v>
      </c>
      <c r="H86" s="114">
        <v>4.5</v>
      </c>
      <c r="I86" s="114">
        <v>3</v>
      </c>
      <c r="J86" s="114">
        <v>1</v>
      </c>
      <c r="K86" s="114">
        <v>4</v>
      </c>
      <c r="L86" s="245"/>
      <c r="M86" s="245"/>
      <c r="N86" s="114"/>
      <c r="O86" s="114"/>
      <c r="P86" s="114"/>
      <c r="Q86" s="114"/>
      <c r="R86" s="114"/>
      <c r="S86" s="114"/>
      <c r="T86" s="114"/>
      <c r="U86" s="114"/>
      <c r="V86" s="114"/>
      <c r="W86" s="114"/>
      <c r="X86" s="114"/>
    </row>
    <row r="87" spans="1:24">
      <c r="A87" s="114">
        <v>55</v>
      </c>
      <c r="B87" s="114" t="s">
        <v>103</v>
      </c>
      <c r="C87" s="114">
        <v>56.7</v>
      </c>
      <c r="D87" s="114">
        <v>63</v>
      </c>
      <c r="E87" s="114" t="s">
        <v>141</v>
      </c>
      <c r="F87" s="114" t="s">
        <v>693</v>
      </c>
      <c r="G87" s="114">
        <v>70</v>
      </c>
      <c r="H87" s="114">
        <v>4.5</v>
      </c>
      <c r="I87" s="114">
        <v>3</v>
      </c>
      <c r="J87" s="114">
        <v>1</v>
      </c>
      <c r="K87" s="114">
        <v>4</v>
      </c>
      <c r="L87" s="245"/>
      <c r="M87" s="245"/>
      <c r="N87" s="114"/>
      <c r="O87" s="114"/>
      <c r="P87" s="114"/>
      <c r="Q87" s="114"/>
      <c r="R87" s="114"/>
      <c r="S87" s="114"/>
      <c r="T87" s="114"/>
      <c r="U87" s="114"/>
      <c r="V87" s="114"/>
      <c r="W87" s="114"/>
      <c r="X87" s="114"/>
    </row>
    <row r="88" spans="1:24">
      <c r="A88" s="114">
        <v>56</v>
      </c>
      <c r="B88" s="114" t="s">
        <v>103</v>
      </c>
      <c r="C88" s="114">
        <v>56.7</v>
      </c>
      <c r="D88" s="114">
        <v>63</v>
      </c>
      <c r="E88" s="114" t="s">
        <v>693</v>
      </c>
      <c r="F88" s="114" t="s">
        <v>284</v>
      </c>
      <c r="G88" s="114">
        <v>8</v>
      </c>
      <c r="H88" s="114">
        <v>4.5</v>
      </c>
      <c r="I88" s="114">
        <v>3</v>
      </c>
      <c r="J88" s="114">
        <v>1</v>
      </c>
      <c r="K88" s="114">
        <v>4</v>
      </c>
      <c r="L88" s="245"/>
      <c r="M88" s="245"/>
      <c r="N88" s="114"/>
      <c r="O88" s="114"/>
      <c r="P88" s="114"/>
      <c r="Q88" s="114"/>
      <c r="R88" s="114"/>
      <c r="S88" s="114"/>
      <c r="T88" s="114"/>
      <c r="U88" s="114"/>
      <c r="V88" s="114"/>
      <c r="W88" s="114"/>
      <c r="X88" s="114"/>
    </row>
    <row r="89" spans="1:24">
      <c r="A89" s="114">
        <v>57</v>
      </c>
      <c r="B89" s="114" t="s">
        <v>103</v>
      </c>
      <c r="C89" s="114">
        <v>56.7</v>
      </c>
      <c r="D89" s="114">
        <v>63</v>
      </c>
      <c r="E89" s="114" t="s">
        <v>693</v>
      </c>
      <c r="F89" s="114" t="s">
        <v>694</v>
      </c>
      <c r="G89" s="114">
        <v>21</v>
      </c>
      <c r="H89" s="114">
        <v>4.5</v>
      </c>
      <c r="I89" s="114">
        <v>3</v>
      </c>
      <c r="J89" s="114">
        <v>1</v>
      </c>
      <c r="K89" s="114">
        <v>4</v>
      </c>
      <c r="L89" s="245"/>
      <c r="M89" s="245"/>
      <c r="N89" s="114"/>
      <c r="O89" s="114"/>
      <c r="P89" s="114"/>
      <c r="Q89" s="114"/>
      <c r="R89" s="114"/>
      <c r="S89" s="114"/>
      <c r="T89" s="114"/>
      <c r="U89" s="114"/>
      <c r="V89" s="114"/>
      <c r="W89" s="114"/>
      <c r="X89" s="114"/>
    </row>
    <row r="90" spans="1:24">
      <c r="A90" s="114">
        <v>58</v>
      </c>
      <c r="B90" s="114" t="s">
        <v>103</v>
      </c>
      <c r="C90" s="114">
        <v>56.7</v>
      </c>
      <c r="D90" s="114">
        <v>63</v>
      </c>
      <c r="E90" s="114" t="s">
        <v>694</v>
      </c>
      <c r="F90" s="114" t="s">
        <v>252</v>
      </c>
      <c r="G90" s="114">
        <v>43</v>
      </c>
      <c r="H90" s="114">
        <v>4.5</v>
      </c>
      <c r="I90" s="114">
        <v>3</v>
      </c>
      <c r="J90" s="114">
        <v>1</v>
      </c>
      <c r="K90" s="114">
        <v>4</v>
      </c>
      <c r="L90" s="245"/>
      <c r="M90" s="245"/>
      <c r="N90" s="114"/>
      <c r="O90" s="114"/>
      <c r="P90" s="114"/>
      <c r="Q90" s="114"/>
      <c r="R90" s="114"/>
      <c r="S90" s="114"/>
      <c r="T90" s="114"/>
      <c r="U90" s="114"/>
      <c r="V90" s="114"/>
      <c r="W90" s="114"/>
      <c r="X90" s="114"/>
    </row>
    <row r="91" spans="1:24">
      <c r="A91" s="114">
        <v>59</v>
      </c>
      <c r="B91" s="114" t="s">
        <v>103</v>
      </c>
      <c r="C91" s="114">
        <v>56.7</v>
      </c>
      <c r="D91" s="114">
        <v>63</v>
      </c>
      <c r="E91" s="114" t="s">
        <v>187</v>
      </c>
      <c r="F91" s="114" t="s">
        <v>694</v>
      </c>
      <c r="G91" s="114">
        <v>80</v>
      </c>
      <c r="H91" s="114">
        <v>4.5</v>
      </c>
      <c r="I91" s="114">
        <v>3</v>
      </c>
      <c r="J91" s="114">
        <v>1</v>
      </c>
      <c r="K91" s="114">
        <v>4</v>
      </c>
      <c r="L91" s="245"/>
      <c r="M91" s="245"/>
      <c r="N91" s="114"/>
      <c r="O91" s="114"/>
      <c r="P91" s="114"/>
      <c r="Q91" s="114"/>
      <c r="R91" s="114"/>
      <c r="S91" s="114"/>
      <c r="T91" s="114"/>
      <c r="U91" s="114"/>
      <c r="V91" s="114"/>
      <c r="W91" s="114"/>
      <c r="X91" s="114"/>
    </row>
    <row r="92" spans="1:24">
      <c r="A92" s="114">
        <v>61</v>
      </c>
      <c r="B92" s="114" t="s">
        <v>103</v>
      </c>
      <c r="C92" s="114">
        <v>56.7</v>
      </c>
      <c r="D92" s="114">
        <v>63</v>
      </c>
      <c r="E92" s="114" t="s">
        <v>125</v>
      </c>
      <c r="F92" s="114" t="s">
        <v>170</v>
      </c>
      <c r="G92" s="114">
        <v>22</v>
      </c>
      <c r="H92" s="114">
        <v>4.5</v>
      </c>
      <c r="I92" s="114">
        <v>3</v>
      </c>
      <c r="J92" s="114">
        <v>1</v>
      </c>
      <c r="K92" s="114">
        <v>4</v>
      </c>
      <c r="L92" s="245"/>
      <c r="M92" s="245"/>
      <c r="N92" s="114"/>
      <c r="O92" s="114"/>
      <c r="P92" s="114"/>
      <c r="Q92" s="114"/>
      <c r="R92" s="114"/>
      <c r="S92" s="114"/>
      <c r="T92" s="114"/>
      <c r="U92" s="114"/>
      <c r="V92" s="114"/>
      <c r="W92" s="114"/>
      <c r="X92" s="114"/>
    </row>
    <row r="93" spans="1:24">
      <c r="A93" s="114">
        <v>62</v>
      </c>
      <c r="B93" s="114" t="s">
        <v>103</v>
      </c>
      <c r="C93" s="114">
        <v>56.7</v>
      </c>
      <c r="D93" s="114">
        <v>63</v>
      </c>
      <c r="E93" s="114" t="s">
        <v>125</v>
      </c>
      <c r="F93" s="114" t="s">
        <v>278</v>
      </c>
      <c r="G93" s="114">
        <v>55</v>
      </c>
      <c r="H93" s="114">
        <v>4.5</v>
      </c>
      <c r="I93" s="114">
        <v>3</v>
      </c>
      <c r="J93" s="114">
        <v>1</v>
      </c>
      <c r="K93" s="114">
        <v>4</v>
      </c>
      <c r="L93" s="245"/>
      <c r="M93" s="245"/>
      <c r="N93" s="114"/>
      <c r="O93" s="114"/>
      <c r="P93" s="114"/>
      <c r="Q93" s="114"/>
      <c r="R93" s="114"/>
      <c r="S93" s="114"/>
      <c r="T93" s="114"/>
      <c r="U93" s="114"/>
      <c r="V93" s="114"/>
      <c r="W93" s="114"/>
      <c r="X93" s="114"/>
    </row>
    <row r="94" spans="1:24">
      <c r="A94" s="114">
        <v>63</v>
      </c>
      <c r="B94" s="114" t="s">
        <v>103</v>
      </c>
      <c r="C94" s="114">
        <v>56.7</v>
      </c>
      <c r="D94" s="114">
        <v>63</v>
      </c>
      <c r="E94" s="114" t="s">
        <v>191</v>
      </c>
      <c r="F94" s="114" t="s">
        <v>278</v>
      </c>
      <c r="G94" s="114">
        <v>49</v>
      </c>
      <c r="H94" s="114">
        <v>4.5</v>
      </c>
      <c r="I94" s="114">
        <v>3</v>
      </c>
      <c r="J94" s="114">
        <v>1</v>
      </c>
      <c r="K94" s="114">
        <v>4</v>
      </c>
      <c r="L94" s="245"/>
      <c r="M94" s="245"/>
      <c r="N94" s="114"/>
      <c r="O94" s="114"/>
      <c r="P94" s="114"/>
      <c r="Q94" s="114"/>
      <c r="R94" s="114"/>
      <c r="S94" s="114"/>
      <c r="T94" s="114"/>
      <c r="U94" s="114"/>
      <c r="V94" s="114"/>
      <c r="W94" s="114"/>
      <c r="X94" s="114"/>
    </row>
    <row r="95" spans="1:24">
      <c r="A95" s="114">
        <v>64</v>
      </c>
      <c r="B95" s="114" t="s">
        <v>103</v>
      </c>
      <c r="C95" s="114">
        <v>56.7</v>
      </c>
      <c r="D95" s="114">
        <v>63</v>
      </c>
      <c r="E95" s="114" t="s">
        <v>278</v>
      </c>
      <c r="F95" s="114" t="s">
        <v>41</v>
      </c>
      <c r="G95" s="114">
        <v>21</v>
      </c>
      <c r="H95" s="114">
        <v>4.5</v>
      </c>
      <c r="I95" s="114">
        <v>3</v>
      </c>
      <c r="J95" s="114">
        <v>1</v>
      </c>
      <c r="K95" s="114">
        <v>4</v>
      </c>
      <c r="L95" s="245"/>
      <c r="M95" s="245"/>
      <c r="N95" s="114"/>
      <c r="O95" s="114"/>
      <c r="P95" s="114"/>
      <c r="Q95" s="114"/>
      <c r="R95" s="114"/>
      <c r="S95" s="114"/>
      <c r="T95" s="114"/>
      <c r="U95" s="114"/>
      <c r="V95" s="114"/>
      <c r="W95" s="114"/>
      <c r="X95" s="114"/>
    </row>
    <row r="96" spans="1:24">
      <c r="A96" s="114">
        <v>66</v>
      </c>
      <c r="B96" s="114" t="s">
        <v>103</v>
      </c>
      <c r="C96" s="114">
        <v>56.7</v>
      </c>
      <c r="D96" s="114">
        <v>63</v>
      </c>
      <c r="E96" s="114" t="s">
        <v>134</v>
      </c>
      <c r="F96" s="114" t="s">
        <v>485</v>
      </c>
      <c r="G96" s="114">
        <v>30</v>
      </c>
      <c r="H96" s="114">
        <v>4.5</v>
      </c>
      <c r="I96" s="114">
        <v>3</v>
      </c>
      <c r="J96" s="114">
        <v>1</v>
      </c>
      <c r="K96" s="114">
        <v>4</v>
      </c>
      <c r="L96" s="245"/>
      <c r="M96" s="245"/>
      <c r="N96" s="114"/>
      <c r="O96" s="114"/>
      <c r="P96" s="114"/>
      <c r="Q96" s="114"/>
      <c r="R96" s="114"/>
      <c r="S96" s="114"/>
      <c r="T96" s="114"/>
      <c r="U96" s="114"/>
      <c r="V96" s="114"/>
      <c r="W96" s="114"/>
      <c r="X96" s="114"/>
    </row>
    <row r="97" spans="1:24">
      <c r="A97" s="114">
        <v>68</v>
      </c>
      <c r="B97" s="114" t="s">
        <v>103</v>
      </c>
      <c r="C97" s="114">
        <v>56.7</v>
      </c>
      <c r="D97" s="114">
        <v>63</v>
      </c>
      <c r="E97" s="114" t="s">
        <v>301</v>
      </c>
      <c r="F97" s="114" t="s">
        <v>202</v>
      </c>
      <c r="G97" s="114">
        <v>44</v>
      </c>
      <c r="H97" s="114">
        <v>4.5</v>
      </c>
      <c r="I97" s="114">
        <v>3</v>
      </c>
      <c r="J97" s="114">
        <v>1</v>
      </c>
      <c r="K97" s="114">
        <v>4</v>
      </c>
      <c r="L97" s="245"/>
      <c r="M97" s="245"/>
      <c r="N97" s="114"/>
      <c r="O97" s="114"/>
      <c r="P97" s="114"/>
      <c r="Q97" s="114"/>
      <c r="R97" s="114"/>
      <c r="S97" s="114"/>
      <c r="T97" s="114"/>
      <c r="U97" s="114"/>
      <c r="V97" s="114"/>
      <c r="W97" s="114"/>
      <c r="X97" s="114"/>
    </row>
    <row r="98" spans="1:24">
      <c r="A98" s="114">
        <v>69</v>
      </c>
      <c r="B98" s="114" t="s">
        <v>103</v>
      </c>
      <c r="C98" s="114">
        <v>56.7</v>
      </c>
      <c r="D98" s="114">
        <v>63</v>
      </c>
      <c r="E98" s="114" t="s">
        <v>202</v>
      </c>
      <c r="F98" s="114" t="s">
        <v>695</v>
      </c>
      <c r="G98" s="114">
        <v>35</v>
      </c>
      <c r="H98" s="114">
        <v>4.5</v>
      </c>
      <c r="I98" s="114">
        <v>3</v>
      </c>
      <c r="J98" s="114">
        <v>1</v>
      </c>
      <c r="K98" s="114">
        <v>4</v>
      </c>
      <c r="L98" s="245"/>
      <c r="M98" s="245"/>
      <c r="N98" s="114"/>
      <c r="O98" s="114"/>
      <c r="P98" s="114"/>
      <c r="Q98" s="114"/>
      <c r="R98" s="114"/>
      <c r="S98" s="114"/>
      <c r="T98" s="114"/>
      <c r="U98" s="114"/>
      <c r="V98" s="114"/>
      <c r="W98" s="114"/>
      <c r="X98" s="114"/>
    </row>
    <row r="99" spans="1:24">
      <c r="A99" s="114">
        <v>70</v>
      </c>
      <c r="B99" s="114" t="s">
        <v>103</v>
      </c>
      <c r="C99" s="114">
        <v>56.7</v>
      </c>
      <c r="D99" s="114">
        <v>63</v>
      </c>
      <c r="E99" s="114" t="s">
        <v>202</v>
      </c>
      <c r="F99" s="114" t="s">
        <v>312</v>
      </c>
      <c r="G99" s="114">
        <v>24</v>
      </c>
      <c r="H99" s="114">
        <v>4.5</v>
      </c>
      <c r="I99" s="114">
        <v>3</v>
      </c>
      <c r="J99" s="114">
        <v>1</v>
      </c>
      <c r="K99" s="114">
        <v>4</v>
      </c>
      <c r="L99" s="245"/>
      <c r="M99" s="245"/>
      <c r="N99" s="114"/>
      <c r="O99" s="114"/>
      <c r="P99" s="114"/>
      <c r="Q99" s="114"/>
      <c r="R99" s="114"/>
      <c r="S99" s="114"/>
      <c r="T99" s="114"/>
      <c r="U99" s="114"/>
      <c r="V99" s="114"/>
      <c r="W99" s="114"/>
      <c r="X99" s="114"/>
    </row>
    <row r="100" spans="1:24">
      <c r="A100" s="114">
        <v>71</v>
      </c>
      <c r="B100" s="114" t="s">
        <v>103</v>
      </c>
      <c r="C100" s="114">
        <v>56.7</v>
      </c>
      <c r="D100" s="114">
        <v>63</v>
      </c>
      <c r="E100" s="114" t="s">
        <v>312</v>
      </c>
      <c r="F100" s="114" t="s">
        <v>172</v>
      </c>
      <c r="G100" s="114">
        <v>11</v>
      </c>
      <c r="H100" s="114">
        <v>4.5</v>
      </c>
      <c r="I100" s="114">
        <v>3</v>
      </c>
      <c r="J100" s="114">
        <v>1</v>
      </c>
      <c r="K100" s="114">
        <v>4</v>
      </c>
      <c r="L100" s="245"/>
      <c r="M100" s="245"/>
      <c r="N100" s="114"/>
      <c r="O100" s="114"/>
      <c r="P100" s="114"/>
      <c r="Q100" s="114"/>
      <c r="R100" s="114"/>
      <c r="S100" s="114"/>
      <c r="T100" s="114"/>
      <c r="U100" s="114"/>
      <c r="V100" s="114"/>
      <c r="W100" s="114"/>
      <c r="X100" s="114"/>
    </row>
    <row r="101" spans="1:24">
      <c r="A101" s="114">
        <v>72</v>
      </c>
      <c r="B101" s="114" t="s">
        <v>103</v>
      </c>
      <c r="C101" s="114">
        <v>56.7</v>
      </c>
      <c r="D101" s="114">
        <v>63</v>
      </c>
      <c r="E101" s="114" t="s">
        <v>172</v>
      </c>
      <c r="F101" s="114" t="s">
        <v>122</v>
      </c>
      <c r="G101" s="114">
        <v>51</v>
      </c>
      <c r="H101" s="114">
        <v>4.5</v>
      </c>
      <c r="I101" s="114">
        <v>3</v>
      </c>
      <c r="J101" s="114">
        <v>1</v>
      </c>
      <c r="K101" s="114">
        <v>4</v>
      </c>
      <c r="L101" s="245"/>
      <c r="M101" s="245"/>
      <c r="N101" s="114"/>
      <c r="O101" s="114"/>
      <c r="P101" s="114"/>
      <c r="Q101" s="114"/>
      <c r="R101" s="114"/>
      <c r="S101" s="114"/>
      <c r="T101" s="114"/>
      <c r="U101" s="114"/>
      <c r="V101" s="114"/>
      <c r="W101" s="114"/>
      <c r="X101" s="114"/>
    </row>
    <row r="102" spans="1:24">
      <c r="A102" s="114">
        <v>73</v>
      </c>
      <c r="B102" s="114" t="s">
        <v>103</v>
      </c>
      <c r="C102" s="114">
        <v>56.7</v>
      </c>
      <c r="D102" s="114">
        <v>63</v>
      </c>
      <c r="E102" s="114" t="s">
        <v>172</v>
      </c>
      <c r="F102" s="114" t="s">
        <v>180</v>
      </c>
      <c r="G102" s="114">
        <v>52</v>
      </c>
      <c r="H102" s="114">
        <v>4.5</v>
      </c>
      <c r="I102" s="114">
        <v>3</v>
      </c>
      <c r="J102" s="114">
        <v>1</v>
      </c>
      <c r="K102" s="114">
        <v>4</v>
      </c>
      <c r="L102" s="245"/>
      <c r="M102" s="245"/>
      <c r="N102" s="114"/>
      <c r="O102" s="114"/>
      <c r="P102" s="114"/>
      <c r="Q102" s="114"/>
      <c r="R102" s="114"/>
      <c r="S102" s="114"/>
      <c r="T102" s="114"/>
      <c r="U102" s="114"/>
      <c r="V102" s="114"/>
      <c r="W102" s="114"/>
      <c r="X102" s="114"/>
    </row>
    <row r="103" spans="1:24">
      <c r="A103" s="114">
        <v>74</v>
      </c>
      <c r="B103" s="114" t="s">
        <v>103</v>
      </c>
      <c r="C103" s="114">
        <v>56.7</v>
      </c>
      <c r="D103" s="114">
        <v>63</v>
      </c>
      <c r="E103" s="114" t="s">
        <v>312</v>
      </c>
      <c r="F103" s="114" t="s">
        <v>184</v>
      </c>
      <c r="G103" s="114">
        <v>17</v>
      </c>
      <c r="H103" s="114">
        <v>4.5</v>
      </c>
      <c r="I103" s="114">
        <v>3</v>
      </c>
      <c r="J103" s="114">
        <v>1</v>
      </c>
      <c r="K103" s="114">
        <v>4</v>
      </c>
      <c r="L103" s="245"/>
      <c r="M103" s="245"/>
      <c r="N103" s="114"/>
      <c r="O103" s="114"/>
      <c r="P103" s="114"/>
      <c r="Q103" s="114"/>
      <c r="R103" s="114"/>
      <c r="S103" s="114"/>
      <c r="T103" s="114"/>
      <c r="U103" s="114"/>
      <c r="V103" s="114"/>
      <c r="W103" s="114"/>
      <c r="X103" s="114"/>
    </row>
    <row r="104" spans="1:24">
      <c r="A104" s="114">
        <v>75</v>
      </c>
      <c r="B104" s="114" t="s">
        <v>103</v>
      </c>
      <c r="C104" s="114">
        <v>56.7</v>
      </c>
      <c r="D104" s="114">
        <v>63</v>
      </c>
      <c r="E104" s="114" t="s">
        <v>171</v>
      </c>
      <c r="F104" s="114" t="s">
        <v>696</v>
      </c>
      <c r="G104" s="114">
        <v>15</v>
      </c>
      <c r="H104" s="114">
        <v>4.5</v>
      </c>
      <c r="I104" s="114">
        <v>3</v>
      </c>
      <c r="J104" s="114">
        <v>1</v>
      </c>
      <c r="K104" s="114">
        <v>4</v>
      </c>
      <c r="L104" s="245"/>
      <c r="M104" s="245"/>
      <c r="N104" s="114"/>
      <c r="O104" s="114"/>
      <c r="P104" s="114"/>
      <c r="Q104" s="114"/>
      <c r="R104" s="114"/>
      <c r="S104" s="114"/>
      <c r="T104" s="114"/>
      <c r="U104" s="114"/>
      <c r="V104" s="114"/>
      <c r="W104" s="114"/>
      <c r="X104" s="114"/>
    </row>
    <row r="105" spans="1:24">
      <c r="A105" s="114">
        <v>76</v>
      </c>
      <c r="B105" s="114" t="s">
        <v>103</v>
      </c>
      <c r="C105" s="114">
        <v>56.7</v>
      </c>
      <c r="D105" s="114">
        <v>63</v>
      </c>
      <c r="E105" s="114" t="s">
        <v>184</v>
      </c>
      <c r="F105" s="114" t="s">
        <v>696</v>
      </c>
      <c r="G105" s="114">
        <v>17</v>
      </c>
      <c r="H105" s="114">
        <v>4.5</v>
      </c>
      <c r="I105" s="114">
        <v>3</v>
      </c>
      <c r="J105" s="114">
        <v>1</v>
      </c>
      <c r="K105" s="114">
        <v>4</v>
      </c>
      <c r="L105" s="245"/>
      <c r="M105" s="245"/>
      <c r="N105" s="114"/>
      <c r="O105" s="114"/>
      <c r="P105" s="114"/>
      <c r="Q105" s="114"/>
      <c r="R105" s="114"/>
      <c r="S105" s="114"/>
      <c r="T105" s="114"/>
      <c r="U105" s="114"/>
      <c r="V105" s="114"/>
      <c r="W105" s="114"/>
      <c r="X105" s="114"/>
    </row>
    <row r="106" spans="1:24">
      <c r="A106" s="114">
        <v>77</v>
      </c>
      <c r="B106" s="114" t="s">
        <v>103</v>
      </c>
      <c r="C106" s="114">
        <v>56.7</v>
      </c>
      <c r="D106" s="114">
        <v>63</v>
      </c>
      <c r="E106" s="114" t="s">
        <v>696</v>
      </c>
      <c r="F106" s="114" t="s">
        <v>180</v>
      </c>
      <c r="G106" s="114">
        <v>11</v>
      </c>
      <c r="H106" s="114">
        <v>4.5</v>
      </c>
      <c r="I106" s="114">
        <v>3</v>
      </c>
      <c r="J106" s="114">
        <v>1</v>
      </c>
      <c r="K106" s="114">
        <v>4</v>
      </c>
      <c r="L106" s="245"/>
      <c r="M106" s="245"/>
      <c r="N106" s="114"/>
      <c r="O106" s="114"/>
      <c r="P106" s="114"/>
      <c r="Q106" s="114"/>
      <c r="R106" s="114"/>
      <c r="S106" s="114"/>
      <c r="T106" s="114"/>
      <c r="U106" s="114"/>
      <c r="V106" s="114"/>
      <c r="W106" s="114"/>
      <c r="X106" s="114"/>
    </row>
    <row r="107" spans="1:24">
      <c r="A107" s="114">
        <v>78</v>
      </c>
      <c r="B107" s="114" t="s">
        <v>103</v>
      </c>
      <c r="C107" s="114">
        <v>56.7</v>
      </c>
      <c r="D107" s="114">
        <v>63</v>
      </c>
      <c r="E107" s="114" t="s">
        <v>180</v>
      </c>
      <c r="F107" s="114" t="s">
        <v>290</v>
      </c>
      <c r="G107" s="114">
        <v>27</v>
      </c>
      <c r="H107" s="114">
        <v>4.5</v>
      </c>
      <c r="I107" s="114">
        <v>3</v>
      </c>
      <c r="J107" s="114">
        <v>1</v>
      </c>
      <c r="K107" s="114">
        <v>4</v>
      </c>
      <c r="L107" s="245"/>
      <c r="M107" s="245"/>
      <c r="N107" s="114"/>
      <c r="O107" s="114"/>
      <c r="P107" s="114"/>
      <c r="Q107" s="114"/>
      <c r="R107" s="114"/>
      <c r="S107" s="114"/>
      <c r="T107" s="114"/>
      <c r="U107" s="114"/>
      <c r="V107" s="114"/>
      <c r="W107" s="114"/>
      <c r="X107" s="114"/>
    </row>
    <row r="108" spans="1:24">
      <c r="A108" s="114">
        <v>79</v>
      </c>
      <c r="B108" s="114" t="s">
        <v>103</v>
      </c>
      <c r="C108" s="114">
        <v>56.7</v>
      </c>
      <c r="D108" s="114">
        <v>63</v>
      </c>
      <c r="E108" s="114" t="s">
        <v>290</v>
      </c>
      <c r="F108" s="114" t="s">
        <v>146</v>
      </c>
      <c r="G108" s="114">
        <v>240</v>
      </c>
      <c r="H108" s="114">
        <v>4.5</v>
      </c>
      <c r="I108" s="114">
        <v>3</v>
      </c>
      <c r="J108" s="114">
        <v>1</v>
      </c>
      <c r="K108" s="114">
        <v>4</v>
      </c>
      <c r="L108" s="245"/>
      <c r="M108" s="245"/>
      <c r="N108" s="114"/>
      <c r="O108" s="114"/>
      <c r="P108" s="114"/>
      <c r="Q108" s="114"/>
      <c r="R108" s="114"/>
      <c r="S108" s="114"/>
      <c r="T108" s="114"/>
      <c r="U108" s="114"/>
      <c r="V108" s="114"/>
      <c r="W108" s="114"/>
      <c r="X108" s="114"/>
    </row>
    <row r="109" spans="1:24">
      <c r="A109" s="114">
        <v>80</v>
      </c>
      <c r="B109" s="114" t="s">
        <v>103</v>
      </c>
      <c r="C109" s="114">
        <v>56.7</v>
      </c>
      <c r="D109" s="114">
        <v>63</v>
      </c>
      <c r="E109" s="114" t="s">
        <v>119</v>
      </c>
      <c r="F109" s="114" t="s">
        <v>191</v>
      </c>
      <c r="G109" s="114">
        <v>24</v>
      </c>
      <c r="H109" s="114">
        <v>4.5</v>
      </c>
      <c r="I109" s="114">
        <v>3</v>
      </c>
      <c r="J109" s="114">
        <v>1</v>
      </c>
      <c r="K109" s="114">
        <v>4</v>
      </c>
      <c r="L109" s="245"/>
      <c r="M109" s="245"/>
      <c r="N109" s="114"/>
      <c r="O109" s="114"/>
      <c r="P109" s="114"/>
      <c r="Q109" s="114"/>
      <c r="R109" s="114"/>
      <c r="S109" s="114"/>
      <c r="T109" s="114"/>
      <c r="U109" s="114"/>
      <c r="V109" s="114"/>
      <c r="W109" s="114"/>
      <c r="X109" s="114"/>
    </row>
    <row r="110" spans="1:24">
      <c r="A110" s="114">
        <v>81</v>
      </c>
      <c r="B110" s="114" t="s">
        <v>103</v>
      </c>
      <c r="C110" s="114">
        <v>56.7</v>
      </c>
      <c r="D110" s="114">
        <v>63</v>
      </c>
      <c r="E110" s="114" t="s">
        <v>191</v>
      </c>
      <c r="F110" s="114" t="s">
        <v>117</v>
      </c>
      <c r="G110" s="114">
        <v>97</v>
      </c>
      <c r="H110" s="114">
        <v>4.5</v>
      </c>
      <c r="I110" s="114">
        <v>3</v>
      </c>
      <c r="J110" s="114">
        <v>1</v>
      </c>
      <c r="K110" s="114">
        <v>4</v>
      </c>
      <c r="L110" s="245"/>
      <c r="M110" s="245"/>
      <c r="N110" s="114"/>
      <c r="O110" s="114"/>
      <c r="P110" s="114"/>
      <c r="Q110" s="114"/>
      <c r="R110" s="114"/>
      <c r="S110" s="114"/>
      <c r="T110" s="114"/>
      <c r="U110" s="114"/>
      <c r="V110" s="114"/>
      <c r="W110" s="114"/>
      <c r="X110" s="114"/>
    </row>
    <row r="111" spans="1:24">
      <c r="A111" s="114">
        <v>83</v>
      </c>
      <c r="B111" s="114" t="s">
        <v>103</v>
      </c>
      <c r="C111" s="114">
        <v>56.7</v>
      </c>
      <c r="D111" s="114">
        <v>63</v>
      </c>
      <c r="E111" s="114" t="s">
        <v>257</v>
      </c>
      <c r="F111" s="114" t="s">
        <v>191</v>
      </c>
      <c r="G111" s="114">
        <v>46</v>
      </c>
      <c r="H111" s="114">
        <v>4.5</v>
      </c>
      <c r="I111" s="114">
        <v>3</v>
      </c>
      <c r="J111" s="114">
        <v>1</v>
      </c>
      <c r="K111" s="114">
        <v>4</v>
      </c>
      <c r="L111" s="245"/>
      <c r="M111" s="245"/>
      <c r="N111" s="114"/>
      <c r="O111" s="114"/>
      <c r="P111" s="114"/>
      <c r="Q111" s="114"/>
      <c r="R111" s="114"/>
      <c r="S111" s="114"/>
      <c r="T111" s="114"/>
      <c r="U111" s="114"/>
      <c r="V111" s="114"/>
      <c r="W111" s="114"/>
      <c r="X111" s="114"/>
    </row>
    <row r="112" spans="1:24">
      <c r="A112" s="114">
        <v>84</v>
      </c>
      <c r="B112" s="114" t="s">
        <v>103</v>
      </c>
      <c r="C112" s="114">
        <v>56.7</v>
      </c>
      <c r="D112" s="114">
        <v>63</v>
      </c>
      <c r="E112" s="114" t="s">
        <v>696</v>
      </c>
      <c r="F112" s="114" t="s">
        <v>190</v>
      </c>
      <c r="G112" s="114">
        <v>109</v>
      </c>
      <c r="H112" s="114">
        <v>4.5</v>
      </c>
      <c r="I112" s="114">
        <v>3</v>
      </c>
      <c r="J112" s="114">
        <v>1</v>
      </c>
      <c r="K112" s="114">
        <v>4</v>
      </c>
      <c r="L112" s="245"/>
      <c r="M112" s="245"/>
      <c r="N112" s="114"/>
      <c r="O112" s="114"/>
      <c r="P112" s="114"/>
      <c r="Q112" s="114"/>
      <c r="R112" s="114"/>
      <c r="S112" s="114"/>
      <c r="T112" s="114"/>
      <c r="U112" s="114"/>
      <c r="V112" s="114"/>
      <c r="W112" s="114"/>
      <c r="X112" s="114"/>
    </row>
    <row r="113" spans="1:24">
      <c r="A113" s="114">
        <v>85</v>
      </c>
      <c r="B113" s="114" t="s">
        <v>103</v>
      </c>
      <c r="C113" s="114">
        <v>56.7</v>
      </c>
      <c r="D113" s="114">
        <v>63</v>
      </c>
      <c r="E113" s="114" t="s">
        <v>301</v>
      </c>
      <c r="F113" s="114" t="s">
        <v>190</v>
      </c>
      <c r="G113" s="114">
        <v>89</v>
      </c>
      <c r="H113" s="114">
        <v>4.5</v>
      </c>
      <c r="I113" s="114">
        <v>3</v>
      </c>
      <c r="J113" s="114">
        <v>1</v>
      </c>
      <c r="K113" s="114">
        <v>4</v>
      </c>
      <c r="L113" s="245"/>
      <c r="M113" s="245"/>
      <c r="N113" s="114"/>
      <c r="O113" s="114"/>
      <c r="P113" s="114"/>
      <c r="Q113" s="114"/>
      <c r="R113" s="114"/>
      <c r="S113" s="114"/>
      <c r="T113" s="114"/>
      <c r="U113" s="114"/>
      <c r="V113" s="114"/>
      <c r="W113" s="114"/>
      <c r="X113" s="114"/>
    </row>
    <row r="114" spans="1:24">
      <c r="A114" s="114">
        <v>86</v>
      </c>
      <c r="B114" s="114" t="s">
        <v>103</v>
      </c>
      <c r="C114" s="114">
        <v>56.7</v>
      </c>
      <c r="D114" s="114">
        <v>63</v>
      </c>
      <c r="E114" s="114" t="s">
        <v>190</v>
      </c>
      <c r="F114" s="114" t="s">
        <v>299</v>
      </c>
      <c r="G114" s="114">
        <v>60</v>
      </c>
      <c r="H114" s="114">
        <v>4.5</v>
      </c>
      <c r="I114" s="114">
        <v>3</v>
      </c>
      <c r="J114" s="114">
        <v>1</v>
      </c>
      <c r="K114" s="114">
        <v>4</v>
      </c>
      <c r="L114" s="245"/>
      <c r="M114" s="245"/>
      <c r="N114" s="114"/>
      <c r="O114" s="114"/>
      <c r="P114" s="114"/>
      <c r="Q114" s="114"/>
      <c r="R114" s="114"/>
      <c r="S114" s="114"/>
      <c r="T114" s="114"/>
      <c r="U114" s="114"/>
      <c r="V114" s="114"/>
      <c r="W114" s="114"/>
      <c r="X114" s="114"/>
    </row>
    <row r="115" spans="1:24">
      <c r="A115" s="114">
        <v>87</v>
      </c>
      <c r="B115" s="114" t="s">
        <v>103</v>
      </c>
      <c r="C115" s="114">
        <v>56.7</v>
      </c>
      <c r="D115" s="114">
        <v>63</v>
      </c>
      <c r="E115" s="114" t="s">
        <v>117</v>
      </c>
      <c r="F115" s="114" t="s">
        <v>126</v>
      </c>
      <c r="G115" s="114">
        <v>105</v>
      </c>
      <c r="H115" s="114">
        <v>4.5</v>
      </c>
      <c r="I115" s="114">
        <v>3</v>
      </c>
      <c r="J115" s="114">
        <v>1</v>
      </c>
      <c r="K115" s="114">
        <v>4</v>
      </c>
      <c r="L115" s="245"/>
      <c r="M115" s="245"/>
      <c r="N115" s="114"/>
      <c r="O115" s="114"/>
      <c r="P115" s="114"/>
      <c r="Q115" s="114"/>
      <c r="R115" s="114"/>
      <c r="S115" s="114"/>
      <c r="T115" s="114"/>
      <c r="U115" s="114"/>
      <c r="V115" s="114"/>
      <c r="W115" s="114"/>
      <c r="X115" s="114"/>
    </row>
    <row r="116" spans="1:24">
      <c r="A116" s="114">
        <v>88</v>
      </c>
      <c r="B116" s="114" t="s">
        <v>103</v>
      </c>
      <c r="C116" s="114">
        <v>56.7</v>
      </c>
      <c r="D116" s="114">
        <v>63</v>
      </c>
      <c r="E116" s="114" t="s">
        <v>195</v>
      </c>
      <c r="F116" s="114" t="s">
        <v>126</v>
      </c>
      <c r="G116" s="114">
        <v>21</v>
      </c>
      <c r="H116" s="114">
        <v>4.5</v>
      </c>
      <c r="I116" s="114">
        <v>3</v>
      </c>
      <c r="J116" s="114">
        <v>1</v>
      </c>
      <c r="K116" s="114">
        <v>4</v>
      </c>
      <c r="L116" s="245"/>
      <c r="M116" s="245"/>
      <c r="N116" s="114"/>
      <c r="O116" s="114"/>
      <c r="P116" s="114"/>
      <c r="Q116" s="114"/>
      <c r="R116" s="114"/>
      <c r="S116" s="114"/>
      <c r="T116" s="114"/>
      <c r="U116" s="114"/>
      <c r="V116" s="114"/>
      <c r="W116" s="114"/>
      <c r="X116" s="114"/>
    </row>
    <row r="117" spans="1:24">
      <c r="A117" s="114">
        <v>89</v>
      </c>
      <c r="B117" s="114" t="s">
        <v>103</v>
      </c>
      <c r="C117" s="114">
        <v>56.7</v>
      </c>
      <c r="D117" s="114">
        <v>63</v>
      </c>
      <c r="E117" s="114" t="s">
        <v>126</v>
      </c>
      <c r="F117" s="114" t="s">
        <v>697</v>
      </c>
      <c r="G117" s="114">
        <v>131</v>
      </c>
      <c r="H117" s="114">
        <v>4.5</v>
      </c>
      <c r="I117" s="114">
        <v>3</v>
      </c>
      <c r="J117" s="114">
        <v>1</v>
      </c>
      <c r="K117" s="114">
        <v>4</v>
      </c>
      <c r="L117" s="245"/>
      <c r="M117" s="245"/>
      <c r="N117" s="114"/>
      <c r="O117" s="114"/>
      <c r="P117" s="114"/>
      <c r="Q117" s="114"/>
      <c r="R117" s="114"/>
      <c r="S117" s="114"/>
      <c r="T117" s="114"/>
      <c r="U117" s="114"/>
      <c r="V117" s="114"/>
      <c r="W117" s="114"/>
      <c r="X117" s="114"/>
    </row>
    <row r="118" spans="1:24">
      <c r="A118" s="114">
        <v>90</v>
      </c>
      <c r="B118" s="114" t="s">
        <v>103</v>
      </c>
      <c r="C118" s="114">
        <v>56.7</v>
      </c>
      <c r="D118" s="114">
        <v>63</v>
      </c>
      <c r="E118" s="114" t="s">
        <v>697</v>
      </c>
      <c r="F118" s="114" t="s">
        <v>169</v>
      </c>
      <c r="G118" s="114">
        <v>28</v>
      </c>
      <c r="H118" s="114">
        <v>4.5</v>
      </c>
      <c r="I118" s="114">
        <v>3</v>
      </c>
      <c r="J118" s="114">
        <v>1</v>
      </c>
      <c r="K118" s="114">
        <v>4</v>
      </c>
      <c r="L118" s="245"/>
      <c r="M118" s="245"/>
      <c r="N118" s="114"/>
      <c r="O118" s="114"/>
      <c r="P118" s="114"/>
      <c r="Q118" s="114"/>
      <c r="R118" s="114"/>
      <c r="S118" s="114"/>
      <c r="T118" s="114"/>
      <c r="U118" s="114"/>
      <c r="V118" s="114"/>
      <c r="W118" s="114"/>
      <c r="X118" s="114"/>
    </row>
    <row r="119" spans="1:24">
      <c r="A119" s="114">
        <v>91</v>
      </c>
      <c r="B119" s="114" t="s">
        <v>103</v>
      </c>
      <c r="C119" s="114">
        <v>56.7</v>
      </c>
      <c r="D119" s="114">
        <v>63</v>
      </c>
      <c r="E119" s="114" t="s">
        <v>697</v>
      </c>
      <c r="F119" s="114" t="s">
        <v>154</v>
      </c>
      <c r="G119" s="114">
        <v>177</v>
      </c>
      <c r="H119" s="114">
        <v>4.5</v>
      </c>
      <c r="I119" s="114">
        <v>3</v>
      </c>
      <c r="J119" s="114">
        <v>1</v>
      </c>
      <c r="K119" s="114">
        <v>4</v>
      </c>
      <c r="L119" s="245"/>
      <c r="M119" s="245"/>
      <c r="N119" s="114"/>
      <c r="O119" s="114"/>
      <c r="P119" s="114"/>
      <c r="Q119" s="114"/>
      <c r="R119" s="114"/>
      <c r="S119" s="114"/>
      <c r="T119" s="114"/>
      <c r="U119" s="114"/>
      <c r="V119" s="114"/>
      <c r="W119" s="114"/>
      <c r="X119" s="114"/>
    </row>
    <row r="120" spans="1:24">
      <c r="A120" s="114">
        <v>92</v>
      </c>
      <c r="B120" s="114" t="s">
        <v>103</v>
      </c>
      <c r="C120" s="114">
        <v>56.7</v>
      </c>
      <c r="D120" s="114">
        <v>63</v>
      </c>
      <c r="E120" s="114" t="s">
        <v>178</v>
      </c>
      <c r="F120" s="114" t="s">
        <v>154</v>
      </c>
      <c r="G120" s="114">
        <v>103</v>
      </c>
      <c r="H120" s="114">
        <v>4.5</v>
      </c>
      <c r="I120" s="114">
        <v>3</v>
      </c>
      <c r="J120" s="114">
        <v>1</v>
      </c>
      <c r="K120" s="114">
        <v>4</v>
      </c>
      <c r="L120" s="245"/>
      <c r="M120" s="245"/>
      <c r="N120" s="114"/>
      <c r="O120" s="114"/>
      <c r="P120" s="114"/>
      <c r="Q120" s="114"/>
      <c r="R120" s="114"/>
      <c r="S120" s="114"/>
      <c r="T120" s="114"/>
      <c r="U120" s="114"/>
      <c r="V120" s="114"/>
      <c r="W120" s="114"/>
      <c r="X120" s="114"/>
    </row>
    <row r="121" spans="1:24">
      <c r="A121" s="114">
        <v>93</v>
      </c>
      <c r="B121" s="114" t="s">
        <v>103</v>
      </c>
      <c r="C121" s="114">
        <v>56.7</v>
      </c>
      <c r="D121" s="114">
        <v>63</v>
      </c>
      <c r="E121" s="114" t="s">
        <v>178</v>
      </c>
      <c r="F121" s="114" t="s">
        <v>698</v>
      </c>
      <c r="G121" s="114">
        <v>125</v>
      </c>
      <c r="H121" s="114">
        <v>4.5</v>
      </c>
      <c r="I121" s="114">
        <v>3</v>
      </c>
      <c r="J121" s="114">
        <v>1</v>
      </c>
      <c r="K121" s="114">
        <v>4</v>
      </c>
      <c r="L121" s="245"/>
      <c r="M121" s="245"/>
      <c r="N121" s="114"/>
      <c r="O121" s="114"/>
      <c r="P121" s="114"/>
      <c r="Q121" s="114"/>
      <c r="R121" s="114"/>
      <c r="S121" s="114"/>
      <c r="T121" s="114"/>
      <c r="U121" s="114"/>
      <c r="V121" s="114"/>
      <c r="W121" s="114"/>
      <c r="X121" s="114"/>
    </row>
    <row r="122" spans="1:24">
      <c r="A122" s="114">
        <v>94</v>
      </c>
      <c r="B122" s="114" t="s">
        <v>103</v>
      </c>
      <c r="C122" s="114">
        <v>56.7</v>
      </c>
      <c r="D122" s="114">
        <v>63</v>
      </c>
      <c r="E122" s="114" t="s">
        <v>257</v>
      </c>
      <c r="F122" s="114" t="s">
        <v>698</v>
      </c>
      <c r="G122" s="114">
        <v>47</v>
      </c>
      <c r="H122" s="114">
        <v>4.5</v>
      </c>
      <c r="I122" s="114">
        <v>3</v>
      </c>
      <c r="J122" s="114">
        <v>1</v>
      </c>
      <c r="K122" s="114">
        <v>4</v>
      </c>
      <c r="L122" s="245"/>
      <c r="M122" s="245"/>
      <c r="N122" s="114"/>
      <c r="O122" s="114"/>
      <c r="P122" s="114"/>
      <c r="Q122" s="114"/>
      <c r="R122" s="114"/>
      <c r="S122" s="114"/>
      <c r="T122" s="114"/>
      <c r="U122" s="114"/>
      <c r="V122" s="114"/>
      <c r="W122" s="114"/>
      <c r="X122" s="114"/>
    </row>
    <row r="123" spans="1:24">
      <c r="A123" s="114">
        <v>95</v>
      </c>
      <c r="B123" s="114" t="s">
        <v>103</v>
      </c>
      <c r="C123" s="114">
        <v>56.7</v>
      </c>
      <c r="D123" s="114">
        <v>63</v>
      </c>
      <c r="E123" s="114" t="s">
        <v>699</v>
      </c>
      <c r="F123" s="114" t="s">
        <v>700</v>
      </c>
      <c r="G123" s="114">
        <v>38</v>
      </c>
      <c r="H123" s="114">
        <v>4.5</v>
      </c>
      <c r="I123" s="114">
        <v>3</v>
      </c>
      <c r="J123" s="114">
        <v>1</v>
      </c>
      <c r="K123" s="114">
        <v>4</v>
      </c>
      <c r="L123" s="245"/>
      <c r="M123" s="245"/>
      <c r="N123" s="114"/>
      <c r="O123" s="114"/>
      <c r="P123" s="114"/>
      <c r="Q123" s="114"/>
      <c r="R123" s="114"/>
      <c r="S123" s="114"/>
      <c r="T123" s="114"/>
      <c r="U123" s="114"/>
      <c r="V123" s="114"/>
      <c r="W123" s="114"/>
      <c r="X123" s="114"/>
    </row>
    <row r="124" spans="1:24">
      <c r="A124" s="114">
        <v>96</v>
      </c>
      <c r="B124" s="114" t="s">
        <v>103</v>
      </c>
      <c r="C124" s="114">
        <v>56.7</v>
      </c>
      <c r="D124" s="114">
        <v>63</v>
      </c>
      <c r="E124" s="114" t="s">
        <v>699</v>
      </c>
      <c r="F124" s="114" t="s">
        <v>701</v>
      </c>
      <c r="G124" s="114">
        <v>114</v>
      </c>
      <c r="H124" s="114">
        <v>4.5</v>
      </c>
      <c r="I124" s="114">
        <v>3</v>
      </c>
      <c r="J124" s="114">
        <v>1</v>
      </c>
      <c r="K124" s="114">
        <v>4</v>
      </c>
      <c r="L124" s="245"/>
      <c r="M124" s="245"/>
      <c r="N124" s="114"/>
      <c r="O124" s="114"/>
      <c r="P124" s="114"/>
      <c r="Q124" s="114"/>
      <c r="R124" s="114"/>
      <c r="S124" s="114"/>
      <c r="T124" s="114"/>
      <c r="U124" s="114"/>
      <c r="V124" s="114"/>
      <c r="W124" s="114"/>
      <c r="X124" s="114"/>
    </row>
    <row r="125" spans="1:24">
      <c r="A125" s="114">
        <v>97</v>
      </c>
      <c r="B125" s="114" t="s">
        <v>103</v>
      </c>
      <c r="C125" s="114">
        <v>56.7</v>
      </c>
      <c r="D125" s="114">
        <v>63</v>
      </c>
      <c r="E125" s="114" t="s">
        <v>702</v>
      </c>
      <c r="F125" s="114" t="s">
        <v>680</v>
      </c>
      <c r="G125" s="114">
        <v>122</v>
      </c>
      <c r="H125" s="114">
        <v>4.5</v>
      </c>
      <c r="I125" s="114">
        <v>3</v>
      </c>
      <c r="J125" s="114">
        <v>1</v>
      </c>
      <c r="K125" s="114">
        <v>4</v>
      </c>
      <c r="L125" s="245"/>
      <c r="M125" s="245"/>
      <c r="N125" s="114"/>
      <c r="O125" s="114"/>
      <c r="P125" s="114"/>
      <c r="Q125" s="114"/>
      <c r="R125" s="114"/>
      <c r="S125" s="114"/>
      <c r="T125" s="114"/>
      <c r="U125" s="114"/>
      <c r="V125" s="114"/>
      <c r="W125" s="114"/>
      <c r="X125" s="114"/>
    </row>
    <row r="126" spans="1:24">
      <c r="A126" s="114">
        <v>98</v>
      </c>
      <c r="B126" s="114" t="s">
        <v>103</v>
      </c>
      <c r="C126" s="114">
        <v>81.099999999999994</v>
      </c>
      <c r="D126" s="114">
        <v>90</v>
      </c>
      <c r="E126" s="114" t="s">
        <v>685</v>
      </c>
      <c r="F126" s="114" t="s">
        <v>703</v>
      </c>
      <c r="G126" s="114">
        <v>180</v>
      </c>
      <c r="H126" s="114">
        <v>4.5</v>
      </c>
      <c r="I126" s="114">
        <v>3</v>
      </c>
      <c r="J126" s="114">
        <v>1</v>
      </c>
      <c r="K126" s="114">
        <v>4</v>
      </c>
      <c r="L126" s="245"/>
      <c r="M126" s="245"/>
      <c r="N126" s="114"/>
      <c r="O126" s="114"/>
      <c r="P126" s="114"/>
      <c r="Q126" s="114"/>
      <c r="R126" s="114"/>
      <c r="S126" s="114"/>
      <c r="T126" s="114"/>
      <c r="U126" s="114"/>
      <c r="V126" s="114"/>
      <c r="W126" s="114"/>
      <c r="X126" s="114"/>
    </row>
    <row r="127" spans="1:24">
      <c r="A127" s="114">
        <v>99</v>
      </c>
      <c r="B127" s="114" t="s">
        <v>103</v>
      </c>
      <c r="C127" s="114">
        <v>56.7</v>
      </c>
      <c r="D127" s="114">
        <v>63</v>
      </c>
      <c r="E127" s="114" t="s">
        <v>684</v>
      </c>
      <c r="F127" s="114" t="s">
        <v>704</v>
      </c>
      <c r="G127" s="114">
        <v>139</v>
      </c>
      <c r="H127" s="114">
        <v>4.5</v>
      </c>
      <c r="I127" s="114">
        <v>3</v>
      </c>
      <c r="J127" s="114">
        <v>1</v>
      </c>
      <c r="K127" s="114">
        <v>4</v>
      </c>
      <c r="L127" s="245"/>
      <c r="M127" s="245"/>
      <c r="N127" s="114"/>
      <c r="O127" s="114"/>
      <c r="P127" s="114"/>
      <c r="Q127" s="114"/>
      <c r="R127" s="114"/>
      <c r="S127" s="114"/>
      <c r="T127" s="114"/>
      <c r="U127" s="114"/>
      <c r="V127" s="114"/>
      <c r="W127" s="114"/>
      <c r="X127" s="114"/>
    </row>
    <row r="128" spans="1:24">
      <c r="A128" s="114">
        <v>100</v>
      </c>
      <c r="B128" s="114" t="s">
        <v>103</v>
      </c>
      <c r="C128" s="114">
        <v>56.7</v>
      </c>
      <c r="D128" s="114">
        <v>63</v>
      </c>
      <c r="E128" s="114" t="s">
        <v>705</v>
      </c>
      <c r="F128" s="114" t="s">
        <v>706</v>
      </c>
      <c r="G128" s="114">
        <v>42</v>
      </c>
      <c r="H128" s="114">
        <v>4.5</v>
      </c>
      <c r="I128" s="114">
        <v>3</v>
      </c>
      <c r="J128" s="114">
        <v>1</v>
      </c>
      <c r="K128" s="114">
        <v>4</v>
      </c>
      <c r="L128" s="245"/>
      <c r="M128" s="245"/>
      <c r="N128" s="114"/>
      <c r="O128" s="114"/>
      <c r="P128" s="114"/>
      <c r="Q128" s="114"/>
      <c r="R128" s="114"/>
      <c r="S128" s="114"/>
      <c r="T128" s="114"/>
      <c r="U128" s="114"/>
      <c r="V128" s="114"/>
      <c r="W128" s="114"/>
      <c r="X128" s="114"/>
    </row>
    <row r="129" spans="1:24">
      <c r="A129" s="114">
        <v>101</v>
      </c>
      <c r="B129" s="114" t="s">
        <v>103</v>
      </c>
      <c r="C129" s="114">
        <v>56.7</v>
      </c>
      <c r="D129" s="114">
        <v>63</v>
      </c>
      <c r="E129" s="114" t="s">
        <v>705</v>
      </c>
      <c r="F129" s="114" t="s">
        <v>707</v>
      </c>
      <c r="G129" s="114">
        <v>199</v>
      </c>
      <c r="H129" s="114">
        <v>4.5</v>
      </c>
      <c r="I129" s="114">
        <v>3</v>
      </c>
      <c r="J129" s="114">
        <v>1</v>
      </c>
      <c r="K129" s="114">
        <v>4</v>
      </c>
      <c r="L129" s="245"/>
      <c r="M129" s="245"/>
      <c r="N129" s="114"/>
      <c r="O129" s="114"/>
      <c r="P129" s="114"/>
      <c r="Q129" s="114"/>
      <c r="R129" s="114"/>
      <c r="S129" s="114"/>
      <c r="T129" s="114"/>
      <c r="U129" s="114"/>
      <c r="V129" s="114"/>
      <c r="W129" s="114"/>
      <c r="X129" s="114"/>
    </row>
    <row r="130" spans="1:24">
      <c r="A130" s="114">
        <v>102</v>
      </c>
      <c r="B130" s="114" t="s">
        <v>103</v>
      </c>
      <c r="C130" s="114">
        <v>56.7</v>
      </c>
      <c r="D130" s="114">
        <v>63</v>
      </c>
      <c r="E130" s="114" t="s">
        <v>707</v>
      </c>
      <c r="F130" s="114" t="s">
        <v>708</v>
      </c>
      <c r="G130" s="114">
        <v>8</v>
      </c>
      <c r="H130" s="114">
        <v>4.5</v>
      </c>
      <c r="I130" s="114">
        <v>3</v>
      </c>
      <c r="J130" s="114">
        <v>1</v>
      </c>
      <c r="K130" s="114">
        <v>4</v>
      </c>
      <c r="L130" s="245"/>
      <c r="M130" s="245"/>
      <c r="N130" s="114"/>
      <c r="O130" s="114"/>
      <c r="P130" s="114"/>
      <c r="Q130" s="114"/>
      <c r="R130" s="114"/>
      <c r="S130" s="114"/>
      <c r="T130" s="114"/>
      <c r="U130" s="114"/>
      <c r="V130" s="114"/>
      <c r="W130" s="114"/>
      <c r="X130" s="114"/>
    </row>
    <row r="131" spans="1:24">
      <c r="A131" s="114">
        <v>103</v>
      </c>
      <c r="B131" s="114" t="s">
        <v>103</v>
      </c>
      <c r="C131" s="114">
        <v>56.7</v>
      </c>
      <c r="D131" s="114">
        <v>63</v>
      </c>
      <c r="E131" s="114" t="s">
        <v>707</v>
      </c>
      <c r="F131" s="114" t="s">
        <v>709</v>
      </c>
      <c r="G131" s="114">
        <v>37</v>
      </c>
      <c r="H131" s="114">
        <v>4.5</v>
      </c>
      <c r="I131" s="114">
        <v>3</v>
      </c>
      <c r="J131" s="114">
        <v>1</v>
      </c>
      <c r="K131" s="114">
        <v>4</v>
      </c>
      <c r="L131" s="245"/>
      <c r="M131" s="245"/>
      <c r="N131" s="114"/>
      <c r="O131" s="114"/>
      <c r="P131" s="114"/>
      <c r="Q131" s="114"/>
      <c r="R131" s="114"/>
      <c r="S131" s="114"/>
      <c r="T131" s="114"/>
      <c r="U131" s="114"/>
      <c r="V131" s="114"/>
      <c r="W131" s="114"/>
      <c r="X131" s="114"/>
    </row>
    <row r="132" spans="1:24">
      <c r="A132" s="114">
        <v>104</v>
      </c>
      <c r="B132" s="114" t="s">
        <v>103</v>
      </c>
      <c r="C132" s="114">
        <v>56.7</v>
      </c>
      <c r="D132" s="114">
        <v>63</v>
      </c>
      <c r="E132" s="114" t="s">
        <v>708</v>
      </c>
      <c r="F132" s="114" t="s">
        <v>699</v>
      </c>
      <c r="G132" s="114">
        <v>69</v>
      </c>
      <c r="H132" s="114">
        <v>4.5</v>
      </c>
      <c r="I132" s="114">
        <v>3</v>
      </c>
      <c r="J132" s="114">
        <v>1</v>
      </c>
      <c r="K132" s="114">
        <v>4</v>
      </c>
      <c r="L132" s="245"/>
      <c r="M132" s="245"/>
      <c r="N132" s="114"/>
      <c r="O132" s="114"/>
      <c r="P132" s="114"/>
      <c r="Q132" s="114"/>
      <c r="R132" s="114"/>
      <c r="S132" s="114"/>
      <c r="T132" s="114"/>
      <c r="U132" s="114"/>
      <c r="V132" s="114"/>
      <c r="W132" s="114"/>
      <c r="X132" s="114"/>
    </row>
    <row r="133" spans="1:24">
      <c r="A133" s="114">
        <v>105</v>
      </c>
      <c r="B133" s="114" t="s">
        <v>103</v>
      </c>
      <c r="C133" s="114">
        <v>56.7</v>
      </c>
      <c r="D133" s="114">
        <v>63</v>
      </c>
      <c r="E133" s="114" t="s">
        <v>43</v>
      </c>
      <c r="F133" s="114" t="s">
        <v>210</v>
      </c>
      <c r="G133" s="114">
        <v>324</v>
      </c>
      <c r="H133" s="114">
        <v>4.5</v>
      </c>
      <c r="I133" s="114">
        <v>3</v>
      </c>
      <c r="J133" s="114">
        <v>1</v>
      </c>
      <c r="K133" s="114">
        <v>4</v>
      </c>
      <c r="L133" s="245"/>
      <c r="M133" s="245"/>
      <c r="N133" s="114"/>
      <c r="O133" s="114"/>
      <c r="P133" s="114"/>
      <c r="Q133" s="114"/>
      <c r="R133" s="114"/>
      <c r="S133" s="114"/>
      <c r="T133" s="114"/>
      <c r="U133" s="114"/>
      <c r="V133" s="114"/>
      <c r="W133" s="114"/>
      <c r="X133" s="114"/>
    </row>
    <row r="134" spans="1:24">
      <c r="A134" s="114">
        <v>106</v>
      </c>
      <c r="B134" s="114" t="s">
        <v>103</v>
      </c>
      <c r="C134" s="114">
        <v>56.7</v>
      </c>
      <c r="D134" s="114">
        <v>63</v>
      </c>
      <c r="E134" s="114" t="s">
        <v>245</v>
      </c>
      <c r="F134" s="114" t="s">
        <v>210</v>
      </c>
      <c r="G134" s="114">
        <v>95</v>
      </c>
      <c r="H134" s="114">
        <v>4.5</v>
      </c>
      <c r="I134" s="114">
        <v>3</v>
      </c>
      <c r="J134" s="114">
        <v>1</v>
      </c>
      <c r="K134" s="114">
        <v>4</v>
      </c>
      <c r="L134" s="245"/>
      <c r="M134" s="245"/>
      <c r="N134" s="114"/>
      <c r="O134" s="114"/>
      <c r="P134" s="114"/>
      <c r="Q134" s="114"/>
      <c r="R134" s="114"/>
      <c r="S134" s="114"/>
      <c r="T134" s="114"/>
      <c r="U134" s="114"/>
      <c r="V134" s="114"/>
      <c r="W134" s="114"/>
      <c r="X134" s="114"/>
    </row>
    <row r="135" spans="1:24">
      <c r="A135" s="114">
        <v>107</v>
      </c>
      <c r="B135" s="114" t="s">
        <v>103</v>
      </c>
      <c r="C135" s="114">
        <v>56.7</v>
      </c>
      <c r="D135" s="114">
        <v>63</v>
      </c>
      <c r="E135" s="114" t="s">
        <v>236</v>
      </c>
      <c r="F135" s="114" t="s">
        <v>710</v>
      </c>
      <c r="G135" s="114">
        <v>70</v>
      </c>
      <c r="H135" s="114">
        <v>4.5</v>
      </c>
      <c r="I135" s="114">
        <v>3</v>
      </c>
      <c r="J135" s="114">
        <v>1</v>
      </c>
      <c r="K135" s="114">
        <v>4</v>
      </c>
      <c r="L135" s="245"/>
      <c r="M135" s="245"/>
      <c r="N135" s="114"/>
      <c r="O135" s="114"/>
      <c r="P135" s="114"/>
      <c r="Q135" s="114"/>
      <c r="R135" s="114"/>
      <c r="S135" s="114"/>
      <c r="T135" s="114"/>
      <c r="U135" s="114"/>
      <c r="V135" s="114"/>
      <c r="W135" s="114"/>
      <c r="X135" s="114"/>
    </row>
    <row r="136" spans="1:24">
      <c r="A136" s="114">
        <v>108</v>
      </c>
      <c r="B136" s="114" t="s">
        <v>103</v>
      </c>
      <c r="C136" s="114">
        <v>56.7</v>
      </c>
      <c r="D136" s="114">
        <v>63</v>
      </c>
      <c r="E136" s="114" t="s">
        <v>710</v>
      </c>
      <c r="F136" s="114" t="s">
        <v>52</v>
      </c>
      <c r="G136" s="114">
        <v>97</v>
      </c>
      <c r="H136" s="114">
        <v>4.5</v>
      </c>
      <c r="I136" s="114">
        <v>3</v>
      </c>
      <c r="J136" s="114">
        <v>1</v>
      </c>
      <c r="K136" s="114">
        <v>4</v>
      </c>
      <c r="L136" s="245"/>
      <c r="M136" s="245"/>
      <c r="N136" s="114"/>
      <c r="O136" s="114"/>
      <c r="P136" s="114"/>
      <c r="Q136" s="114"/>
      <c r="R136" s="114"/>
      <c r="S136" s="114"/>
      <c r="T136" s="114"/>
      <c r="U136" s="114"/>
      <c r="V136" s="114"/>
      <c r="W136" s="114"/>
      <c r="X136" s="114"/>
    </row>
    <row r="137" spans="1:24">
      <c r="A137" s="114">
        <v>109</v>
      </c>
      <c r="B137" s="114" t="s">
        <v>103</v>
      </c>
      <c r="C137" s="114">
        <v>56.7</v>
      </c>
      <c r="D137" s="114">
        <v>63</v>
      </c>
      <c r="E137" s="114" t="s">
        <v>52</v>
      </c>
      <c r="F137" s="114" t="s">
        <v>221</v>
      </c>
      <c r="G137" s="114">
        <v>39</v>
      </c>
      <c r="H137" s="114">
        <v>4.5</v>
      </c>
      <c r="I137" s="114">
        <v>3</v>
      </c>
      <c r="J137" s="114">
        <v>1</v>
      </c>
      <c r="K137" s="114">
        <v>4</v>
      </c>
      <c r="L137" s="245"/>
      <c r="M137" s="245"/>
      <c r="N137" s="114"/>
      <c r="O137" s="114"/>
      <c r="P137" s="114"/>
      <c r="Q137" s="114"/>
      <c r="R137" s="114"/>
      <c r="S137" s="114"/>
      <c r="T137" s="114"/>
      <c r="U137" s="114"/>
      <c r="V137" s="114"/>
      <c r="W137" s="114"/>
      <c r="X137" s="114"/>
    </row>
    <row r="138" spans="1:24">
      <c r="A138" s="114">
        <v>110</v>
      </c>
      <c r="B138" s="114" t="s">
        <v>103</v>
      </c>
      <c r="C138" s="114">
        <v>56.7</v>
      </c>
      <c r="D138" s="114">
        <v>63</v>
      </c>
      <c r="E138" s="114" t="s">
        <v>52</v>
      </c>
      <c r="F138" s="114" t="s">
        <v>225</v>
      </c>
      <c r="G138" s="114">
        <v>58</v>
      </c>
      <c r="H138" s="114">
        <v>4.5</v>
      </c>
      <c r="I138" s="114">
        <v>3</v>
      </c>
      <c r="J138" s="114">
        <v>1</v>
      </c>
      <c r="K138" s="114">
        <v>4</v>
      </c>
      <c r="L138" s="245"/>
      <c r="M138" s="245"/>
      <c r="N138" s="114"/>
      <c r="O138" s="114"/>
      <c r="P138" s="114"/>
      <c r="Q138" s="114"/>
      <c r="R138" s="114"/>
      <c r="S138" s="114"/>
      <c r="T138" s="114"/>
      <c r="U138" s="114"/>
      <c r="V138" s="114"/>
      <c r="W138" s="114"/>
      <c r="X138" s="114"/>
    </row>
    <row r="139" spans="1:24">
      <c r="A139" s="114">
        <v>111</v>
      </c>
      <c r="B139" s="114" t="s">
        <v>103</v>
      </c>
      <c r="C139" s="114">
        <v>56.7</v>
      </c>
      <c r="D139" s="114">
        <v>63</v>
      </c>
      <c r="E139" s="114" t="s">
        <v>225</v>
      </c>
      <c r="F139" s="114" t="s">
        <v>214</v>
      </c>
      <c r="G139" s="114">
        <v>55</v>
      </c>
      <c r="H139" s="114">
        <v>4.5</v>
      </c>
      <c r="I139" s="114">
        <v>3</v>
      </c>
      <c r="J139" s="114">
        <v>1</v>
      </c>
      <c r="K139" s="114">
        <v>4</v>
      </c>
      <c r="L139" s="245"/>
      <c r="M139" s="245"/>
      <c r="N139" s="114"/>
      <c r="O139" s="114"/>
      <c r="P139" s="114"/>
      <c r="Q139" s="114"/>
      <c r="R139" s="114"/>
      <c r="S139" s="114"/>
      <c r="T139" s="114"/>
      <c r="U139" s="114"/>
      <c r="V139" s="114"/>
      <c r="W139" s="114"/>
      <c r="X139" s="114"/>
    </row>
    <row r="140" spans="1:24">
      <c r="A140" s="114">
        <v>112</v>
      </c>
      <c r="B140" s="114" t="s">
        <v>103</v>
      </c>
      <c r="C140" s="114">
        <v>56.7</v>
      </c>
      <c r="D140" s="114">
        <v>63</v>
      </c>
      <c r="E140" s="114" t="s">
        <v>225</v>
      </c>
      <c r="F140" s="114" t="s">
        <v>223</v>
      </c>
      <c r="G140" s="114">
        <v>51</v>
      </c>
      <c r="H140" s="114">
        <v>4.5</v>
      </c>
      <c r="I140" s="114">
        <v>3</v>
      </c>
      <c r="J140" s="114">
        <v>1</v>
      </c>
      <c r="K140" s="114">
        <v>4</v>
      </c>
      <c r="L140" s="245"/>
      <c r="M140" s="245"/>
      <c r="N140" s="114"/>
      <c r="O140" s="114"/>
      <c r="P140" s="114"/>
      <c r="Q140" s="114"/>
      <c r="R140" s="114"/>
      <c r="S140" s="114"/>
      <c r="T140" s="114"/>
      <c r="U140" s="114"/>
      <c r="V140" s="114"/>
      <c r="W140" s="114"/>
      <c r="X140" s="114"/>
    </row>
    <row r="141" spans="1:24">
      <c r="A141" s="114">
        <v>113</v>
      </c>
      <c r="B141" s="114" t="s">
        <v>103</v>
      </c>
      <c r="C141" s="114">
        <v>56.7</v>
      </c>
      <c r="D141" s="114">
        <v>63</v>
      </c>
      <c r="E141" s="114" t="s">
        <v>223</v>
      </c>
      <c r="F141" s="114" t="s">
        <v>711</v>
      </c>
      <c r="G141" s="114">
        <v>64</v>
      </c>
      <c r="H141" s="114">
        <v>4.5</v>
      </c>
      <c r="I141" s="114">
        <v>3</v>
      </c>
      <c r="J141" s="114">
        <v>1</v>
      </c>
      <c r="K141" s="114">
        <v>4</v>
      </c>
      <c r="L141" s="245"/>
      <c r="M141" s="245"/>
      <c r="N141" s="114"/>
      <c r="O141" s="114"/>
      <c r="P141" s="114"/>
      <c r="Q141" s="114"/>
      <c r="R141" s="114"/>
      <c r="S141" s="114"/>
      <c r="T141" s="114"/>
      <c r="U141" s="114"/>
      <c r="V141" s="114"/>
      <c r="W141" s="114"/>
      <c r="X141" s="114"/>
    </row>
    <row r="142" spans="1:24">
      <c r="A142" s="114">
        <v>114</v>
      </c>
      <c r="B142" s="114" t="s">
        <v>103</v>
      </c>
      <c r="C142" s="114">
        <v>56.7</v>
      </c>
      <c r="D142" s="114">
        <v>63</v>
      </c>
      <c r="E142" s="114" t="s">
        <v>223</v>
      </c>
      <c r="F142" s="114" t="s">
        <v>210</v>
      </c>
      <c r="G142" s="114">
        <v>71</v>
      </c>
      <c r="H142" s="114">
        <v>4.5</v>
      </c>
      <c r="I142" s="114">
        <v>3</v>
      </c>
      <c r="J142" s="114">
        <v>1</v>
      </c>
      <c r="K142" s="114">
        <v>4</v>
      </c>
      <c r="L142" s="245"/>
      <c r="M142" s="245"/>
      <c r="N142" s="114"/>
      <c r="O142" s="114"/>
      <c r="P142" s="114"/>
      <c r="Q142" s="114"/>
      <c r="R142" s="114"/>
      <c r="S142" s="114"/>
      <c r="T142" s="114"/>
      <c r="U142" s="114"/>
      <c r="V142" s="114"/>
      <c r="W142" s="114"/>
      <c r="X142" s="114"/>
    </row>
    <row r="143" spans="1:24">
      <c r="A143" s="114">
        <v>115</v>
      </c>
      <c r="B143" s="114" t="s">
        <v>103</v>
      </c>
      <c r="C143" s="114">
        <v>56.7</v>
      </c>
      <c r="D143" s="114">
        <v>63</v>
      </c>
      <c r="E143" s="114" t="s">
        <v>188</v>
      </c>
      <c r="F143" s="114" t="s">
        <v>230</v>
      </c>
      <c r="G143" s="114">
        <v>164</v>
      </c>
      <c r="H143" s="114">
        <v>4.5</v>
      </c>
      <c r="I143" s="114">
        <v>3</v>
      </c>
      <c r="J143" s="114">
        <v>1</v>
      </c>
      <c r="K143" s="114">
        <v>4</v>
      </c>
      <c r="L143" s="245"/>
      <c r="M143" s="245"/>
      <c r="N143" s="114"/>
      <c r="O143" s="114"/>
      <c r="P143" s="114"/>
      <c r="Q143" s="114"/>
      <c r="R143" s="114"/>
      <c r="S143" s="114"/>
      <c r="T143" s="114"/>
      <c r="U143" s="114"/>
      <c r="V143" s="114"/>
      <c r="W143" s="114"/>
      <c r="X143" s="114"/>
    </row>
    <row r="144" spans="1:24">
      <c r="A144" s="114">
        <v>116</v>
      </c>
      <c r="B144" s="114" t="s">
        <v>103</v>
      </c>
      <c r="C144" s="114">
        <v>56.7</v>
      </c>
      <c r="D144" s="114">
        <v>63</v>
      </c>
      <c r="E144" s="114" t="s">
        <v>230</v>
      </c>
      <c r="F144" s="114" t="s">
        <v>123</v>
      </c>
      <c r="G144" s="114">
        <v>49</v>
      </c>
      <c r="H144" s="114">
        <v>4.5</v>
      </c>
      <c r="I144" s="114">
        <v>3</v>
      </c>
      <c r="J144" s="114">
        <v>1</v>
      </c>
      <c r="K144" s="114">
        <v>4</v>
      </c>
      <c r="L144" s="245"/>
      <c r="M144" s="245"/>
      <c r="N144" s="114"/>
      <c r="O144" s="114"/>
      <c r="P144" s="114"/>
      <c r="Q144" s="114"/>
      <c r="R144" s="114"/>
      <c r="S144" s="114"/>
      <c r="T144" s="114"/>
      <c r="U144" s="114"/>
      <c r="V144" s="114"/>
      <c r="W144" s="114"/>
      <c r="X144" s="114"/>
    </row>
    <row r="145" spans="1:24">
      <c r="A145" s="114">
        <v>117</v>
      </c>
      <c r="B145" s="114" t="s">
        <v>103</v>
      </c>
      <c r="C145" s="114">
        <v>56.7</v>
      </c>
      <c r="D145" s="114">
        <v>63</v>
      </c>
      <c r="E145" s="114" t="s">
        <v>230</v>
      </c>
      <c r="F145" s="114" t="s">
        <v>243</v>
      </c>
      <c r="G145" s="114">
        <v>39</v>
      </c>
      <c r="H145" s="114">
        <v>4.5</v>
      </c>
      <c r="I145" s="114">
        <v>3</v>
      </c>
      <c r="J145" s="114">
        <v>1</v>
      </c>
      <c r="K145" s="114">
        <v>4</v>
      </c>
      <c r="L145" s="245"/>
      <c r="M145" s="245"/>
      <c r="N145" s="114"/>
      <c r="O145" s="114"/>
      <c r="P145" s="114"/>
      <c r="Q145" s="114"/>
      <c r="R145" s="114"/>
      <c r="S145" s="114"/>
      <c r="T145" s="114"/>
      <c r="U145" s="114"/>
      <c r="V145" s="114"/>
      <c r="W145" s="114"/>
      <c r="X145" s="114"/>
    </row>
    <row r="146" spans="1:24">
      <c r="A146" s="114">
        <v>118</v>
      </c>
      <c r="B146" s="114" t="s">
        <v>103</v>
      </c>
      <c r="C146" s="114">
        <v>99.3</v>
      </c>
      <c r="D146" s="114">
        <v>110</v>
      </c>
      <c r="E146" s="114" t="s">
        <v>712</v>
      </c>
      <c r="F146" s="114" t="s">
        <v>713</v>
      </c>
      <c r="G146" s="114">
        <v>15</v>
      </c>
      <c r="H146" s="114">
        <v>4.5</v>
      </c>
      <c r="I146" s="114">
        <v>3</v>
      </c>
      <c r="J146" s="114">
        <v>1</v>
      </c>
      <c r="K146" s="114">
        <v>4</v>
      </c>
      <c r="L146" s="245"/>
      <c r="M146" s="245"/>
      <c r="N146" s="114"/>
      <c r="O146" s="114"/>
      <c r="P146" s="114"/>
      <c r="Q146" s="114"/>
      <c r="R146" s="114"/>
      <c r="S146" s="114"/>
      <c r="T146" s="114"/>
      <c r="U146" s="114"/>
      <c r="V146" s="114"/>
      <c r="W146" s="114"/>
      <c r="X146" s="114"/>
    </row>
    <row r="147" spans="1:24">
      <c r="A147" s="114">
        <v>119</v>
      </c>
      <c r="B147" s="114" t="s">
        <v>103</v>
      </c>
      <c r="C147" s="114">
        <v>99.3</v>
      </c>
      <c r="D147" s="114">
        <v>110</v>
      </c>
      <c r="E147" s="114" t="s">
        <v>713</v>
      </c>
      <c r="F147" s="114" t="s">
        <v>684</v>
      </c>
      <c r="G147" s="114">
        <v>96</v>
      </c>
      <c r="H147" s="114">
        <v>4.5</v>
      </c>
      <c r="I147" s="114">
        <v>3</v>
      </c>
      <c r="J147" s="114">
        <v>1</v>
      </c>
      <c r="K147" s="114">
        <v>4</v>
      </c>
      <c r="L147" s="245"/>
      <c r="M147" s="245"/>
      <c r="N147" s="114"/>
      <c r="O147" s="114"/>
      <c r="P147" s="114"/>
      <c r="Q147" s="114"/>
      <c r="R147" s="114"/>
      <c r="S147" s="114"/>
      <c r="T147" s="114"/>
      <c r="U147" s="114"/>
      <c r="V147" s="114"/>
      <c r="W147" s="114"/>
      <c r="X147" s="114"/>
    </row>
    <row r="148" spans="1:24">
      <c r="A148" s="114">
        <v>120</v>
      </c>
      <c r="B148" s="114" t="s">
        <v>103</v>
      </c>
      <c r="C148" s="114">
        <v>144.4</v>
      </c>
      <c r="D148" s="114">
        <v>160</v>
      </c>
      <c r="E148" s="114" t="s">
        <v>254</v>
      </c>
      <c r="F148" s="114" t="s">
        <v>188</v>
      </c>
      <c r="G148" s="114">
        <v>60</v>
      </c>
      <c r="H148" s="114">
        <v>4.5</v>
      </c>
      <c r="I148" s="114">
        <v>3</v>
      </c>
      <c r="J148" s="114">
        <v>1</v>
      </c>
      <c r="K148" s="114">
        <v>4</v>
      </c>
      <c r="L148" s="245"/>
      <c r="M148" s="245"/>
      <c r="N148" s="114"/>
      <c r="O148" s="114"/>
      <c r="P148" s="114"/>
      <c r="Q148" s="114"/>
      <c r="R148" s="114"/>
      <c r="S148" s="114"/>
      <c r="T148" s="114"/>
      <c r="U148" s="114"/>
      <c r="V148" s="114"/>
      <c r="W148" s="114"/>
      <c r="X148" s="114"/>
    </row>
    <row r="149" spans="1:24">
      <c r="A149" s="114">
        <v>121</v>
      </c>
      <c r="B149" s="114" t="s">
        <v>103</v>
      </c>
      <c r="C149" s="114">
        <v>144.4</v>
      </c>
      <c r="D149" s="114">
        <v>160</v>
      </c>
      <c r="E149" s="114" t="s">
        <v>188</v>
      </c>
      <c r="F149" s="114" t="s">
        <v>43</v>
      </c>
      <c r="G149" s="114">
        <v>197</v>
      </c>
      <c r="H149" s="114">
        <v>4.5</v>
      </c>
      <c r="I149" s="114">
        <v>3</v>
      </c>
      <c r="J149" s="114">
        <v>1</v>
      </c>
      <c r="K149" s="114">
        <v>4</v>
      </c>
      <c r="L149" s="245"/>
      <c r="M149" s="245"/>
      <c r="N149" s="114"/>
      <c r="O149" s="114"/>
      <c r="P149" s="114"/>
      <c r="Q149" s="114"/>
      <c r="R149" s="114"/>
      <c r="S149" s="114"/>
      <c r="T149" s="114"/>
      <c r="U149" s="114"/>
      <c r="V149" s="114"/>
      <c r="W149" s="114"/>
      <c r="X149" s="114"/>
    </row>
    <row r="150" spans="1:24">
      <c r="A150" s="114">
        <v>122</v>
      </c>
      <c r="B150" s="114" t="s">
        <v>103</v>
      </c>
      <c r="C150" s="114">
        <v>144.4</v>
      </c>
      <c r="D150" s="114">
        <v>160</v>
      </c>
      <c r="E150" s="114" t="s">
        <v>43</v>
      </c>
      <c r="F150" s="114" t="s">
        <v>367</v>
      </c>
      <c r="G150" s="114">
        <v>190</v>
      </c>
      <c r="H150" s="114">
        <v>4.5</v>
      </c>
      <c r="I150" s="114">
        <v>3</v>
      </c>
      <c r="J150" s="114">
        <v>1</v>
      </c>
      <c r="K150" s="114">
        <v>4</v>
      </c>
      <c r="L150" s="245"/>
      <c r="M150" s="245"/>
      <c r="N150" s="114"/>
      <c r="O150" s="114"/>
      <c r="P150" s="114"/>
      <c r="Q150" s="114"/>
      <c r="R150" s="114"/>
      <c r="S150" s="114"/>
      <c r="T150" s="114"/>
      <c r="U150" s="114"/>
      <c r="V150" s="114"/>
      <c r="W150" s="114"/>
      <c r="X150" s="114"/>
    </row>
    <row r="151" spans="1:24">
      <c r="A151" s="114">
        <v>123</v>
      </c>
      <c r="B151" s="114" t="s">
        <v>103</v>
      </c>
      <c r="C151" s="114">
        <v>180.6</v>
      </c>
      <c r="D151" s="114">
        <v>200</v>
      </c>
      <c r="E151" s="114" t="s">
        <v>106</v>
      </c>
      <c r="F151" s="114" t="s">
        <v>127</v>
      </c>
      <c r="G151" s="114">
        <v>171</v>
      </c>
      <c r="H151" s="114">
        <v>4.5</v>
      </c>
      <c r="I151" s="114">
        <v>3</v>
      </c>
      <c r="J151" s="114">
        <v>1</v>
      </c>
      <c r="K151" s="114">
        <v>4</v>
      </c>
      <c r="L151" s="245"/>
      <c r="M151" s="245"/>
      <c r="N151" s="114"/>
      <c r="O151" s="114"/>
      <c r="P151" s="114"/>
      <c r="Q151" s="114"/>
      <c r="R151" s="114"/>
      <c r="S151" s="114"/>
      <c r="T151" s="114"/>
      <c r="U151" s="114"/>
      <c r="V151" s="114"/>
      <c r="W151" s="114"/>
      <c r="X151" s="114"/>
    </row>
    <row r="152" spans="1:24">
      <c r="A152" s="114">
        <v>124</v>
      </c>
      <c r="B152" s="114" t="s">
        <v>103</v>
      </c>
      <c r="C152" s="114">
        <v>180.6</v>
      </c>
      <c r="D152" s="114">
        <v>200</v>
      </c>
      <c r="E152" s="114" t="s">
        <v>379</v>
      </c>
      <c r="F152" s="114" t="s">
        <v>106</v>
      </c>
      <c r="G152" s="114">
        <v>217</v>
      </c>
      <c r="H152" s="114">
        <v>4.5</v>
      </c>
      <c r="I152" s="114">
        <v>3</v>
      </c>
      <c r="J152" s="114">
        <v>1</v>
      </c>
      <c r="K152" s="114">
        <v>4</v>
      </c>
      <c r="L152" s="245"/>
      <c r="M152" s="245"/>
      <c r="N152" s="114"/>
      <c r="O152" s="114"/>
      <c r="P152" s="114"/>
      <c r="Q152" s="114"/>
      <c r="R152" s="114"/>
      <c r="S152" s="114"/>
      <c r="T152" s="114"/>
      <c r="U152" s="114"/>
      <c r="V152" s="114"/>
      <c r="W152" s="114"/>
      <c r="X152" s="114"/>
    </row>
    <row r="153" spans="1:24">
      <c r="A153" s="114">
        <v>125</v>
      </c>
      <c r="B153" s="114" t="s">
        <v>103</v>
      </c>
      <c r="C153" s="114">
        <v>180.6</v>
      </c>
      <c r="D153" s="114">
        <v>200</v>
      </c>
      <c r="E153" s="114" t="s">
        <v>127</v>
      </c>
      <c r="F153" s="114" t="s">
        <v>228</v>
      </c>
      <c r="G153" s="114">
        <v>98</v>
      </c>
      <c r="H153" s="114">
        <v>4.5</v>
      </c>
      <c r="I153" s="114">
        <v>3</v>
      </c>
      <c r="J153" s="114">
        <v>1</v>
      </c>
      <c r="K153" s="114">
        <v>4</v>
      </c>
      <c r="L153" s="245"/>
      <c r="M153" s="245"/>
      <c r="N153" s="114"/>
      <c r="O153" s="114"/>
      <c r="P153" s="114"/>
      <c r="Q153" s="114"/>
      <c r="R153" s="114"/>
      <c r="S153" s="114"/>
      <c r="T153" s="114"/>
      <c r="U153" s="114"/>
      <c r="V153" s="114"/>
      <c r="W153" s="114"/>
      <c r="X153" s="114"/>
    </row>
    <row r="154" spans="1:24">
      <c r="A154" s="114">
        <v>126</v>
      </c>
      <c r="B154" s="114" t="s">
        <v>103</v>
      </c>
      <c r="C154" s="114">
        <v>180.6</v>
      </c>
      <c r="D154" s="114">
        <v>200</v>
      </c>
      <c r="E154" s="114" t="s">
        <v>228</v>
      </c>
      <c r="F154" s="114" t="s">
        <v>222</v>
      </c>
      <c r="G154" s="114">
        <v>111</v>
      </c>
      <c r="H154" s="114">
        <v>4.5</v>
      </c>
      <c r="I154" s="114">
        <v>3</v>
      </c>
      <c r="J154" s="114">
        <v>1</v>
      </c>
      <c r="K154" s="114">
        <v>4</v>
      </c>
      <c r="L154" s="245"/>
      <c r="M154" s="245"/>
      <c r="N154" s="114"/>
      <c r="O154" s="114"/>
      <c r="P154" s="114"/>
      <c r="Q154" s="114"/>
      <c r="R154" s="114"/>
      <c r="S154" s="114"/>
      <c r="T154" s="114"/>
      <c r="U154" s="114"/>
      <c r="V154" s="114"/>
      <c r="W154" s="114"/>
      <c r="X154" s="114"/>
    </row>
    <row r="155" spans="1:24">
      <c r="A155" s="114">
        <v>127</v>
      </c>
      <c r="B155" s="114" t="s">
        <v>103</v>
      </c>
      <c r="C155" s="114">
        <v>180.6</v>
      </c>
      <c r="D155" s="114">
        <v>200</v>
      </c>
      <c r="E155" s="114" t="s">
        <v>222</v>
      </c>
      <c r="F155" s="114" t="s">
        <v>251</v>
      </c>
      <c r="G155" s="114">
        <v>271</v>
      </c>
      <c r="H155" s="114">
        <v>4.5</v>
      </c>
      <c r="I155" s="114">
        <v>3</v>
      </c>
      <c r="J155" s="114">
        <v>1</v>
      </c>
      <c r="K155" s="114">
        <v>4</v>
      </c>
      <c r="L155" s="245"/>
      <c r="M155" s="245"/>
      <c r="N155" s="114"/>
      <c r="O155" s="114"/>
      <c r="P155" s="114"/>
      <c r="Q155" s="114"/>
      <c r="R155" s="114"/>
      <c r="S155" s="114"/>
      <c r="T155" s="114"/>
      <c r="U155" s="114"/>
      <c r="V155" s="114"/>
      <c r="W155" s="114"/>
      <c r="X155" s="114"/>
    </row>
    <row r="156" spans="1:24">
      <c r="A156" s="114">
        <v>128</v>
      </c>
      <c r="B156" s="114" t="s">
        <v>103</v>
      </c>
      <c r="C156" s="114">
        <v>180.6</v>
      </c>
      <c r="D156" s="114">
        <v>200</v>
      </c>
      <c r="E156" s="114" t="s">
        <v>238</v>
      </c>
      <c r="F156" s="114" t="s">
        <v>226</v>
      </c>
      <c r="G156" s="114">
        <v>278</v>
      </c>
      <c r="H156" s="114">
        <v>4.5</v>
      </c>
      <c r="I156" s="114">
        <v>3</v>
      </c>
      <c r="J156" s="114">
        <v>1</v>
      </c>
      <c r="K156" s="114">
        <v>4</v>
      </c>
      <c r="L156" s="245"/>
      <c r="M156" s="245"/>
      <c r="N156" s="114"/>
      <c r="O156" s="114"/>
      <c r="P156" s="114"/>
      <c r="Q156" s="114"/>
      <c r="R156" s="114"/>
      <c r="S156" s="114"/>
      <c r="T156" s="114"/>
      <c r="U156" s="114"/>
      <c r="V156" s="114"/>
      <c r="W156" s="114"/>
      <c r="X156" s="114"/>
    </row>
    <row r="157" spans="1:24">
      <c r="A157" s="114">
        <v>129</v>
      </c>
      <c r="B157" s="114" t="s">
        <v>103</v>
      </c>
      <c r="C157" s="114">
        <v>56.7</v>
      </c>
      <c r="D157" s="114">
        <v>63</v>
      </c>
      <c r="E157" s="114" t="s">
        <v>364</v>
      </c>
      <c r="F157" s="114" t="s">
        <v>736</v>
      </c>
      <c r="G157" s="114">
        <v>389</v>
      </c>
      <c r="H157" s="114">
        <v>4.5</v>
      </c>
      <c r="I157" s="114">
        <v>3</v>
      </c>
      <c r="J157" s="114">
        <v>1</v>
      </c>
      <c r="K157" s="114">
        <v>4</v>
      </c>
      <c r="L157" s="245"/>
      <c r="M157" s="245"/>
      <c r="N157" s="114"/>
      <c r="O157" s="114"/>
      <c r="P157" s="114"/>
      <c r="Q157" s="114"/>
      <c r="R157" s="114"/>
      <c r="S157" s="114"/>
      <c r="T157" s="114"/>
      <c r="U157" s="114"/>
      <c r="V157" s="114"/>
      <c r="W157" s="114"/>
      <c r="X157" s="114"/>
    </row>
    <row r="158" spans="1:24">
      <c r="A158" s="114">
        <v>130</v>
      </c>
      <c r="B158" s="114" t="s">
        <v>103</v>
      </c>
      <c r="C158" s="114">
        <v>81.099999999999994</v>
      </c>
      <c r="D158" s="114">
        <v>90</v>
      </c>
      <c r="E158" s="114" t="s">
        <v>367</v>
      </c>
      <c r="F158" s="114" t="s">
        <v>250</v>
      </c>
      <c r="G158" s="114">
        <v>107</v>
      </c>
      <c r="H158" s="114">
        <v>4.5</v>
      </c>
      <c r="I158" s="114">
        <v>3</v>
      </c>
      <c r="J158" s="114">
        <v>1</v>
      </c>
      <c r="K158" s="114">
        <v>4</v>
      </c>
      <c r="L158" s="245"/>
      <c r="M158" s="245"/>
      <c r="N158" s="114"/>
      <c r="O158" s="114"/>
      <c r="P158" s="114"/>
      <c r="Q158" s="114"/>
      <c r="R158" s="114"/>
      <c r="S158" s="114"/>
      <c r="T158" s="114"/>
      <c r="U158" s="114"/>
      <c r="V158" s="114"/>
      <c r="W158" s="114"/>
      <c r="X158" s="114"/>
    </row>
    <row r="159" spans="1:24">
      <c r="A159" s="114">
        <v>131</v>
      </c>
      <c r="B159" s="114" t="s">
        <v>103</v>
      </c>
      <c r="C159" s="114">
        <v>81.099999999999994</v>
      </c>
      <c r="D159" s="114">
        <v>90</v>
      </c>
      <c r="E159" s="114" t="s">
        <v>250</v>
      </c>
      <c r="F159" s="114" t="s">
        <v>737</v>
      </c>
      <c r="G159" s="114">
        <v>159</v>
      </c>
      <c r="H159" s="114">
        <v>4.5</v>
      </c>
      <c r="I159" s="114">
        <v>3</v>
      </c>
      <c r="J159" s="114">
        <v>1</v>
      </c>
      <c r="K159" s="114">
        <v>4</v>
      </c>
      <c r="L159" s="245"/>
      <c r="M159" s="245"/>
      <c r="N159" s="114"/>
      <c r="O159" s="114"/>
      <c r="P159" s="114"/>
      <c r="Q159" s="114"/>
      <c r="R159" s="114"/>
      <c r="S159" s="114"/>
      <c r="T159" s="114"/>
      <c r="U159" s="114"/>
      <c r="V159" s="114"/>
      <c r="W159" s="114"/>
      <c r="X159" s="114"/>
    </row>
    <row r="160" spans="1:24">
      <c r="A160" s="114">
        <v>134</v>
      </c>
      <c r="B160" s="114" t="s">
        <v>103</v>
      </c>
      <c r="C160" s="114">
        <v>56.7</v>
      </c>
      <c r="D160" s="114">
        <v>63</v>
      </c>
      <c r="E160" s="114" t="s">
        <v>117</v>
      </c>
      <c r="F160" s="114" t="s">
        <v>192</v>
      </c>
      <c r="G160" s="114">
        <v>105</v>
      </c>
      <c r="H160" s="114">
        <v>4.5</v>
      </c>
      <c r="I160" s="114">
        <v>3</v>
      </c>
      <c r="J160" s="114">
        <v>1</v>
      </c>
      <c r="K160" s="114">
        <v>4</v>
      </c>
      <c r="L160" s="245"/>
      <c r="M160" s="245"/>
      <c r="N160" s="114"/>
      <c r="O160" s="114"/>
      <c r="P160" s="114"/>
      <c r="Q160" s="114"/>
      <c r="R160" s="114"/>
      <c r="S160" s="114"/>
      <c r="T160" s="114"/>
      <c r="U160" s="114"/>
      <c r="V160" s="114"/>
      <c r="W160" s="114"/>
      <c r="X160" s="114"/>
    </row>
    <row r="161" spans="1:24" ht="15.75">
      <c r="A161" s="114">
        <v>135</v>
      </c>
      <c r="B161" s="114" t="s">
        <v>103</v>
      </c>
      <c r="C161" s="114">
        <v>56.7</v>
      </c>
      <c r="D161" s="114">
        <v>63</v>
      </c>
      <c r="E161" s="112" t="s">
        <v>126</v>
      </c>
      <c r="F161" s="112" t="s">
        <v>195</v>
      </c>
      <c r="G161" s="107">
        <v>31</v>
      </c>
      <c r="H161" s="114">
        <v>4.5</v>
      </c>
      <c r="I161" s="114">
        <v>3</v>
      </c>
      <c r="J161" s="114">
        <v>1</v>
      </c>
      <c r="K161" s="114">
        <v>4</v>
      </c>
      <c r="L161" s="245"/>
      <c r="M161" s="245"/>
      <c r="N161" s="114"/>
      <c r="O161" s="114"/>
      <c r="P161" s="114"/>
      <c r="Q161" s="114"/>
      <c r="R161" s="112"/>
      <c r="S161" s="112"/>
      <c r="T161" s="107"/>
      <c r="U161" s="114"/>
      <c r="V161" s="114"/>
      <c r="W161" s="114"/>
      <c r="X161" s="114"/>
    </row>
    <row r="162" spans="1:24" ht="15.75">
      <c r="A162" s="114">
        <v>138</v>
      </c>
      <c r="B162" s="114" t="s">
        <v>103</v>
      </c>
      <c r="C162" s="114">
        <v>56.7</v>
      </c>
      <c r="D162" s="114">
        <v>63</v>
      </c>
      <c r="E162" s="112" t="s">
        <v>664</v>
      </c>
      <c r="F162" s="112" t="s">
        <v>190</v>
      </c>
      <c r="G162" s="114">
        <v>89</v>
      </c>
      <c r="H162" s="114">
        <v>4.5</v>
      </c>
      <c r="I162" s="114">
        <v>3</v>
      </c>
      <c r="J162" s="114">
        <v>1</v>
      </c>
      <c r="K162" s="114">
        <v>4</v>
      </c>
      <c r="L162" s="245"/>
      <c r="M162" s="245"/>
      <c r="N162" s="114"/>
      <c r="O162" s="114"/>
      <c r="P162" s="114"/>
      <c r="Q162" s="114"/>
      <c r="R162" s="112"/>
      <c r="S162" s="112"/>
      <c r="T162" s="114"/>
      <c r="U162" s="114"/>
      <c r="V162" s="114"/>
      <c r="W162" s="114"/>
      <c r="X162" s="114"/>
    </row>
    <row r="163" spans="1:24" ht="15.75">
      <c r="A163" s="114">
        <v>139</v>
      </c>
      <c r="B163" s="114" t="s">
        <v>103</v>
      </c>
      <c r="C163" s="114">
        <v>81.099999999999994</v>
      </c>
      <c r="D163" s="114">
        <v>90</v>
      </c>
      <c r="E163" s="112" t="s">
        <v>737</v>
      </c>
      <c r="F163" s="112" t="s">
        <v>719</v>
      </c>
      <c r="G163" s="114">
        <v>177</v>
      </c>
      <c r="H163" s="114">
        <v>4.5</v>
      </c>
      <c r="I163" s="114">
        <v>3</v>
      </c>
      <c r="J163" s="114">
        <v>1</v>
      </c>
      <c r="K163" s="114">
        <v>4</v>
      </c>
      <c r="L163" s="245"/>
      <c r="M163" s="245"/>
      <c r="N163" s="114"/>
      <c r="O163" s="114"/>
      <c r="P163" s="114"/>
      <c r="Q163" s="114"/>
      <c r="R163" s="112"/>
      <c r="S163" s="112"/>
      <c r="T163" s="114"/>
      <c r="U163" s="114"/>
      <c r="V163" s="114"/>
      <c r="W163" s="114"/>
      <c r="X163" s="114"/>
    </row>
    <row r="164" spans="1:24" ht="15.75">
      <c r="A164" s="114">
        <v>140</v>
      </c>
      <c r="B164" s="114" t="s">
        <v>103</v>
      </c>
      <c r="C164" s="114">
        <v>56.7</v>
      </c>
      <c r="D164" s="114">
        <v>63</v>
      </c>
      <c r="E164" s="241" t="s">
        <v>50</v>
      </c>
      <c r="F164" s="112" t="s">
        <v>240</v>
      </c>
      <c r="G164" s="112">
        <v>19</v>
      </c>
      <c r="H164" s="114">
        <v>4.5</v>
      </c>
      <c r="I164" s="114">
        <v>3</v>
      </c>
      <c r="J164" s="114">
        <v>1</v>
      </c>
      <c r="K164" s="114">
        <v>4</v>
      </c>
      <c r="L164" s="245"/>
      <c r="M164" s="245"/>
      <c r="N164" s="114"/>
      <c r="O164" s="114"/>
      <c r="P164" s="114"/>
      <c r="Q164" s="114"/>
      <c r="R164" s="241"/>
      <c r="S164" s="112"/>
      <c r="T164" s="112"/>
      <c r="U164" s="114"/>
      <c r="V164" s="114"/>
      <c r="W164" s="114"/>
      <c r="X164" s="114"/>
    </row>
    <row r="165" spans="1:24" ht="15.75">
      <c r="A165" s="114">
        <v>141</v>
      </c>
      <c r="B165" s="114" t="s">
        <v>103</v>
      </c>
      <c r="C165" s="114">
        <v>56.7</v>
      </c>
      <c r="D165" s="114">
        <v>63</v>
      </c>
      <c r="E165" s="112" t="s">
        <v>250</v>
      </c>
      <c r="F165" s="241" t="s">
        <v>50</v>
      </c>
      <c r="G165" s="112">
        <v>84</v>
      </c>
      <c r="H165" s="114">
        <v>4.5</v>
      </c>
      <c r="I165" s="114">
        <v>3</v>
      </c>
      <c r="J165" s="114">
        <v>1</v>
      </c>
      <c r="K165" s="114">
        <v>4</v>
      </c>
      <c r="L165" s="245"/>
      <c r="M165" s="245"/>
      <c r="N165" s="114"/>
      <c r="O165" s="114"/>
      <c r="P165" s="114"/>
      <c r="Q165" s="114"/>
      <c r="R165" s="112"/>
      <c r="S165" s="241"/>
      <c r="T165" s="112"/>
      <c r="U165" s="114"/>
      <c r="V165" s="114"/>
      <c r="W165" s="114"/>
      <c r="X165" s="114"/>
    </row>
    <row r="166" spans="1:24" ht="15.75">
      <c r="A166" s="114">
        <v>142</v>
      </c>
      <c r="B166" s="114" t="s">
        <v>103</v>
      </c>
      <c r="C166" s="114">
        <v>56.7</v>
      </c>
      <c r="D166" s="114">
        <v>63</v>
      </c>
      <c r="E166" s="112" t="s">
        <v>49</v>
      </c>
      <c r="F166" s="112" t="s">
        <v>738</v>
      </c>
      <c r="G166" s="112">
        <v>67</v>
      </c>
      <c r="H166" s="114">
        <v>4.5</v>
      </c>
      <c r="I166" s="114">
        <v>3</v>
      </c>
      <c r="J166" s="114">
        <v>1</v>
      </c>
      <c r="K166" s="114">
        <v>4</v>
      </c>
      <c r="L166" s="245"/>
      <c r="M166" s="245"/>
      <c r="N166" s="114"/>
      <c r="O166" s="114"/>
      <c r="P166" s="114"/>
      <c r="Q166" s="114"/>
      <c r="R166" s="112"/>
      <c r="S166" s="112"/>
      <c r="T166" s="112"/>
      <c r="U166" s="114"/>
      <c r="V166" s="114"/>
      <c r="W166" s="114"/>
      <c r="X166" s="114"/>
    </row>
    <row r="167" spans="1:24" ht="15.75">
      <c r="A167" s="114">
        <v>143</v>
      </c>
      <c r="B167" s="114" t="s">
        <v>103</v>
      </c>
      <c r="C167" s="114">
        <v>56.7</v>
      </c>
      <c r="D167" s="114">
        <v>63</v>
      </c>
      <c r="E167" s="112" t="s">
        <v>739</v>
      </c>
      <c r="F167" s="112" t="s">
        <v>49</v>
      </c>
      <c r="G167" s="112">
        <v>210</v>
      </c>
      <c r="H167" s="114">
        <v>4.5</v>
      </c>
      <c r="I167" s="114">
        <v>3</v>
      </c>
      <c r="J167" s="114">
        <v>1</v>
      </c>
      <c r="K167" s="114">
        <v>4</v>
      </c>
      <c r="L167" s="245"/>
      <c r="M167" s="245"/>
      <c r="N167" s="114"/>
      <c r="O167" s="114"/>
      <c r="P167" s="114"/>
      <c r="Q167" s="114"/>
      <c r="R167" s="112"/>
      <c r="S167" s="112"/>
      <c r="T167" s="112"/>
      <c r="U167" s="114"/>
      <c r="V167" s="114"/>
      <c r="W167" s="114"/>
      <c r="X167" s="114"/>
    </row>
    <row r="168" spans="1:24" ht="15.75">
      <c r="A168" s="114">
        <v>144</v>
      </c>
      <c r="B168" s="114" t="s">
        <v>103</v>
      </c>
      <c r="C168" s="114">
        <v>56.7</v>
      </c>
      <c r="D168" s="114">
        <v>63</v>
      </c>
      <c r="E168" s="112" t="s">
        <v>190</v>
      </c>
      <c r="F168" s="112" t="s">
        <v>184</v>
      </c>
      <c r="G168" s="112">
        <v>109</v>
      </c>
      <c r="H168" s="114">
        <v>4.5</v>
      </c>
      <c r="I168" s="114">
        <v>3</v>
      </c>
      <c r="J168" s="114">
        <v>1</v>
      </c>
      <c r="K168" s="114">
        <v>4</v>
      </c>
      <c r="L168" s="245"/>
      <c r="M168" s="245"/>
      <c r="N168" s="114"/>
      <c r="O168" s="114"/>
      <c r="P168" s="114"/>
      <c r="Q168" s="114"/>
      <c r="R168" s="112"/>
      <c r="S168" s="112"/>
      <c r="T168" s="112"/>
      <c r="U168" s="114"/>
      <c r="V168" s="114"/>
      <c r="W168" s="114"/>
      <c r="X168" s="114"/>
    </row>
    <row r="169" spans="1:24">
      <c r="A169" s="114">
        <v>145</v>
      </c>
      <c r="B169" s="114" t="s">
        <v>103</v>
      </c>
      <c r="C169" s="114">
        <v>56.7</v>
      </c>
      <c r="D169" s="114">
        <v>63</v>
      </c>
      <c r="E169" s="114" t="s">
        <v>49</v>
      </c>
      <c r="F169" s="114" t="s">
        <v>128</v>
      </c>
      <c r="G169" s="114">
        <v>42</v>
      </c>
      <c r="H169" s="114">
        <v>4.5</v>
      </c>
      <c r="I169" s="114">
        <v>3</v>
      </c>
      <c r="J169" s="114">
        <v>1</v>
      </c>
      <c r="K169" s="114">
        <v>4</v>
      </c>
      <c r="L169" s="245"/>
      <c r="M169" s="245"/>
      <c r="N169" s="114"/>
      <c r="O169" s="114"/>
      <c r="P169" s="114"/>
      <c r="Q169" s="114"/>
      <c r="R169" s="114"/>
      <c r="S169" s="114"/>
      <c r="T169" s="114"/>
      <c r="U169" s="114"/>
      <c r="V169" s="114"/>
      <c r="W169" s="114"/>
      <c r="X169" s="114"/>
    </row>
    <row r="170" spans="1:24">
      <c r="A170" s="114">
        <v>146</v>
      </c>
      <c r="B170" s="114" t="s">
        <v>103</v>
      </c>
      <c r="C170" s="114">
        <v>56.7</v>
      </c>
      <c r="D170" s="114">
        <v>63</v>
      </c>
      <c r="E170" s="114" t="s">
        <v>128</v>
      </c>
      <c r="F170" s="114" t="s">
        <v>215</v>
      </c>
      <c r="G170" s="114">
        <v>132</v>
      </c>
      <c r="H170" s="114">
        <v>4.5</v>
      </c>
      <c r="I170" s="114">
        <v>3</v>
      </c>
      <c r="J170" s="114">
        <v>1</v>
      </c>
      <c r="K170" s="114">
        <v>4</v>
      </c>
      <c r="L170" s="245"/>
      <c r="M170" s="245"/>
      <c r="N170" s="114"/>
      <c r="O170" s="114"/>
      <c r="P170" s="114"/>
      <c r="Q170" s="114"/>
      <c r="R170" s="114"/>
      <c r="S170" s="114"/>
      <c r="T170" s="114"/>
      <c r="U170" s="114"/>
      <c r="V170" s="114"/>
      <c r="W170" s="114"/>
      <c r="X170" s="114"/>
    </row>
    <row r="171" spans="1:24">
      <c r="A171" s="114">
        <v>147</v>
      </c>
      <c r="B171" s="114" t="s">
        <v>103</v>
      </c>
      <c r="C171" s="114">
        <v>56.7</v>
      </c>
      <c r="D171" s="114">
        <v>63</v>
      </c>
      <c r="E171" s="114" t="s">
        <v>215</v>
      </c>
      <c r="F171" s="114" t="s">
        <v>740</v>
      </c>
      <c r="G171" s="114">
        <v>53</v>
      </c>
      <c r="H171" s="114">
        <v>4.5</v>
      </c>
      <c r="I171" s="114">
        <v>3</v>
      </c>
      <c r="J171" s="114">
        <v>1</v>
      </c>
      <c r="K171" s="114">
        <v>4</v>
      </c>
      <c r="L171" s="245"/>
      <c r="M171" s="245"/>
      <c r="N171" s="114"/>
      <c r="O171" s="114"/>
      <c r="P171" s="114"/>
      <c r="Q171" s="114"/>
      <c r="R171" s="114"/>
      <c r="S171" s="114"/>
      <c r="T171" s="114"/>
      <c r="U171" s="114"/>
      <c r="V171" s="114"/>
      <c r="W171" s="114"/>
      <c r="X171" s="114"/>
    </row>
    <row r="172" spans="1:24">
      <c r="A172" s="114">
        <v>148</v>
      </c>
      <c r="B172" s="114" t="s">
        <v>103</v>
      </c>
      <c r="C172" s="114">
        <v>56.7</v>
      </c>
      <c r="D172" s="114">
        <v>63</v>
      </c>
      <c r="E172" s="114" t="s">
        <v>740</v>
      </c>
      <c r="F172" s="114" t="s">
        <v>219</v>
      </c>
      <c r="G172" s="114">
        <v>86</v>
      </c>
      <c r="H172" s="114">
        <v>4.5</v>
      </c>
      <c r="I172" s="114">
        <v>3</v>
      </c>
      <c r="J172" s="114">
        <v>1</v>
      </c>
      <c r="K172" s="114">
        <v>4</v>
      </c>
      <c r="L172" s="245"/>
      <c r="M172" s="245"/>
      <c r="N172" s="114"/>
      <c r="O172" s="114"/>
      <c r="P172" s="114"/>
      <c r="Q172" s="114"/>
      <c r="R172" s="114"/>
      <c r="S172" s="114"/>
      <c r="T172" s="114"/>
      <c r="U172" s="114"/>
      <c r="V172" s="114"/>
      <c r="W172" s="114"/>
      <c r="X172" s="114"/>
    </row>
    <row r="173" spans="1:24">
      <c r="A173" s="114">
        <v>149</v>
      </c>
      <c r="B173" s="114" t="s">
        <v>103</v>
      </c>
      <c r="C173" s="114">
        <v>56.7</v>
      </c>
      <c r="D173" s="114">
        <v>63</v>
      </c>
      <c r="E173" s="114" t="s">
        <v>219</v>
      </c>
      <c r="F173" s="114" t="s">
        <v>111</v>
      </c>
      <c r="G173" s="114">
        <v>47</v>
      </c>
      <c r="H173" s="114">
        <v>4.5</v>
      </c>
      <c r="I173" s="114">
        <v>3</v>
      </c>
      <c r="J173" s="114">
        <v>1</v>
      </c>
      <c r="K173" s="114">
        <v>4</v>
      </c>
      <c r="L173" s="245"/>
      <c r="M173" s="245"/>
      <c r="N173" s="114"/>
      <c r="O173" s="114"/>
      <c r="P173" s="114"/>
      <c r="Q173" s="114"/>
      <c r="R173" s="114"/>
      <c r="S173" s="114"/>
      <c r="T173" s="114"/>
      <c r="U173" s="114"/>
      <c r="V173" s="114"/>
      <c r="W173" s="114"/>
      <c r="X173" s="114"/>
    </row>
    <row r="174" spans="1:24">
      <c r="A174" s="114">
        <v>150</v>
      </c>
      <c r="B174" s="114" t="s">
        <v>103</v>
      </c>
      <c r="C174" s="114">
        <v>56.7</v>
      </c>
      <c r="D174" s="114">
        <v>63</v>
      </c>
      <c r="E174" s="114" t="s">
        <v>371</v>
      </c>
      <c r="F174" s="114" t="s">
        <v>741</v>
      </c>
      <c r="G174" s="114">
        <v>47</v>
      </c>
      <c r="H174" s="114">
        <v>4.5</v>
      </c>
      <c r="I174" s="114">
        <v>3</v>
      </c>
      <c r="J174" s="114">
        <v>1</v>
      </c>
      <c r="K174" s="114">
        <v>4</v>
      </c>
      <c r="L174" s="245"/>
      <c r="M174" s="245"/>
      <c r="N174" s="114"/>
      <c r="O174" s="114"/>
      <c r="P174" s="114"/>
      <c r="Q174" s="114"/>
      <c r="R174" s="114"/>
      <c r="S174" s="114"/>
      <c r="T174" s="114"/>
      <c r="U174" s="114"/>
      <c r="V174" s="114"/>
      <c r="W174" s="114"/>
      <c r="X174" s="114"/>
    </row>
    <row r="175" spans="1:24">
      <c r="A175" s="114">
        <v>151</v>
      </c>
      <c r="B175" s="114" t="s">
        <v>103</v>
      </c>
      <c r="C175" s="114">
        <v>56.7</v>
      </c>
      <c r="D175" s="114">
        <v>63</v>
      </c>
      <c r="E175" s="114" t="s">
        <v>741</v>
      </c>
      <c r="F175" s="114" t="s">
        <v>177</v>
      </c>
      <c r="G175" s="114">
        <v>179</v>
      </c>
      <c r="H175" s="114">
        <v>4.5</v>
      </c>
      <c r="I175" s="114">
        <v>3</v>
      </c>
      <c r="J175" s="114">
        <v>1</v>
      </c>
      <c r="K175" s="114">
        <v>4</v>
      </c>
      <c r="L175" s="245"/>
      <c r="M175" s="245"/>
      <c r="N175" s="114"/>
      <c r="O175" s="114"/>
      <c r="P175" s="114"/>
      <c r="Q175" s="114"/>
      <c r="R175" s="114"/>
      <c r="S175" s="114"/>
      <c r="T175" s="114"/>
      <c r="U175" s="114"/>
      <c r="V175" s="114"/>
      <c r="W175" s="114"/>
      <c r="X175" s="114"/>
    </row>
    <row r="176" spans="1:24" ht="15.75">
      <c r="A176" s="114">
        <v>152</v>
      </c>
      <c r="B176" s="114" t="s">
        <v>103</v>
      </c>
      <c r="C176" s="114">
        <v>180.6</v>
      </c>
      <c r="D176" s="114">
        <v>200</v>
      </c>
      <c r="E176" s="112" t="s">
        <v>106</v>
      </c>
      <c r="F176" s="241" t="s">
        <v>371</v>
      </c>
      <c r="G176" s="114">
        <v>12</v>
      </c>
      <c r="H176" s="114">
        <v>4.5</v>
      </c>
      <c r="I176" s="114">
        <v>3</v>
      </c>
      <c r="J176" s="114">
        <v>1</v>
      </c>
      <c r="K176" s="114">
        <v>4</v>
      </c>
      <c r="L176" s="245"/>
      <c r="M176" s="245"/>
      <c r="N176" s="114"/>
      <c r="O176" s="114"/>
      <c r="P176" s="114"/>
      <c r="Q176" s="114"/>
      <c r="R176" s="112"/>
      <c r="S176" s="241"/>
      <c r="T176" s="114"/>
      <c r="U176" s="114"/>
      <c r="V176" s="114"/>
      <c r="W176" s="114"/>
      <c r="X176" s="114"/>
    </row>
    <row r="177" spans="1:24" ht="15.75">
      <c r="A177" s="114">
        <v>153</v>
      </c>
      <c r="B177" s="114" t="s">
        <v>103</v>
      </c>
      <c r="C177" s="114">
        <v>180.6</v>
      </c>
      <c r="D177" s="114">
        <v>200</v>
      </c>
      <c r="E177" s="112" t="s">
        <v>227</v>
      </c>
      <c r="F177" s="112" t="s">
        <v>205</v>
      </c>
      <c r="G177" s="114">
        <v>16</v>
      </c>
      <c r="H177" s="114">
        <v>4.5</v>
      </c>
      <c r="I177" s="114">
        <v>3</v>
      </c>
      <c r="J177" s="114">
        <v>1</v>
      </c>
      <c r="K177" s="114">
        <v>4</v>
      </c>
      <c r="L177" s="245"/>
      <c r="M177" s="245"/>
      <c r="N177" s="114"/>
      <c r="O177" s="114"/>
      <c r="P177" s="114"/>
      <c r="Q177" s="114"/>
      <c r="R177" s="112"/>
      <c r="S177" s="112"/>
      <c r="T177" s="114"/>
      <c r="U177" s="114"/>
      <c r="V177" s="114"/>
      <c r="W177" s="114"/>
      <c r="X177" s="114"/>
    </row>
    <row r="178" spans="1:24" ht="15.75">
      <c r="A178" s="114">
        <v>154</v>
      </c>
      <c r="B178" s="114" t="s">
        <v>103</v>
      </c>
      <c r="C178" s="114">
        <v>180.6</v>
      </c>
      <c r="D178" s="114">
        <v>200</v>
      </c>
      <c r="E178" s="112" t="s">
        <v>177</v>
      </c>
      <c r="F178" s="241" t="s">
        <v>205</v>
      </c>
      <c r="G178" s="114">
        <v>67</v>
      </c>
      <c r="H178" s="114">
        <v>4.5</v>
      </c>
      <c r="I178" s="114">
        <v>3</v>
      </c>
      <c r="J178" s="114">
        <v>1</v>
      </c>
      <c r="K178" s="114">
        <v>4</v>
      </c>
      <c r="L178" s="245"/>
      <c r="M178" s="245"/>
      <c r="N178" s="114"/>
      <c r="O178" s="114"/>
      <c r="P178" s="114"/>
      <c r="Q178" s="114"/>
      <c r="R178" s="112"/>
      <c r="S178" s="241"/>
      <c r="T178" s="114"/>
      <c r="U178" s="114"/>
      <c r="V178" s="114"/>
      <c r="W178" s="114"/>
      <c r="X178" s="114"/>
    </row>
    <row r="179" spans="1:24">
      <c r="A179" s="114">
        <v>155</v>
      </c>
      <c r="B179" s="114" t="s">
        <v>103</v>
      </c>
      <c r="C179" s="114">
        <v>180.6</v>
      </c>
      <c r="D179" s="114">
        <v>200</v>
      </c>
      <c r="E179" s="114" t="s">
        <v>177</v>
      </c>
      <c r="F179" s="114" t="s">
        <v>203</v>
      </c>
      <c r="G179" s="114">
        <v>22</v>
      </c>
      <c r="H179" s="114">
        <v>4.5</v>
      </c>
      <c r="I179" s="114">
        <v>3</v>
      </c>
      <c r="J179" s="114">
        <v>1</v>
      </c>
      <c r="K179" s="114">
        <v>4</v>
      </c>
      <c r="L179" s="245"/>
      <c r="M179" s="245"/>
      <c r="N179" s="114"/>
      <c r="O179" s="114"/>
      <c r="P179" s="114"/>
      <c r="Q179" s="114"/>
      <c r="R179" s="114"/>
      <c r="S179" s="114"/>
      <c r="T179" s="114"/>
      <c r="U179" s="114"/>
      <c r="V179" s="114"/>
      <c r="W179" s="114"/>
      <c r="X179" s="114"/>
    </row>
    <row r="180" spans="1:24">
      <c r="A180" s="114">
        <v>156</v>
      </c>
      <c r="B180" s="114" t="s">
        <v>103</v>
      </c>
      <c r="C180" s="114">
        <v>126.3</v>
      </c>
      <c r="D180" s="114">
        <v>140</v>
      </c>
      <c r="E180" s="114" t="s">
        <v>742</v>
      </c>
      <c r="F180" s="114" t="s">
        <v>607</v>
      </c>
      <c r="G180" s="114">
        <v>78</v>
      </c>
      <c r="H180" s="114">
        <v>4.5</v>
      </c>
      <c r="I180" s="114">
        <v>3</v>
      </c>
      <c r="J180" s="114">
        <v>1</v>
      </c>
      <c r="K180" s="114">
        <v>4</v>
      </c>
      <c r="L180" s="245"/>
      <c r="M180" s="245"/>
      <c r="N180" s="114"/>
      <c r="O180" s="114"/>
      <c r="P180" s="114"/>
      <c r="Q180" s="114"/>
      <c r="R180" s="114"/>
      <c r="S180" s="114"/>
      <c r="T180" s="114"/>
      <c r="U180" s="114"/>
      <c r="V180" s="114"/>
      <c r="W180" s="114"/>
      <c r="X180" s="114"/>
    </row>
    <row r="181" spans="1:24">
      <c r="A181" s="114">
        <v>157</v>
      </c>
      <c r="B181" s="114" t="s">
        <v>103</v>
      </c>
      <c r="C181" s="114">
        <v>126.3</v>
      </c>
      <c r="D181" s="114">
        <v>140</v>
      </c>
      <c r="E181" s="114" t="s">
        <v>148</v>
      </c>
      <c r="F181" s="114" t="s">
        <v>666</v>
      </c>
      <c r="G181" s="114">
        <v>15</v>
      </c>
      <c r="H181" s="114">
        <v>4.5</v>
      </c>
      <c r="I181" s="114">
        <v>3</v>
      </c>
      <c r="J181" s="114">
        <v>1</v>
      </c>
      <c r="K181" s="114">
        <v>4</v>
      </c>
      <c r="L181" s="245"/>
      <c r="M181" s="245"/>
      <c r="N181" s="114"/>
      <c r="O181" s="114"/>
      <c r="P181" s="114"/>
      <c r="Q181" s="114"/>
      <c r="R181" s="114"/>
      <c r="S181" s="114"/>
      <c r="T181" s="114"/>
      <c r="U181" s="114"/>
      <c r="V181" s="114"/>
      <c r="W181" s="114"/>
      <c r="X181" s="114"/>
    </row>
    <row r="182" spans="1:24">
      <c r="A182" s="114">
        <v>159</v>
      </c>
      <c r="B182" s="114" t="s">
        <v>103</v>
      </c>
      <c r="C182" s="114">
        <v>56.7</v>
      </c>
      <c r="D182" s="114">
        <v>63</v>
      </c>
      <c r="E182" s="114" t="s">
        <v>209</v>
      </c>
      <c r="F182" s="114" t="s">
        <v>143</v>
      </c>
      <c r="G182" s="114">
        <v>89</v>
      </c>
      <c r="H182" s="114">
        <v>4.5</v>
      </c>
      <c r="I182" s="114">
        <v>3</v>
      </c>
      <c r="J182" s="114">
        <v>1</v>
      </c>
      <c r="K182" s="114">
        <v>4</v>
      </c>
      <c r="L182" s="245"/>
      <c r="M182" s="245"/>
      <c r="N182" s="114"/>
      <c r="O182" s="114"/>
      <c r="P182" s="114"/>
      <c r="Q182" s="114"/>
      <c r="R182" s="114"/>
      <c r="S182" s="114"/>
      <c r="T182" s="114"/>
      <c r="U182" s="114"/>
      <c r="V182" s="114"/>
      <c r="W182" s="114"/>
      <c r="X182" s="114"/>
    </row>
    <row r="183" spans="1:24">
      <c r="A183" s="114">
        <v>160</v>
      </c>
      <c r="B183" s="114" t="s">
        <v>103</v>
      </c>
      <c r="C183" s="114">
        <v>56.7</v>
      </c>
      <c r="D183" s="114">
        <v>63</v>
      </c>
      <c r="E183" s="114" t="s">
        <v>143</v>
      </c>
      <c r="F183" s="114" t="s">
        <v>53</v>
      </c>
      <c r="G183" s="114">
        <v>23</v>
      </c>
      <c r="H183" s="114">
        <v>4.5</v>
      </c>
      <c r="I183" s="114">
        <v>3</v>
      </c>
      <c r="J183" s="114">
        <v>1</v>
      </c>
      <c r="K183" s="114">
        <v>4</v>
      </c>
      <c r="L183" s="245"/>
      <c r="M183" s="245"/>
      <c r="N183" s="114"/>
      <c r="O183" s="114"/>
      <c r="P183" s="114"/>
      <c r="Q183" s="114"/>
      <c r="R183" s="114"/>
      <c r="S183" s="114"/>
      <c r="T183" s="114"/>
      <c r="U183" s="114"/>
      <c r="V183" s="114"/>
      <c r="W183" s="114"/>
      <c r="X183" s="114"/>
    </row>
    <row r="184" spans="1:24">
      <c r="A184" s="114">
        <v>161</v>
      </c>
      <c r="B184" s="114" t="s">
        <v>103</v>
      </c>
      <c r="C184" s="114">
        <v>56.7</v>
      </c>
      <c r="D184" s="114">
        <v>63</v>
      </c>
      <c r="E184" s="114" t="s">
        <v>53</v>
      </c>
      <c r="F184" s="114" t="s">
        <v>121</v>
      </c>
      <c r="G184" s="114">
        <v>132</v>
      </c>
      <c r="H184" s="114">
        <v>4.5</v>
      </c>
      <c r="I184" s="114">
        <v>3</v>
      </c>
      <c r="J184" s="114">
        <v>1</v>
      </c>
      <c r="K184" s="114">
        <v>4</v>
      </c>
      <c r="L184" s="245"/>
      <c r="M184" s="245"/>
      <c r="N184" s="114"/>
      <c r="O184" s="114"/>
      <c r="P184" s="114"/>
      <c r="Q184" s="114"/>
      <c r="R184" s="114"/>
      <c r="S184" s="114"/>
      <c r="T184" s="114"/>
      <c r="U184" s="114"/>
      <c r="V184" s="114"/>
      <c r="W184" s="114"/>
      <c r="X184" s="114"/>
    </row>
    <row r="185" spans="1:24">
      <c r="A185" s="114">
        <v>162</v>
      </c>
      <c r="B185" s="114" t="s">
        <v>103</v>
      </c>
      <c r="C185" s="114">
        <v>56.7</v>
      </c>
      <c r="D185" s="114">
        <v>63</v>
      </c>
      <c r="E185" s="114" t="s">
        <v>209</v>
      </c>
      <c r="F185" s="114" t="s">
        <v>192</v>
      </c>
      <c r="G185" s="114">
        <v>19</v>
      </c>
      <c r="H185" s="114">
        <v>4.5</v>
      </c>
      <c r="I185" s="114">
        <v>3</v>
      </c>
      <c r="J185" s="114">
        <v>1</v>
      </c>
      <c r="K185" s="114">
        <v>4</v>
      </c>
      <c r="L185" s="245"/>
      <c r="M185" s="245"/>
      <c r="N185" s="114"/>
      <c r="O185" s="114"/>
      <c r="P185" s="114"/>
      <c r="Q185" s="114"/>
      <c r="R185" s="114"/>
      <c r="S185" s="114"/>
      <c r="T185" s="114"/>
      <c r="U185" s="114"/>
      <c r="V185" s="114"/>
      <c r="W185" s="114"/>
      <c r="X185" s="114"/>
    </row>
    <row r="186" spans="1:24">
      <c r="A186" s="114">
        <v>163</v>
      </c>
      <c r="B186" s="114" t="s">
        <v>103</v>
      </c>
      <c r="C186" s="114">
        <v>56.7</v>
      </c>
      <c r="D186" s="114">
        <v>63</v>
      </c>
      <c r="E186" s="114" t="s">
        <v>192</v>
      </c>
      <c r="F186" s="114" t="s">
        <v>378</v>
      </c>
      <c r="G186" s="114">
        <v>106</v>
      </c>
      <c r="H186" s="114">
        <v>4.5</v>
      </c>
      <c r="I186" s="114">
        <v>3</v>
      </c>
      <c r="J186" s="114">
        <v>1</v>
      </c>
      <c r="K186" s="114">
        <v>4</v>
      </c>
      <c r="L186" s="245"/>
      <c r="M186" s="245"/>
      <c r="N186" s="114"/>
      <c r="O186" s="114"/>
      <c r="P186" s="114"/>
      <c r="Q186" s="114"/>
      <c r="R186" s="114"/>
      <c r="S186" s="114"/>
      <c r="T186" s="114"/>
      <c r="U186" s="114"/>
      <c r="V186" s="114"/>
      <c r="W186" s="114"/>
      <c r="X186" s="114"/>
    </row>
    <row r="187" spans="1:24">
      <c r="A187" s="114">
        <v>164</v>
      </c>
      <c r="B187" s="114" t="s">
        <v>103</v>
      </c>
      <c r="C187" s="114">
        <v>56.7</v>
      </c>
      <c r="D187" s="114">
        <v>63</v>
      </c>
      <c r="E187" s="114" t="s">
        <v>192</v>
      </c>
      <c r="F187" s="114" t="s">
        <v>237</v>
      </c>
      <c r="G187" s="114">
        <v>30</v>
      </c>
      <c r="H187" s="114">
        <v>4.5</v>
      </c>
      <c r="I187" s="114">
        <v>3</v>
      </c>
      <c r="J187" s="114">
        <v>1</v>
      </c>
      <c r="K187" s="114">
        <v>4</v>
      </c>
      <c r="L187" s="245"/>
      <c r="M187" s="245"/>
      <c r="N187" s="114"/>
      <c r="O187" s="114"/>
      <c r="P187" s="114"/>
      <c r="Q187" s="114"/>
      <c r="R187" s="114"/>
      <c r="S187" s="114"/>
      <c r="T187" s="114"/>
      <c r="U187" s="114"/>
      <c r="V187" s="114"/>
      <c r="W187" s="114"/>
      <c r="X187" s="114"/>
    </row>
    <row r="188" spans="1:24">
      <c r="A188" s="114">
        <v>165</v>
      </c>
      <c r="B188" s="114" t="s">
        <v>103</v>
      </c>
      <c r="C188" s="114">
        <v>56.7</v>
      </c>
      <c r="D188" s="114">
        <v>63</v>
      </c>
      <c r="E188" s="114" t="s">
        <v>237</v>
      </c>
      <c r="F188" s="114" t="s">
        <v>721</v>
      </c>
      <c r="G188" s="114">
        <v>7</v>
      </c>
      <c r="H188" s="114">
        <v>4.5</v>
      </c>
      <c r="I188" s="114">
        <v>3</v>
      </c>
      <c r="J188" s="114">
        <v>1</v>
      </c>
      <c r="K188" s="114">
        <v>4</v>
      </c>
      <c r="L188" s="245"/>
      <c r="M188" s="245"/>
      <c r="N188" s="114"/>
      <c r="O188" s="114"/>
      <c r="P188" s="114"/>
      <c r="Q188" s="114"/>
      <c r="R188" s="114"/>
      <c r="S188" s="114"/>
      <c r="T188" s="114"/>
      <c r="U188" s="114"/>
      <c r="V188" s="114"/>
      <c r="W188" s="114"/>
      <c r="X188" s="114"/>
    </row>
    <row r="189" spans="1:24">
      <c r="A189" s="114">
        <v>166</v>
      </c>
      <c r="B189" s="114" t="s">
        <v>103</v>
      </c>
      <c r="C189" s="114">
        <v>56.7</v>
      </c>
      <c r="D189" s="114">
        <v>63</v>
      </c>
      <c r="E189" s="114" t="s">
        <v>721</v>
      </c>
      <c r="F189" s="114" t="s">
        <v>232</v>
      </c>
      <c r="G189" s="114">
        <v>25</v>
      </c>
      <c r="H189" s="114">
        <v>4.5</v>
      </c>
      <c r="I189" s="114">
        <v>3</v>
      </c>
      <c r="J189" s="114">
        <v>1</v>
      </c>
      <c r="K189" s="114">
        <v>4</v>
      </c>
      <c r="L189" s="245"/>
      <c r="M189" s="245"/>
      <c r="N189" s="114"/>
      <c r="O189" s="114"/>
      <c r="P189" s="114"/>
      <c r="Q189" s="114"/>
      <c r="R189" s="114"/>
      <c r="S189" s="114"/>
      <c r="T189" s="114"/>
      <c r="U189" s="114"/>
      <c r="V189" s="114"/>
      <c r="W189" s="114"/>
      <c r="X189" s="114"/>
    </row>
    <row r="190" spans="1:24">
      <c r="A190" s="114">
        <v>167</v>
      </c>
      <c r="B190" s="114" t="s">
        <v>103</v>
      </c>
      <c r="C190" s="114">
        <v>56.7</v>
      </c>
      <c r="D190" s="114">
        <v>63</v>
      </c>
      <c r="E190" s="114" t="s">
        <v>232</v>
      </c>
      <c r="F190" s="114" t="s">
        <v>721</v>
      </c>
      <c r="G190" s="114">
        <v>56</v>
      </c>
      <c r="H190" s="114">
        <v>4.5</v>
      </c>
      <c r="I190" s="114">
        <v>3</v>
      </c>
      <c r="J190" s="114">
        <v>1</v>
      </c>
      <c r="K190" s="114">
        <v>4</v>
      </c>
      <c r="L190" s="245"/>
      <c r="M190" s="245"/>
      <c r="N190" s="114"/>
      <c r="O190" s="114"/>
      <c r="P190" s="114"/>
      <c r="Q190" s="114"/>
      <c r="R190" s="114"/>
      <c r="S190" s="114"/>
      <c r="T190" s="114"/>
      <c r="U190" s="114"/>
      <c r="V190" s="114"/>
      <c r="W190" s="114"/>
      <c r="X190" s="114"/>
    </row>
    <row r="191" spans="1:24">
      <c r="A191" s="114">
        <v>168</v>
      </c>
      <c r="B191" s="114" t="s">
        <v>103</v>
      </c>
      <c r="C191" s="114">
        <v>56.7</v>
      </c>
      <c r="D191" s="114">
        <v>63</v>
      </c>
      <c r="E191" s="114" t="s">
        <v>237</v>
      </c>
      <c r="F191" s="114" t="s">
        <v>729</v>
      </c>
      <c r="G191" s="114">
        <v>20</v>
      </c>
      <c r="H191" s="114">
        <v>4.5</v>
      </c>
      <c r="I191" s="114">
        <v>3</v>
      </c>
      <c r="J191" s="114">
        <v>1</v>
      </c>
      <c r="K191" s="114">
        <v>4</v>
      </c>
      <c r="L191" s="245"/>
      <c r="M191" s="245"/>
      <c r="N191" s="114"/>
      <c r="O191" s="114"/>
      <c r="P191" s="114"/>
      <c r="Q191" s="114"/>
      <c r="R191" s="114"/>
      <c r="S191" s="114"/>
      <c r="T191" s="114"/>
      <c r="U191" s="114"/>
      <c r="V191" s="114"/>
      <c r="W191" s="114"/>
      <c r="X191" s="114"/>
    </row>
    <row r="192" spans="1:24">
      <c r="A192" s="114">
        <v>169</v>
      </c>
      <c r="B192" s="114" t="s">
        <v>103</v>
      </c>
      <c r="C192" s="114">
        <v>56.7</v>
      </c>
      <c r="D192" s="114">
        <v>63</v>
      </c>
      <c r="E192" s="114" t="s">
        <v>299</v>
      </c>
      <c r="F192" s="114" t="s">
        <v>53</v>
      </c>
      <c r="G192" s="114">
        <v>213</v>
      </c>
      <c r="H192" s="114">
        <v>4.5</v>
      </c>
      <c r="I192" s="114">
        <v>3</v>
      </c>
      <c r="J192" s="114">
        <v>1</v>
      </c>
      <c r="K192" s="114">
        <v>4</v>
      </c>
      <c r="L192" s="245"/>
      <c r="M192" s="245"/>
      <c r="N192" s="114"/>
      <c r="O192" s="114"/>
      <c r="P192" s="114"/>
      <c r="Q192" s="114"/>
      <c r="R192" s="114"/>
      <c r="S192" s="114"/>
      <c r="T192" s="114"/>
      <c r="U192" s="114"/>
      <c r="V192" s="114"/>
      <c r="W192" s="114"/>
      <c r="X192" s="114"/>
    </row>
    <row r="193" spans="1:24">
      <c r="A193" s="114">
        <v>170</v>
      </c>
      <c r="B193" s="114" t="s">
        <v>103</v>
      </c>
      <c r="C193" s="114">
        <v>56.7</v>
      </c>
      <c r="D193" s="114">
        <v>63</v>
      </c>
      <c r="E193" s="114" t="s">
        <v>227</v>
      </c>
      <c r="F193" s="114" t="s">
        <v>239</v>
      </c>
      <c r="G193" s="114">
        <v>70</v>
      </c>
      <c r="H193" s="114">
        <v>4.5</v>
      </c>
      <c r="I193" s="114">
        <v>3</v>
      </c>
      <c r="J193" s="114">
        <v>1</v>
      </c>
      <c r="K193" s="114">
        <v>4</v>
      </c>
      <c r="L193" s="245"/>
      <c r="M193" s="245"/>
      <c r="N193" s="114"/>
      <c r="O193" s="114"/>
      <c r="P193" s="114"/>
      <c r="Q193" s="114"/>
      <c r="R193" s="114"/>
      <c r="S193" s="114"/>
      <c r="T193" s="114"/>
      <c r="U193" s="114"/>
      <c r="V193" s="114"/>
      <c r="W193" s="114"/>
      <c r="X193" s="114"/>
    </row>
    <row r="194" spans="1:24">
      <c r="A194" s="114">
        <v>171</v>
      </c>
      <c r="B194" s="114" t="s">
        <v>103</v>
      </c>
      <c r="C194" s="114">
        <v>56.7</v>
      </c>
      <c r="D194" s="114">
        <v>63</v>
      </c>
      <c r="E194" s="114" t="s">
        <v>205</v>
      </c>
      <c r="F194" s="114" t="s">
        <v>44</v>
      </c>
      <c r="G194" s="114">
        <v>74</v>
      </c>
      <c r="H194" s="114">
        <v>4.5</v>
      </c>
      <c r="I194" s="114">
        <v>3</v>
      </c>
      <c r="J194" s="114">
        <v>1</v>
      </c>
      <c r="K194" s="114">
        <v>4</v>
      </c>
      <c r="L194" s="245"/>
      <c r="M194" s="245"/>
      <c r="N194" s="114"/>
      <c r="O194" s="114"/>
      <c r="P194" s="114"/>
      <c r="Q194" s="114"/>
      <c r="R194" s="114"/>
      <c r="S194" s="114"/>
      <c r="T194" s="114"/>
      <c r="U194" s="114"/>
      <c r="V194" s="114"/>
      <c r="W194" s="114"/>
      <c r="X194" s="114"/>
    </row>
    <row r="195" spans="1:24">
      <c r="A195" s="114">
        <v>172</v>
      </c>
      <c r="B195" s="114" t="s">
        <v>103</v>
      </c>
      <c r="C195" s="114">
        <v>56.7</v>
      </c>
      <c r="D195" s="114">
        <v>63</v>
      </c>
      <c r="E195" s="114" t="s">
        <v>203</v>
      </c>
      <c r="F195" s="114" t="s">
        <v>217</v>
      </c>
      <c r="G195" s="114">
        <v>28</v>
      </c>
      <c r="H195" s="114">
        <v>4.5</v>
      </c>
      <c r="I195" s="114">
        <v>3</v>
      </c>
      <c r="J195" s="114">
        <v>1</v>
      </c>
      <c r="K195" s="114">
        <v>4</v>
      </c>
      <c r="L195" s="245"/>
      <c r="M195" s="245"/>
      <c r="N195" s="114"/>
      <c r="O195" s="114"/>
      <c r="P195" s="114"/>
      <c r="Q195" s="114"/>
      <c r="R195" s="114"/>
      <c r="S195" s="114"/>
      <c r="T195" s="114"/>
      <c r="U195" s="114"/>
      <c r="V195" s="114"/>
      <c r="W195" s="114"/>
      <c r="X195" s="114"/>
    </row>
    <row r="196" spans="1:24">
      <c r="A196" s="114">
        <v>173</v>
      </c>
      <c r="B196" s="114" t="s">
        <v>103</v>
      </c>
      <c r="C196" s="114">
        <v>67.400000000000006</v>
      </c>
      <c r="D196" s="114">
        <v>75</v>
      </c>
      <c r="E196" s="114" t="s">
        <v>176</v>
      </c>
      <c r="F196" s="114" t="s">
        <v>231</v>
      </c>
      <c r="G196" s="114">
        <v>82</v>
      </c>
      <c r="H196" s="114">
        <v>4.5</v>
      </c>
      <c r="I196" s="114">
        <v>3</v>
      </c>
      <c r="J196" s="114">
        <v>1</v>
      </c>
      <c r="K196" s="114">
        <v>4</v>
      </c>
      <c r="L196" s="245"/>
      <c r="M196" s="245"/>
      <c r="N196" s="114"/>
      <c r="O196" s="114"/>
      <c r="P196" s="114"/>
      <c r="Q196" s="114"/>
      <c r="R196" s="114"/>
      <c r="S196" s="114"/>
      <c r="T196" s="114"/>
      <c r="U196" s="114"/>
      <c r="V196" s="114"/>
      <c r="W196" s="114"/>
      <c r="X196" s="114"/>
    </row>
    <row r="197" spans="1:24">
      <c r="A197" s="114">
        <v>174</v>
      </c>
      <c r="B197" s="114" t="s">
        <v>103</v>
      </c>
      <c r="C197" s="114">
        <v>81.099999999999994</v>
      </c>
      <c r="D197" s="114">
        <v>90</v>
      </c>
      <c r="E197" s="114" t="s">
        <v>203</v>
      </c>
      <c r="F197" s="114" t="s">
        <v>176</v>
      </c>
      <c r="G197" s="114">
        <v>140</v>
      </c>
      <c r="H197" s="114">
        <v>4.5</v>
      </c>
      <c r="I197" s="114">
        <v>3</v>
      </c>
      <c r="J197" s="114">
        <v>1</v>
      </c>
      <c r="K197" s="114">
        <v>4</v>
      </c>
      <c r="L197" s="245"/>
      <c r="M197" s="245"/>
      <c r="N197" s="114"/>
      <c r="O197" s="114"/>
      <c r="P197" s="114"/>
      <c r="Q197" s="114"/>
      <c r="R197" s="114"/>
      <c r="S197" s="114"/>
      <c r="T197" s="114"/>
      <c r="U197" s="114"/>
      <c r="V197" s="114"/>
      <c r="W197" s="114"/>
      <c r="X197" s="114"/>
    </row>
    <row r="198" spans="1:24" s="318" customFormat="1" ht="15.75">
      <c r="A198" s="315"/>
      <c r="B198" s="315"/>
      <c r="C198" s="315"/>
      <c r="D198" s="315"/>
      <c r="E198" s="315"/>
      <c r="F198" s="315" t="s">
        <v>809</v>
      </c>
      <c r="G198" s="315">
        <f>SUM(G7:G197)</f>
        <v>22465</v>
      </c>
      <c r="H198" s="315"/>
      <c r="I198" s="315"/>
      <c r="J198" s="315"/>
      <c r="K198" s="315"/>
      <c r="L198" s="315"/>
      <c r="M198" s="315"/>
    </row>
    <row r="199" spans="1:24">
      <c r="A199" s="247"/>
      <c r="B199" s="247"/>
      <c r="C199" s="247"/>
      <c r="D199" s="247"/>
      <c r="E199" s="247"/>
      <c r="F199" s="247"/>
      <c r="G199" s="247"/>
      <c r="H199" s="247"/>
      <c r="I199" s="247"/>
      <c r="J199" s="247"/>
      <c r="K199" s="247"/>
      <c r="L199" s="247"/>
      <c r="M199" s="247"/>
    </row>
    <row r="200" spans="1:24" ht="18.75">
      <c r="A200" s="725" t="s">
        <v>798</v>
      </c>
      <c r="B200" s="726"/>
      <c r="C200" s="726"/>
      <c r="D200" s="726"/>
      <c r="E200" s="726"/>
      <c r="F200" s="726"/>
      <c r="G200" s="726"/>
      <c r="H200" s="726"/>
      <c r="I200" s="726"/>
      <c r="J200" s="726"/>
      <c r="K200" s="726"/>
      <c r="L200" s="726"/>
      <c r="M200" s="726"/>
    </row>
    <row r="201" spans="1:24" ht="18.75">
      <c r="F201" s="316"/>
      <c r="G201" s="316">
        <v>63</v>
      </c>
      <c r="H201" s="316">
        <f t="shared" ref="H201:H208" si="0">+SUMIFS($G$7:$G$197,$D$7:$D$197,G201)</f>
        <v>14426</v>
      </c>
      <c r="I201" s="316"/>
    </row>
    <row r="202" spans="1:24" ht="18.75">
      <c r="F202" s="316"/>
      <c r="G202" s="316">
        <v>75</v>
      </c>
      <c r="H202" s="316">
        <f t="shared" si="0"/>
        <v>180</v>
      </c>
      <c r="I202" s="316"/>
    </row>
    <row r="203" spans="1:24" ht="18.75">
      <c r="F203" s="316"/>
      <c r="G203" s="316">
        <v>90</v>
      </c>
      <c r="H203" s="316">
        <f t="shared" si="0"/>
        <v>1625</v>
      </c>
      <c r="I203" s="316"/>
    </row>
    <row r="204" spans="1:24" ht="18.75">
      <c r="F204" s="316"/>
      <c r="G204" s="316">
        <v>110</v>
      </c>
      <c r="H204" s="316">
        <f t="shared" si="0"/>
        <v>307</v>
      </c>
      <c r="I204" s="316"/>
    </row>
    <row r="205" spans="1:24" ht="18.75">
      <c r="F205" s="316"/>
      <c r="G205" s="316">
        <v>125</v>
      </c>
      <c r="H205" s="316">
        <f t="shared" si="0"/>
        <v>946</v>
      </c>
      <c r="I205" s="316"/>
    </row>
    <row r="206" spans="1:24" ht="18.75">
      <c r="F206" s="316"/>
      <c r="G206" s="316">
        <v>140</v>
      </c>
      <c r="H206" s="316">
        <f t="shared" si="0"/>
        <v>600</v>
      </c>
      <c r="I206" s="316"/>
    </row>
    <row r="207" spans="1:24" ht="18.75">
      <c r="F207" s="316"/>
      <c r="G207" s="316">
        <v>160</v>
      </c>
      <c r="H207" s="316">
        <f t="shared" si="0"/>
        <v>1372</v>
      </c>
      <c r="I207" s="316"/>
    </row>
    <row r="208" spans="1:24" ht="18.75">
      <c r="F208" s="316"/>
      <c r="G208" s="316">
        <v>200</v>
      </c>
      <c r="H208" s="316">
        <f t="shared" si="0"/>
        <v>3009</v>
      </c>
      <c r="I208" s="316"/>
    </row>
    <row r="209" spans="1:13" ht="18.75">
      <c r="F209" s="317"/>
      <c r="G209" s="317" t="s">
        <v>799</v>
      </c>
      <c r="H209" s="317">
        <f>SUM(H201:H208)</f>
        <v>22465</v>
      </c>
      <c r="I209" s="317"/>
    </row>
    <row r="212" spans="1:13" ht="15.75">
      <c r="A212" s="722" t="str">
        <f>+Siya!C297</f>
        <v>Prepared By           Site Engineer          ( AM-SMX )             ( DM-PMX )                AGM           Project Incharge</v>
      </c>
      <c r="B212" s="723"/>
      <c r="C212" s="723"/>
      <c r="D212" s="723"/>
      <c r="E212" s="723"/>
      <c r="F212" s="723"/>
      <c r="G212" s="723"/>
      <c r="H212" s="723"/>
      <c r="I212" s="723"/>
      <c r="J212" s="723"/>
      <c r="K212" s="723"/>
      <c r="L212" s="723"/>
      <c r="M212" s="723"/>
    </row>
  </sheetData>
  <autoFilter ref="A6:M197" xr:uid="{00000000-0009-0000-0000-00000F000000}"/>
  <mergeCells count="17">
    <mergeCell ref="L5:L6"/>
    <mergeCell ref="M5:M6"/>
    <mergeCell ref="A3:M3"/>
    <mergeCell ref="N32:X32"/>
    <mergeCell ref="A212:M212"/>
    <mergeCell ref="A1:M1"/>
    <mergeCell ref="A200:M200"/>
    <mergeCell ref="D5:D6"/>
    <mergeCell ref="C4:G4"/>
    <mergeCell ref="A5:A6"/>
    <mergeCell ref="B5:B6"/>
    <mergeCell ref="C5:C6"/>
    <mergeCell ref="E5:E6"/>
    <mergeCell ref="F5:F6"/>
    <mergeCell ref="G5:G6"/>
    <mergeCell ref="H5:H6"/>
    <mergeCell ref="I5:K5"/>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249977111117893"/>
    <pageSetUpPr fitToPage="1"/>
  </sheetPr>
  <dimension ref="C2:X169"/>
  <sheetViews>
    <sheetView topLeftCell="B1" zoomScaleNormal="100" zoomScaleSheetLayoutView="100" workbookViewId="0">
      <pane xSplit="19" ySplit="7" topLeftCell="U137" activePane="bottomRight" state="frozen"/>
      <selection activeCell="B1" sqref="B1"/>
      <selection pane="topRight" activeCell="U1" sqref="U1"/>
      <selection pane="bottomLeft" activeCell="B8" sqref="B8"/>
      <selection pane="bottomRight" activeCell="L152" sqref="L152"/>
    </sheetView>
  </sheetViews>
  <sheetFormatPr defaultRowHeight="12.75"/>
  <cols>
    <col min="1" max="1" width="0" style="31" hidden="1" customWidth="1"/>
    <col min="2" max="2" width="2.5703125" style="31" customWidth="1"/>
    <col min="3" max="3" width="7.5703125" style="31" customWidth="1"/>
    <col min="4" max="4" width="15.7109375" style="31" bestFit="1" customWidth="1"/>
    <col min="5" max="5" width="12.7109375" style="31" customWidth="1"/>
    <col min="6" max="6" width="10.7109375" style="31" customWidth="1"/>
    <col min="7" max="7" width="13.42578125" style="31" customWidth="1"/>
    <col min="8" max="8" width="12.7109375" style="31" bestFit="1" customWidth="1"/>
    <col min="9" max="9" width="15.28515625" style="33" bestFit="1" customWidth="1"/>
    <col min="10" max="10" width="10.85546875" style="33" bestFit="1" customWidth="1"/>
    <col min="11" max="11" width="13.42578125" style="33" bestFit="1" customWidth="1"/>
    <col min="12" max="12" width="11.5703125" style="33" bestFit="1" customWidth="1"/>
    <col min="13" max="14" width="11" style="33" bestFit="1" customWidth="1"/>
    <col min="15" max="15" width="13.42578125" style="33" bestFit="1" customWidth="1"/>
    <col min="16" max="16" width="13.42578125" style="33" hidden="1" customWidth="1"/>
    <col min="17" max="17" width="18.28515625" style="31" customWidth="1"/>
    <col min="18" max="18" width="15.42578125" style="31" hidden="1" customWidth="1"/>
    <col min="19" max="19" width="16.5703125" style="31" hidden="1" customWidth="1"/>
    <col min="20" max="20" width="19.28515625" style="31" hidden="1" customWidth="1"/>
    <col min="21" max="21" width="12.5703125" style="31" bestFit="1" customWidth="1"/>
    <col min="22" max="22" width="9.140625" style="31" customWidth="1"/>
    <col min="23" max="23" width="9.140625" style="31"/>
    <col min="24" max="24" width="13.85546875" style="31" customWidth="1"/>
    <col min="25" max="16384" width="9.140625" style="31"/>
  </cols>
  <sheetData>
    <row r="2" spans="3:24" ht="18.75">
      <c r="C2" s="593"/>
      <c r="D2" s="593"/>
      <c r="E2" s="591" t="s">
        <v>0</v>
      </c>
      <c r="F2" s="591"/>
      <c r="G2" s="591"/>
      <c r="H2" s="591"/>
      <c r="I2" s="591"/>
      <c r="J2" s="591"/>
      <c r="K2" s="591"/>
      <c r="L2" s="591"/>
      <c r="M2" s="591"/>
      <c r="N2" s="591"/>
      <c r="O2" s="591"/>
      <c r="P2" s="591"/>
      <c r="Q2" s="591"/>
      <c r="R2" s="591"/>
      <c r="S2" s="591"/>
      <c r="T2" s="591"/>
      <c r="U2" s="591"/>
    </row>
    <row r="3" spans="3:24" ht="18.75">
      <c r="C3" s="593"/>
      <c r="D3" s="593"/>
      <c r="E3" s="591" t="s">
        <v>1</v>
      </c>
      <c r="F3" s="591"/>
      <c r="G3" s="591"/>
      <c r="H3" s="591"/>
      <c r="I3" s="591"/>
      <c r="J3" s="591"/>
      <c r="K3" s="591"/>
      <c r="L3" s="591"/>
      <c r="M3" s="591"/>
      <c r="N3" s="591"/>
      <c r="O3" s="591"/>
      <c r="P3" s="591"/>
      <c r="Q3" s="591"/>
      <c r="R3" s="591"/>
      <c r="S3" s="591"/>
      <c r="T3" s="591"/>
      <c r="U3" s="591"/>
    </row>
    <row r="4" spans="3:24" ht="18.75">
      <c r="C4" s="593"/>
      <c r="D4" s="593"/>
      <c r="E4" s="594" t="s">
        <v>735</v>
      </c>
      <c r="F4" s="591"/>
      <c r="G4" s="591"/>
      <c r="H4" s="591"/>
      <c r="I4" s="591"/>
      <c r="J4" s="591"/>
      <c r="K4" s="591"/>
      <c r="L4" s="591"/>
      <c r="M4" s="591"/>
      <c r="N4" s="591"/>
      <c r="O4" s="591"/>
      <c r="P4" s="591"/>
      <c r="Q4" s="591"/>
      <c r="R4" s="591"/>
      <c r="S4" s="591"/>
      <c r="T4" s="591"/>
      <c r="U4" s="591"/>
    </row>
    <row r="5" spans="3:24" ht="18.75">
      <c r="C5" s="571" t="e">
        <f>#REF!</f>
        <v>#REF!</v>
      </c>
      <c r="D5" s="571"/>
      <c r="E5" s="571"/>
      <c r="F5" s="571"/>
      <c r="G5" s="571"/>
      <c r="H5" s="571"/>
      <c r="I5" s="571"/>
      <c r="J5" s="571"/>
      <c r="K5" s="571"/>
      <c r="L5" s="571"/>
      <c r="M5" s="571"/>
      <c r="N5" s="571"/>
      <c r="O5" s="571"/>
      <c r="P5" s="571"/>
      <c r="Q5" s="571"/>
      <c r="R5" s="571"/>
      <c r="S5" s="571"/>
      <c r="T5" s="571"/>
      <c r="U5" s="571"/>
    </row>
    <row r="6" spans="3:24" s="39" customFormat="1" ht="18">
      <c r="C6" s="598" t="s">
        <v>25</v>
      </c>
      <c r="D6" s="598" t="s">
        <v>26</v>
      </c>
      <c r="E6" s="572" t="s">
        <v>27</v>
      </c>
      <c r="F6" s="572" t="s">
        <v>28</v>
      </c>
      <c r="G6" s="572" t="s">
        <v>29</v>
      </c>
      <c r="H6" s="572" t="s">
        <v>30</v>
      </c>
      <c r="I6" s="572" t="s">
        <v>48</v>
      </c>
      <c r="J6" s="572"/>
      <c r="K6" s="572"/>
      <c r="L6" s="572"/>
      <c r="M6" s="572"/>
      <c r="N6" s="572"/>
      <c r="O6" s="572"/>
      <c r="P6" s="572"/>
      <c r="Q6" s="572" t="s">
        <v>31</v>
      </c>
      <c r="R6" s="572" t="s">
        <v>32</v>
      </c>
      <c r="S6" s="572" t="s">
        <v>33</v>
      </c>
      <c r="T6" s="572" t="s">
        <v>34</v>
      </c>
      <c r="U6" s="572" t="s">
        <v>35</v>
      </c>
    </row>
    <row r="7" spans="3:24" s="39" customFormat="1" ht="18">
      <c r="C7" s="598"/>
      <c r="D7" s="598"/>
      <c r="E7" s="572"/>
      <c r="F7" s="572"/>
      <c r="G7" s="572"/>
      <c r="H7" s="572"/>
      <c r="I7" s="77" t="s">
        <v>36</v>
      </c>
      <c r="J7" s="77" t="s">
        <v>37</v>
      </c>
      <c r="K7" s="77" t="s">
        <v>38</v>
      </c>
      <c r="L7" s="77" t="s">
        <v>39</v>
      </c>
      <c r="M7" s="77" t="s">
        <v>71</v>
      </c>
      <c r="N7" s="77" t="s">
        <v>54</v>
      </c>
      <c r="O7" s="77" t="s">
        <v>40</v>
      </c>
      <c r="P7" s="78" t="s">
        <v>373</v>
      </c>
      <c r="Q7" s="572"/>
      <c r="R7" s="572"/>
      <c r="S7" s="572"/>
      <c r="T7" s="572"/>
      <c r="U7" s="572"/>
    </row>
    <row r="8" spans="3:24" ht="18">
      <c r="C8" s="34">
        <v>1</v>
      </c>
      <c r="D8" s="180">
        <v>45075</v>
      </c>
      <c r="E8" s="34" t="s">
        <v>665</v>
      </c>
      <c r="F8" s="34" t="s">
        <v>183</v>
      </c>
      <c r="G8" s="34" t="s">
        <v>107</v>
      </c>
      <c r="H8" s="34" t="s">
        <v>103</v>
      </c>
      <c r="I8" s="34">
        <v>671</v>
      </c>
      <c r="J8" s="34"/>
      <c r="K8" s="34"/>
      <c r="L8" s="34"/>
      <c r="M8" s="34"/>
      <c r="N8" s="34"/>
      <c r="O8" s="34"/>
      <c r="P8" s="34"/>
      <c r="Q8" s="34">
        <f>SUM(I8:P8)</f>
        <v>671</v>
      </c>
      <c r="R8" s="34" t="s">
        <v>104</v>
      </c>
      <c r="S8" s="82">
        <v>1.55</v>
      </c>
      <c r="T8" s="34" t="s">
        <v>105</v>
      </c>
      <c r="U8" s="34"/>
      <c r="X8" s="31" t="str">
        <f>+E8&amp;F8&amp;SUM(I8:O8)</f>
        <v>J-137J-169671</v>
      </c>
    </row>
    <row r="9" spans="3:24" ht="18">
      <c r="C9" s="34">
        <f>+C8+1</f>
        <v>2</v>
      </c>
      <c r="D9" s="180"/>
      <c r="E9" s="34" t="s">
        <v>112</v>
      </c>
      <c r="F9" s="34" t="s">
        <v>135</v>
      </c>
      <c r="G9" s="34" t="s">
        <v>102</v>
      </c>
      <c r="H9" s="34" t="s">
        <v>103</v>
      </c>
      <c r="I9" s="34">
        <v>527</v>
      </c>
      <c r="J9" s="34"/>
      <c r="K9" s="34"/>
      <c r="L9" s="34"/>
      <c r="M9" s="34"/>
      <c r="N9" s="34"/>
      <c r="O9" s="34"/>
      <c r="P9" s="34"/>
      <c r="Q9" s="34">
        <f>SUM(I9:P9)+Q8</f>
        <v>1198</v>
      </c>
      <c r="R9" s="34" t="s">
        <v>104</v>
      </c>
      <c r="S9" s="82">
        <v>1.25</v>
      </c>
      <c r="T9" s="34" t="s">
        <v>105</v>
      </c>
      <c r="U9" s="35"/>
      <c r="X9" s="31" t="str">
        <f t="shared" ref="X9:X72" si="0">+E9&amp;F9&amp;SUM(I9:O9)</f>
        <v>J-119J-134527</v>
      </c>
    </row>
    <row r="10" spans="3:24" ht="18">
      <c r="C10" s="34">
        <f t="shared" ref="C10:C73" si="1">+C9+1</f>
        <v>3</v>
      </c>
      <c r="D10" s="180"/>
      <c r="E10" s="34" t="s">
        <v>196</v>
      </c>
      <c r="F10" s="34" t="s">
        <v>112</v>
      </c>
      <c r="G10" s="34" t="s">
        <v>102</v>
      </c>
      <c r="H10" s="34" t="s">
        <v>103</v>
      </c>
      <c r="I10" s="34">
        <v>54</v>
      </c>
      <c r="J10" s="34"/>
      <c r="K10" s="34"/>
      <c r="L10" s="34"/>
      <c r="M10" s="34"/>
      <c r="N10" s="34"/>
      <c r="O10" s="34"/>
      <c r="P10" s="34"/>
      <c r="Q10" s="34">
        <f t="shared" ref="Q10:Q73" si="2">SUM(I10:P10)+Q9</f>
        <v>1252</v>
      </c>
      <c r="R10" s="34" t="s">
        <v>104</v>
      </c>
      <c r="S10" s="82">
        <v>1.6</v>
      </c>
      <c r="T10" s="34" t="s">
        <v>105</v>
      </c>
      <c r="U10" s="34"/>
      <c r="X10" s="31" t="str">
        <f t="shared" si="0"/>
        <v>J-111J-11954</v>
      </c>
    </row>
    <row r="11" spans="3:24" ht="18">
      <c r="C11" s="34">
        <f t="shared" si="1"/>
        <v>4</v>
      </c>
      <c r="D11" s="180">
        <v>45077</v>
      </c>
      <c r="E11" s="34" t="s">
        <v>196</v>
      </c>
      <c r="F11" s="34" t="s">
        <v>212</v>
      </c>
      <c r="G11" s="34" t="s">
        <v>691</v>
      </c>
      <c r="H11" s="34" t="s">
        <v>103</v>
      </c>
      <c r="I11" s="34">
        <v>310</v>
      </c>
      <c r="J11" s="34"/>
      <c r="K11" s="34"/>
      <c r="L11" s="34"/>
      <c r="M11" s="34"/>
      <c r="N11" s="34"/>
      <c r="O11" s="34"/>
      <c r="P11" s="34"/>
      <c r="Q11" s="34">
        <f t="shared" si="2"/>
        <v>1562</v>
      </c>
      <c r="R11" s="34" t="s">
        <v>104</v>
      </c>
      <c r="S11" s="82">
        <v>1.6</v>
      </c>
      <c r="T11" s="34" t="s">
        <v>105</v>
      </c>
      <c r="U11" s="34"/>
      <c r="X11" s="31" t="str">
        <f t="shared" si="0"/>
        <v>J-111J-59310</v>
      </c>
    </row>
    <row r="12" spans="3:24" ht="18">
      <c r="C12" s="34">
        <f t="shared" si="1"/>
        <v>5</v>
      </c>
      <c r="D12" s="180">
        <v>45078</v>
      </c>
      <c r="E12" s="34" t="s">
        <v>237</v>
      </c>
      <c r="F12" s="34" t="s">
        <v>212</v>
      </c>
      <c r="G12" s="34" t="s">
        <v>107</v>
      </c>
      <c r="H12" s="34" t="s">
        <v>103</v>
      </c>
      <c r="I12" s="34">
        <v>83</v>
      </c>
      <c r="J12" s="34"/>
      <c r="K12" s="34"/>
      <c r="L12" s="34"/>
      <c r="M12" s="34"/>
      <c r="N12" s="34"/>
      <c r="O12" s="34"/>
      <c r="P12" s="34"/>
      <c r="Q12" s="34">
        <f t="shared" si="2"/>
        <v>1645</v>
      </c>
      <c r="R12" s="34" t="s">
        <v>110</v>
      </c>
      <c r="S12" s="82">
        <v>1.6</v>
      </c>
      <c r="T12" s="34" t="s">
        <v>105</v>
      </c>
      <c r="U12" s="34"/>
      <c r="X12" s="31" t="str">
        <f t="shared" si="0"/>
        <v>J-58J-5983</v>
      </c>
    </row>
    <row r="13" spans="3:24" s="83" customFormat="1" ht="18">
      <c r="C13" s="34">
        <f t="shared" si="1"/>
        <v>6</v>
      </c>
      <c r="D13" s="180"/>
      <c r="E13" s="34" t="s">
        <v>688</v>
      </c>
      <c r="F13" s="34" t="s">
        <v>237</v>
      </c>
      <c r="G13" s="34" t="s">
        <v>107</v>
      </c>
      <c r="H13" s="34" t="s">
        <v>103</v>
      </c>
      <c r="I13" s="34">
        <v>242</v>
      </c>
      <c r="J13" s="34"/>
      <c r="K13" s="34"/>
      <c r="L13" s="34"/>
      <c r="M13" s="34"/>
      <c r="N13" s="34"/>
      <c r="O13" s="34"/>
      <c r="P13" s="34"/>
      <c r="Q13" s="34">
        <f t="shared" si="2"/>
        <v>1887</v>
      </c>
      <c r="R13" s="34" t="s">
        <v>110</v>
      </c>
      <c r="S13" s="82">
        <v>1.6</v>
      </c>
      <c r="T13" s="34" t="s">
        <v>105</v>
      </c>
      <c r="U13" s="84"/>
      <c r="X13" s="31" t="str">
        <f t="shared" si="0"/>
        <v>J-44J-58242</v>
      </c>
    </row>
    <row r="14" spans="3:24" s="83" customFormat="1" ht="18">
      <c r="C14" s="34">
        <f t="shared" si="1"/>
        <v>7</v>
      </c>
      <c r="D14" s="180">
        <v>45085</v>
      </c>
      <c r="E14" s="34" t="s">
        <v>237</v>
      </c>
      <c r="F14" s="34" t="s">
        <v>213</v>
      </c>
      <c r="G14" s="34" t="s">
        <v>107</v>
      </c>
      <c r="H14" s="34" t="s">
        <v>103</v>
      </c>
      <c r="I14" s="34">
        <v>200</v>
      </c>
      <c r="J14" s="34"/>
      <c r="K14" s="34"/>
      <c r="L14" s="34"/>
      <c r="M14" s="34"/>
      <c r="N14" s="34"/>
      <c r="O14" s="34"/>
      <c r="P14" s="34"/>
      <c r="Q14" s="34">
        <f t="shared" si="2"/>
        <v>2087</v>
      </c>
      <c r="R14" s="34" t="s">
        <v>104</v>
      </c>
      <c r="S14" s="82">
        <v>1.55</v>
      </c>
      <c r="T14" s="34" t="s">
        <v>105</v>
      </c>
      <c r="U14" s="84"/>
      <c r="X14" s="31" t="str">
        <f t="shared" si="0"/>
        <v>J-58J-60200</v>
      </c>
    </row>
    <row r="15" spans="3:24" s="83" customFormat="1" ht="18">
      <c r="C15" s="34">
        <f t="shared" si="1"/>
        <v>8</v>
      </c>
      <c r="D15" s="180"/>
      <c r="E15" s="34" t="s">
        <v>212</v>
      </c>
      <c r="F15" s="34" t="s">
        <v>711</v>
      </c>
      <c r="G15" s="34" t="s">
        <v>107</v>
      </c>
      <c r="H15" s="34" t="s">
        <v>103</v>
      </c>
      <c r="I15" s="34">
        <v>172</v>
      </c>
      <c r="J15" s="34"/>
      <c r="K15" s="34"/>
      <c r="L15" s="34"/>
      <c r="M15" s="34"/>
      <c r="N15" s="34"/>
      <c r="O15" s="34"/>
      <c r="P15" s="34"/>
      <c r="Q15" s="34">
        <f t="shared" si="2"/>
        <v>2259</v>
      </c>
      <c r="R15" s="34" t="s">
        <v>104</v>
      </c>
      <c r="S15" s="82">
        <v>1.55</v>
      </c>
      <c r="T15" s="34" t="s">
        <v>105</v>
      </c>
      <c r="U15" s="84"/>
      <c r="X15" s="31" t="str">
        <f t="shared" si="0"/>
        <v>J-59J-41172</v>
      </c>
    </row>
    <row r="16" spans="3:24" ht="18">
      <c r="C16" s="34">
        <f t="shared" si="1"/>
        <v>9</v>
      </c>
      <c r="D16" s="180"/>
      <c r="E16" s="34" t="s">
        <v>711</v>
      </c>
      <c r="F16" s="34" t="s">
        <v>255</v>
      </c>
      <c r="G16" s="34" t="s">
        <v>107</v>
      </c>
      <c r="H16" s="34" t="s">
        <v>103</v>
      </c>
      <c r="I16" s="34">
        <v>258</v>
      </c>
      <c r="J16" s="34"/>
      <c r="K16" s="34"/>
      <c r="L16" s="34"/>
      <c r="M16" s="34"/>
      <c r="N16" s="34"/>
      <c r="O16" s="34"/>
      <c r="P16" s="93"/>
      <c r="Q16" s="34">
        <f t="shared" si="2"/>
        <v>2517</v>
      </c>
      <c r="R16" s="34" t="s">
        <v>104</v>
      </c>
      <c r="S16" s="84">
        <v>1.6</v>
      </c>
      <c r="T16" s="34" t="s">
        <v>105</v>
      </c>
      <c r="U16" s="34"/>
      <c r="V16" s="31">
        <v>171</v>
      </c>
      <c r="X16" s="31" t="str">
        <f t="shared" si="0"/>
        <v>J-41J-26258</v>
      </c>
    </row>
    <row r="17" spans="3:24" ht="18">
      <c r="C17" s="34">
        <f t="shared" si="1"/>
        <v>10</v>
      </c>
      <c r="D17" s="180"/>
      <c r="E17" s="34" t="s">
        <v>111</v>
      </c>
      <c r="F17" s="34" t="s">
        <v>377</v>
      </c>
      <c r="G17" s="34" t="s">
        <v>107</v>
      </c>
      <c r="H17" s="34" t="s">
        <v>103</v>
      </c>
      <c r="I17" s="34">
        <v>363</v>
      </c>
      <c r="J17" s="34"/>
      <c r="K17" s="34"/>
      <c r="L17" s="34"/>
      <c r="M17" s="34"/>
      <c r="N17" s="34"/>
      <c r="O17" s="34"/>
      <c r="P17" s="93"/>
      <c r="Q17" s="34">
        <f t="shared" si="2"/>
        <v>2880</v>
      </c>
      <c r="R17" s="34" t="s">
        <v>104</v>
      </c>
      <c r="S17" s="84">
        <v>1.6</v>
      </c>
      <c r="T17" s="34" t="s">
        <v>105</v>
      </c>
      <c r="U17" s="34"/>
      <c r="V17" s="31">
        <v>217</v>
      </c>
      <c r="X17" s="31" t="str">
        <f t="shared" si="0"/>
        <v>J-39J-98363</v>
      </c>
    </row>
    <row r="18" spans="3:24" ht="18">
      <c r="C18" s="34">
        <f t="shared" si="1"/>
        <v>11</v>
      </c>
      <c r="D18" s="180"/>
      <c r="E18" s="34" t="s">
        <v>377</v>
      </c>
      <c r="F18" s="34" t="s">
        <v>257</v>
      </c>
      <c r="G18" s="34" t="s">
        <v>107</v>
      </c>
      <c r="H18" s="34" t="s">
        <v>103</v>
      </c>
      <c r="I18" s="34">
        <v>253</v>
      </c>
      <c r="J18" s="34"/>
      <c r="K18" s="34"/>
      <c r="L18" s="34"/>
      <c r="M18" s="34"/>
      <c r="N18" s="34"/>
      <c r="O18" s="34"/>
      <c r="P18" s="93"/>
      <c r="Q18" s="34">
        <f t="shared" si="2"/>
        <v>3133</v>
      </c>
      <c r="R18" s="34" t="s">
        <v>110</v>
      </c>
      <c r="S18" s="84">
        <v>1.25</v>
      </c>
      <c r="T18" s="34" t="s">
        <v>105</v>
      </c>
      <c r="U18" s="35"/>
      <c r="X18" s="31" t="str">
        <f t="shared" si="0"/>
        <v>J-98J-139253</v>
      </c>
    </row>
    <row r="19" spans="3:24" ht="18">
      <c r="C19" s="34">
        <f t="shared" si="1"/>
        <v>12</v>
      </c>
      <c r="D19" s="180">
        <v>45086</v>
      </c>
      <c r="E19" s="34" t="s">
        <v>141</v>
      </c>
      <c r="F19" s="34" t="s">
        <v>115</v>
      </c>
      <c r="G19" s="34" t="s">
        <v>102</v>
      </c>
      <c r="H19" s="34" t="s">
        <v>103</v>
      </c>
      <c r="I19" s="34">
        <v>54</v>
      </c>
      <c r="J19" s="34"/>
      <c r="K19" s="34"/>
      <c r="L19" s="34"/>
      <c r="M19" s="34"/>
      <c r="N19" s="34"/>
      <c r="O19" s="34"/>
      <c r="P19" s="93"/>
      <c r="Q19" s="34">
        <f t="shared" si="2"/>
        <v>3187</v>
      </c>
      <c r="R19" s="34" t="s">
        <v>104</v>
      </c>
      <c r="S19" s="84">
        <v>1.55</v>
      </c>
      <c r="T19" s="34" t="s">
        <v>105</v>
      </c>
      <c r="U19" s="35"/>
      <c r="X19" s="31" t="str">
        <f t="shared" si="0"/>
        <v>J-127J-12654</v>
      </c>
    </row>
    <row r="20" spans="3:24" ht="18">
      <c r="C20" s="34">
        <f t="shared" si="1"/>
        <v>13</v>
      </c>
      <c r="D20" s="180"/>
      <c r="E20" s="34" t="s">
        <v>115</v>
      </c>
      <c r="F20" s="34" t="s">
        <v>41</v>
      </c>
      <c r="G20" s="34" t="s">
        <v>102</v>
      </c>
      <c r="H20" s="34" t="s">
        <v>103</v>
      </c>
      <c r="I20" s="34">
        <v>135</v>
      </c>
      <c r="J20" s="34"/>
      <c r="K20" s="34"/>
      <c r="L20" s="34"/>
      <c r="M20" s="34"/>
      <c r="N20" s="34"/>
      <c r="O20" s="34"/>
      <c r="P20" s="85"/>
      <c r="Q20" s="34">
        <f t="shared" si="2"/>
        <v>3322</v>
      </c>
      <c r="R20" s="34" t="s">
        <v>104</v>
      </c>
      <c r="S20" s="34">
        <v>1.55</v>
      </c>
      <c r="T20" s="34" t="s">
        <v>105</v>
      </c>
      <c r="U20" s="85"/>
      <c r="X20" s="31" t="str">
        <f t="shared" si="0"/>
        <v>J-126J-129135</v>
      </c>
    </row>
    <row r="21" spans="3:24" ht="18">
      <c r="C21" s="34">
        <f t="shared" si="1"/>
        <v>14</v>
      </c>
      <c r="D21" s="180"/>
      <c r="E21" s="34" t="s">
        <v>41</v>
      </c>
      <c r="F21" s="34" t="s">
        <v>665</v>
      </c>
      <c r="G21" s="34" t="s">
        <v>102</v>
      </c>
      <c r="H21" s="34" t="s">
        <v>103</v>
      </c>
      <c r="I21" s="34">
        <v>72</v>
      </c>
      <c r="J21" s="34"/>
      <c r="K21" s="34"/>
      <c r="L21" s="34"/>
      <c r="M21" s="34"/>
      <c r="N21" s="34"/>
      <c r="O21" s="34"/>
      <c r="P21" s="85"/>
      <c r="Q21" s="34">
        <f t="shared" si="2"/>
        <v>3394</v>
      </c>
      <c r="R21" s="34" t="s">
        <v>110</v>
      </c>
      <c r="S21" s="84">
        <v>1.55</v>
      </c>
      <c r="T21" s="34" t="s">
        <v>105</v>
      </c>
      <c r="U21" s="85"/>
      <c r="X21" s="31" t="str">
        <f t="shared" si="0"/>
        <v>J-129J-13772</v>
      </c>
    </row>
    <row r="22" spans="3:24" ht="18">
      <c r="C22" s="34">
        <f t="shared" si="1"/>
        <v>15</v>
      </c>
      <c r="D22" s="180"/>
      <c r="E22" s="34" t="s">
        <v>665</v>
      </c>
      <c r="F22" s="34" t="s">
        <v>718</v>
      </c>
      <c r="G22" s="34" t="s">
        <v>102</v>
      </c>
      <c r="H22" s="34" t="s">
        <v>103</v>
      </c>
      <c r="I22" s="34">
        <v>99</v>
      </c>
      <c r="J22" s="34"/>
      <c r="K22" s="34"/>
      <c r="L22" s="34"/>
      <c r="M22" s="34"/>
      <c r="N22" s="34"/>
      <c r="O22" s="34"/>
      <c r="P22" s="85"/>
      <c r="Q22" s="34">
        <f t="shared" si="2"/>
        <v>3493</v>
      </c>
      <c r="R22" s="34" t="s">
        <v>104</v>
      </c>
      <c r="S22" s="84">
        <v>1.5</v>
      </c>
      <c r="T22" s="34" t="s">
        <v>105</v>
      </c>
      <c r="U22" s="34"/>
      <c r="X22" s="31" t="str">
        <f t="shared" si="0"/>
        <v>J-137J-13899</v>
      </c>
    </row>
    <row r="23" spans="3:24" ht="18">
      <c r="C23" s="34">
        <f t="shared" si="1"/>
        <v>16</v>
      </c>
      <c r="D23" s="180"/>
      <c r="E23" s="34" t="s">
        <v>718</v>
      </c>
      <c r="F23" s="34" t="s">
        <v>278</v>
      </c>
      <c r="G23" s="34" t="s">
        <v>102</v>
      </c>
      <c r="H23" s="34" t="s">
        <v>103</v>
      </c>
      <c r="I23" s="34">
        <v>46</v>
      </c>
      <c r="J23" s="34"/>
      <c r="K23" s="34"/>
      <c r="L23" s="34"/>
      <c r="M23" s="34"/>
      <c r="N23" s="34"/>
      <c r="O23" s="34"/>
      <c r="P23" s="34"/>
      <c r="Q23" s="34">
        <f t="shared" si="2"/>
        <v>3539</v>
      </c>
      <c r="R23" s="34" t="s">
        <v>110</v>
      </c>
      <c r="S23" s="34">
        <v>1.55</v>
      </c>
      <c r="T23" s="34" t="s">
        <v>105</v>
      </c>
      <c r="U23" s="85"/>
      <c r="V23" s="31">
        <v>98</v>
      </c>
      <c r="X23" s="31" t="str">
        <f t="shared" si="0"/>
        <v>J-138J-13646</v>
      </c>
    </row>
    <row r="24" spans="3:24" ht="18">
      <c r="C24" s="34">
        <f t="shared" si="1"/>
        <v>17</v>
      </c>
      <c r="D24" s="180"/>
      <c r="E24" s="34" t="s">
        <v>278</v>
      </c>
      <c r="F24" s="34" t="s">
        <v>135</v>
      </c>
      <c r="G24" s="34" t="s">
        <v>102</v>
      </c>
      <c r="H24" s="34" t="s">
        <v>103</v>
      </c>
      <c r="I24" s="34">
        <v>206</v>
      </c>
      <c r="J24" s="34"/>
      <c r="K24" s="34"/>
      <c r="L24" s="34"/>
      <c r="M24" s="34"/>
      <c r="N24" s="34"/>
      <c r="O24" s="34"/>
      <c r="P24" s="34"/>
      <c r="Q24" s="34">
        <f t="shared" si="2"/>
        <v>3745</v>
      </c>
      <c r="R24" s="34" t="s">
        <v>110</v>
      </c>
      <c r="S24" s="34">
        <v>1.25</v>
      </c>
      <c r="T24" s="34" t="s">
        <v>105</v>
      </c>
      <c r="U24" s="34"/>
      <c r="V24" s="31">
        <v>111</v>
      </c>
      <c r="X24" s="31" t="str">
        <f t="shared" si="0"/>
        <v>J-136J-134206</v>
      </c>
    </row>
    <row r="25" spans="3:24" ht="18">
      <c r="C25" s="34">
        <f t="shared" si="1"/>
        <v>18</v>
      </c>
      <c r="D25" s="180">
        <v>45087</v>
      </c>
      <c r="E25" s="34" t="s">
        <v>257</v>
      </c>
      <c r="F25" s="34" t="s">
        <v>719</v>
      </c>
      <c r="G25" s="34" t="s">
        <v>720</v>
      </c>
      <c r="H25" s="34" t="s">
        <v>103</v>
      </c>
      <c r="I25" s="34">
        <v>479</v>
      </c>
      <c r="J25" s="34"/>
      <c r="K25" s="34"/>
      <c r="L25" s="34"/>
      <c r="M25" s="34"/>
      <c r="N25" s="34"/>
      <c r="O25" s="34"/>
      <c r="P25" s="34"/>
      <c r="Q25" s="34">
        <f t="shared" si="2"/>
        <v>4224</v>
      </c>
      <c r="R25" s="34" t="s">
        <v>110</v>
      </c>
      <c r="S25" s="34">
        <v>1.55</v>
      </c>
      <c r="T25" s="34" t="s">
        <v>105</v>
      </c>
      <c r="U25" s="86"/>
      <c r="V25" s="31">
        <v>278</v>
      </c>
      <c r="X25" s="31" t="str">
        <f t="shared" si="0"/>
        <v>J-139J-167479</v>
      </c>
    </row>
    <row r="26" spans="3:24" ht="18">
      <c r="C26" s="34">
        <f t="shared" si="1"/>
        <v>19</v>
      </c>
      <c r="D26" s="180"/>
      <c r="E26" s="34" t="s">
        <v>257</v>
      </c>
      <c r="F26" s="34" t="s">
        <v>126</v>
      </c>
      <c r="G26" s="34" t="s">
        <v>107</v>
      </c>
      <c r="H26" s="34" t="s">
        <v>103</v>
      </c>
      <c r="I26" s="34">
        <v>247</v>
      </c>
      <c r="J26" s="34"/>
      <c r="K26" s="34"/>
      <c r="L26" s="34"/>
      <c r="M26" s="34"/>
      <c r="N26" s="34"/>
      <c r="O26" s="34"/>
      <c r="P26" s="34"/>
      <c r="Q26" s="34">
        <f t="shared" si="2"/>
        <v>4471</v>
      </c>
      <c r="R26" s="34" t="s">
        <v>104</v>
      </c>
      <c r="S26" s="34">
        <v>1.55</v>
      </c>
      <c r="T26" s="34" t="s">
        <v>105</v>
      </c>
      <c r="U26" s="86"/>
      <c r="V26" s="31">
        <v>271</v>
      </c>
      <c r="X26" s="31" t="str">
        <f t="shared" si="0"/>
        <v>J-139J-153247</v>
      </c>
    </row>
    <row r="27" spans="3:24" ht="18">
      <c r="C27" s="34">
        <f t="shared" si="1"/>
        <v>20</v>
      </c>
      <c r="D27" s="180">
        <v>45088</v>
      </c>
      <c r="E27" s="34" t="s">
        <v>41</v>
      </c>
      <c r="F27" s="34" t="s">
        <v>253</v>
      </c>
      <c r="G27" s="34" t="s">
        <v>102</v>
      </c>
      <c r="H27" s="34" t="s">
        <v>103</v>
      </c>
      <c r="I27" s="34">
        <v>135</v>
      </c>
      <c r="J27" s="34"/>
      <c r="K27" s="34"/>
      <c r="L27" s="34"/>
      <c r="M27" s="34"/>
      <c r="N27" s="34"/>
      <c r="O27" s="34"/>
      <c r="P27" s="85"/>
      <c r="Q27" s="34">
        <f t="shared" si="2"/>
        <v>4606</v>
      </c>
      <c r="R27" s="34" t="s">
        <v>104</v>
      </c>
      <c r="S27" s="34">
        <v>1.2</v>
      </c>
      <c r="T27" s="34" t="s">
        <v>105</v>
      </c>
      <c r="U27" s="86"/>
      <c r="X27" s="31" t="str">
        <f t="shared" si="0"/>
        <v>J-129J-108135</v>
      </c>
    </row>
    <row r="28" spans="3:24" ht="18">
      <c r="C28" s="34">
        <f t="shared" si="1"/>
        <v>21</v>
      </c>
      <c r="D28" s="180"/>
      <c r="E28" s="34" t="s">
        <v>253</v>
      </c>
      <c r="F28" s="34" t="s">
        <v>249</v>
      </c>
      <c r="G28" s="94" t="s">
        <v>102</v>
      </c>
      <c r="H28" s="34" t="s">
        <v>103</v>
      </c>
      <c r="I28" s="34">
        <v>7</v>
      </c>
      <c r="J28" s="34"/>
      <c r="K28" s="34"/>
      <c r="L28" s="34"/>
      <c r="M28" s="34"/>
      <c r="N28" s="34"/>
      <c r="O28" s="34"/>
      <c r="P28" s="85"/>
      <c r="Q28" s="34">
        <f t="shared" si="2"/>
        <v>4613</v>
      </c>
      <c r="R28" s="34" t="s">
        <v>110</v>
      </c>
      <c r="S28" s="34">
        <v>1.3</v>
      </c>
      <c r="T28" s="34" t="s">
        <v>105</v>
      </c>
      <c r="U28" s="86"/>
      <c r="X28" s="31" t="str">
        <f t="shared" si="0"/>
        <v>J-108J-1107</v>
      </c>
    </row>
    <row r="29" spans="3:24" ht="18">
      <c r="C29" s="34">
        <f t="shared" si="1"/>
        <v>22</v>
      </c>
      <c r="D29" s="180"/>
      <c r="E29" s="34" t="s">
        <v>249</v>
      </c>
      <c r="F29" s="34" t="s">
        <v>365</v>
      </c>
      <c r="G29" s="34" t="s">
        <v>102</v>
      </c>
      <c r="H29" s="34" t="s">
        <v>103</v>
      </c>
      <c r="I29" s="34">
        <v>61</v>
      </c>
      <c r="J29" s="34"/>
      <c r="K29" s="34"/>
      <c r="L29" s="34"/>
      <c r="M29" s="34"/>
      <c r="N29" s="34"/>
      <c r="O29" s="34"/>
      <c r="P29" s="34"/>
      <c r="Q29" s="34">
        <f t="shared" si="2"/>
        <v>4674</v>
      </c>
      <c r="R29" s="34" t="s">
        <v>110</v>
      </c>
      <c r="S29" s="34">
        <v>1.8</v>
      </c>
      <c r="T29" s="34" t="s">
        <v>105</v>
      </c>
      <c r="U29" s="86"/>
      <c r="V29" s="31">
        <v>145</v>
      </c>
      <c r="X29" s="31" t="str">
        <f t="shared" si="0"/>
        <v>J-110J-10561</v>
      </c>
    </row>
    <row r="30" spans="3:24" ht="18">
      <c r="C30" s="34">
        <f t="shared" si="1"/>
        <v>23</v>
      </c>
      <c r="D30" s="180"/>
      <c r="E30" s="34" t="s">
        <v>365</v>
      </c>
      <c r="F30" s="34" t="s">
        <v>721</v>
      </c>
      <c r="G30" s="34" t="s">
        <v>102</v>
      </c>
      <c r="H30" s="34" t="s">
        <v>103</v>
      </c>
      <c r="I30" s="34">
        <v>138</v>
      </c>
      <c r="J30" s="34"/>
      <c r="K30" s="34"/>
      <c r="L30" s="34"/>
      <c r="M30" s="34"/>
      <c r="N30" s="34"/>
      <c r="O30" s="34"/>
      <c r="P30" s="85"/>
      <c r="Q30" s="34">
        <f t="shared" si="2"/>
        <v>4812</v>
      </c>
      <c r="R30" s="34" t="s">
        <v>110</v>
      </c>
      <c r="S30" s="34">
        <v>1.8</v>
      </c>
      <c r="T30" s="34" t="s">
        <v>105</v>
      </c>
      <c r="U30" s="86"/>
      <c r="X30" s="31" t="str">
        <f t="shared" si="0"/>
        <v>J-105J-64138</v>
      </c>
    </row>
    <row r="31" spans="3:24" ht="18">
      <c r="C31" s="34">
        <f t="shared" si="1"/>
        <v>24</v>
      </c>
      <c r="D31" s="180"/>
      <c r="E31" s="34" t="s">
        <v>721</v>
      </c>
      <c r="F31" s="34" t="s">
        <v>722</v>
      </c>
      <c r="G31" s="34" t="s">
        <v>102</v>
      </c>
      <c r="H31" s="34" t="s">
        <v>103</v>
      </c>
      <c r="I31" s="34">
        <v>267</v>
      </c>
      <c r="J31" s="34"/>
      <c r="K31" s="34"/>
      <c r="L31" s="34"/>
      <c r="M31" s="34"/>
      <c r="N31" s="34"/>
      <c r="O31" s="34"/>
      <c r="P31" s="85"/>
      <c r="Q31" s="34">
        <f t="shared" si="2"/>
        <v>5079</v>
      </c>
      <c r="R31" s="34" t="s">
        <v>110</v>
      </c>
      <c r="S31" s="34">
        <v>1.8</v>
      </c>
      <c r="T31" s="34" t="s">
        <v>105</v>
      </c>
      <c r="U31" s="86"/>
      <c r="X31" s="31" t="str">
        <f t="shared" si="0"/>
        <v>J-64J-3267</v>
      </c>
    </row>
    <row r="32" spans="3:24" ht="18">
      <c r="C32" s="34">
        <f t="shared" si="1"/>
        <v>25</v>
      </c>
      <c r="D32" s="180">
        <v>45090</v>
      </c>
      <c r="E32" s="34" t="s">
        <v>250</v>
      </c>
      <c r="F32" s="34" t="s">
        <v>643</v>
      </c>
      <c r="G32" s="34" t="s">
        <v>691</v>
      </c>
      <c r="H32" s="34" t="s">
        <v>103</v>
      </c>
      <c r="I32" s="34">
        <v>176</v>
      </c>
      <c r="J32" s="34"/>
      <c r="K32" s="34"/>
      <c r="L32" s="34"/>
      <c r="M32" s="34"/>
      <c r="N32" s="34"/>
      <c r="O32" s="34"/>
      <c r="P32" s="85"/>
      <c r="Q32" s="34">
        <f t="shared" si="2"/>
        <v>5255</v>
      </c>
      <c r="R32" s="34" t="s">
        <v>110</v>
      </c>
      <c r="S32" s="34">
        <v>1.3</v>
      </c>
      <c r="T32" s="34" t="s">
        <v>105</v>
      </c>
      <c r="U32" s="86"/>
      <c r="X32" s="31" t="str">
        <f t="shared" si="0"/>
        <v>J-96J-103176</v>
      </c>
    </row>
    <row r="33" spans="3:24" ht="18">
      <c r="C33" s="34">
        <f t="shared" si="1"/>
        <v>26</v>
      </c>
      <c r="D33" s="180"/>
      <c r="E33" s="34" t="s">
        <v>643</v>
      </c>
      <c r="F33" s="34" t="s">
        <v>187</v>
      </c>
      <c r="G33" s="34" t="s">
        <v>691</v>
      </c>
      <c r="H33" s="34" t="s">
        <v>103</v>
      </c>
      <c r="I33" s="34">
        <v>52</v>
      </c>
      <c r="J33" s="34"/>
      <c r="K33" s="34"/>
      <c r="L33" s="34"/>
      <c r="M33" s="34"/>
      <c r="N33" s="34"/>
      <c r="O33" s="34"/>
      <c r="P33" s="85"/>
      <c r="Q33" s="34">
        <f t="shared" si="2"/>
        <v>5307</v>
      </c>
      <c r="R33" s="34" t="s">
        <v>110</v>
      </c>
      <c r="S33" s="34">
        <v>1.3</v>
      </c>
      <c r="T33" s="34" t="s">
        <v>105</v>
      </c>
      <c r="U33" s="86"/>
      <c r="X33" s="31" t="str">
        <f t="shared" si="0"/>
        <v>J-103J-10652</v>
      </c>
    </row>
    <row r="34" spans="3:24" ht="18">
      <c r="C34" s="34">
        <f t="shared" si="1"/>
        <v>27</v>
      </c>
      <c r="D34" s="180"/>
      <c r="E34" s="34" t="s">
        <v>187</v>
      </c>
      <c r="F34" s="34" t="s">
        <v>723</v>
      </c>
      <c r="G34" s="34" t="s">
        <v>691</v>
      </c>
      <c r="H34" s="34" t="s">
        <v>103</v>
      </c>
      <c r="I34" s="34">
        <v>31</v>
      </c>
      <c r="J34" s="34"/>
      <c r="K34" s="34"/>
      <c r="L34" s="34"/>
      <c r="M34" s="34"/>
      <c r="N34" s="34"/>
      <c r="O34" s="34"/>
      <c r="P34" s="85"/>
      <c r="Q34" s="34">
        <f t="shared" si="2"/>
        <v>5338</v>
      </c>
      <c r="R34" s="34" t="s">
        <v>110</v>
      </c>
      <c r="S34" s="34">
        <v>1.8</v>
      </c>
      <c r="T34" s="34" t="s">
        <v>105</v>
      </c>
      <c r="U34" s="86"/>
      <c r="X34" s="31" t="str">
        <f t="shared" si="0"/>
        <v>J-106J-10731</v>
      </c>
    </row>
    <row r="35" spans="3:24" ht="18">
      <c r="C35" s="34">
        <f t="shared" si="1"/>
        <v>28</v>
      </c>
      <c r="D35" s="180"/>
      <c r="E35" s="34" t="s">
        <v>723</v>
      </c>
      <c r="F35" s="34" t="s">
        <v>115</v>
      </c>
      <c r="G35" s="34" t="s">
        <v>107</v>
      </c>
      <c r="H35" s="34" t="s">
        <v>103</v>
      </c>
      <c r="I35" s="34">
        <v>241</v>
      </c>
      <c r="J35" s="34"/>
      <c r="K35" s="34"/>
      <c r="L35" s="34"/>
      <c r="M35" s="34"/>
      <c r="N35" s="34"/>
      <c r="O35" s="34"/>
      <c r="P35" s="85"/>
      <c r="Q35" s="34">
        <f t="shared" si="2"/>
        <v>5579</v>
      </c>
      <c r="R35" s="34" t="s">
        <v>110</v>
      </c>
      <c r="S35" s="34">
        <v>1.2</v>
      </c>
      <c r="T35" s="34" t="s">
        <v>105</v>
      </c>
      <c r="U35" s="86"/>
      <c r="X35" s="31" t="str">
        <f t="shared" si="0"/>
        <v>J-107J-126241</v>
      </c>
    </row>
    <row r="36" spans="3:24" ht="18">
      <c r="C36" s="34">
        <f t="shared" si="1"/>
        <v>29</v>
      </c>
      <c r="D36" s="180">
        <v>45092</v>
      </c>
      <c r="E36" s="34" t="s">
        <v>250</v>
      </c>
      <c r="F36" s="34" t="s">
        <v>692</v>
      </c>
      <c r="G36" s="34" t="s">
        <v>144</v>
      </c>
      <c r="H36" s="34" t="s">
        <v>103</v>
      </c>
      <c r="I36" s="34">
        <v>43</v>
      </c>
      <c r="J36" s="34"/>
      <c r="K36" s="34"/>
      <c r="L36" s="34"/>
      <c r="M36" s="34"/>
      <c r="N36" s="34"/>
      <c r="O36" s="34"/>
      <c r="P36" s="85"/>
      <c r="Q36" s="34">
        <f t="shared" si="2"/>
        <v>5622</v>
      </c>
      <c r="R36" s="34" t="s">
        <v>104</v>
      </c>
      <c r="S36" s="87">
        <v>1.2</v>
      </c>
      <c r="T36" s="34" t="s">
        <v>105</v>
      </c>
      <c r="U36" s="86"/>
      <c r="X36" s="31" t="str">
        <f t="shared" si="0"/>
        <v>J-96J-9743</v>
      </c>
    </row>
    <row r="37" spans="3:24" ht="18">
      <c r="C37" s="34">
        <f t="shared" si="1"/>
        <v>30</v>
      </c>
      <c r="D37" s="180"/>
      <c r="E37" s="34" t="s">
        <v>723</v>
      </c>
      <c r="F37" s="34" t="s">
        <v>253</v>
      </c>
      <c r="G37" s="34" t="s">
        <v>691</v>
      </c>
      <c r="H37" s="34" t="s">
        <v>103</v>
      </c>
      <c r="I37" s="34">
        <v>57</v>
      </c>
      <c r="J37" s="34"/>
      <c r="K37" s="34"/>
      <c r="L37" s="34"/>
      <c r="M37" s="34"/>
      <c r="N37" s="34"/>
      <c r="O37" s="34"/>
      <c r="P37" s="34"/>
      <c r="Q37" s="34">
        <f t="shared" si="2"/>
        <v>5679</v>
      </c>
      <c r="R37" s="34" t="s">
        <v>104</v>
      </c>
      <c r="S37" s="34">
        <v>1.3</v>
      </c>
      <c r="T37" s="34" t="s">
        <v>105</v>
      </c>
      <c r="U37" s="86"/>
      <c r="V37" s="31">
        <v>228</v>
      </c>
      <c r="X37" s="31" t="str">
        <f t="shared" si="0"/>
        <v>J-107J-10857</v>
      </c>
    </row>
    <row r="38" spans="3:24" ht="18">
      <c r="C38" s="34">
        <f t="shared" si="1"/>
        <v>31</v>
      </c>
      <c r="D38" s="180"/>
      <c r="E38" s="34" t="s">
        <v>187</v>
      </c>
      <c r="F38" s="34" t="s">
        <v>130</v>
      </c>
      <c r="G38" s="34" t="s">
        <v>144</v>
      </c>
      <c r="H38" s="34" t="s">
        <v>103</v>
      </c>
      <c r="I38" s="34">
        <v>51</v>
      </c>
      <c r="J38" s="34"/>
      <c r="K38" s="34"/>
      <c r="L38" s="34"/>
      <c r="M38" s="34"/>
      <c r="N38" s="34"/>
      <c r="O38" s="34"/>
      <c r="P38" s="85"/>
      <c r="Q38" s="34">
        <f t="shared" si="2"/>
        <v>5730</v>
      </c>
      <c r="R38" s="34" t="s">
        <v>104</v>
      </c>
      <c r="S38" s="34">
        <v>1.3</v>
      </c>
      <c r="T38" s="34" t="s">
        <v>105</v>
      </c>
      <c r="U38" s="36"/>
      <c r="X38" s="31" t="str">
        <f t="shared" si="0"/>
        <v>J-106J-10951</v>
      </c>
    </row>
    <row r="39" spans="3:24" ht="18">
      <c r="C39" s="34">
        <f t="shared" si="1"/>
        <v>32</v>
      </c>
      <c r="D39" s="180"/>
      <c r="E39" s="34" t="s">
        <v>135</v>
      </c>
      <c r="F39" s="34" t="s">
        <v>53</v>
      </c>
      <c r="G39" s="34" t="s">
        <v>102</v>
      </c>
      <c r="H39" s="34" t="s">
        <v>103</v>
      </c>
      <c r="I39" s="34">
        <v>108</v>
      </c>
      <c r="J39" s="34"/>
      <c r="K39" s="34"/>
      <c r="L39" s="34"/>
      <c r="M39" s="34"/>
      <c r="N39" s="34"/>
      <c r="O39" s="34"/>
      <c r="P39" s="85"/>
      <c r="Q39" s="34">
        <f t="shared" si="2"/>
        <v>5838</v>
      </c>
      <c r="R39" s="34" t="s">
        <v>110</v>
      </c>
      <c r="S39" s="34">
        <v>1.3</v>
      </c>
      <c r="T39" s="34" t="s">
        <v>105</v>
      </c>
      <c r="U39" s="36"/>
      <c r="X39" s="31" t="str">
        <f t="shared" si="0"/>
        <v>J-134J-130108</v>
      </c>
    </row>
    <row r="40" spans="3:24" ht="18">
      <c r="C40" s="34">
        <f t="shared" si="1"/>
        <v>33</v>
      </c>
      <c r="D40" s="180">
        <v>45095</v>
      </c>
      <c r="E40" s="34" t="s">
        <v>213</v>
      </c>
      <c r="F40" s="34" t="s">
        <v>192</v>
      </c>
      <c r="G40" s="34" t="s">
        <v>107</v>
      </c>
      <c r="H40" s="34" t="s">
        <v>103</v>
      </c>
      <c r="I40" s="34"/>
      <c r="J40" s="34">
        <v>74</v>
      </c>
      <c r="K40" s="34"/>
      <c r="L40" s="34"/>
      <c r="M40" s="34"/>
      <c r="N40" s="34"/>
      <c r="O40" s="34"/>
      <c r="P40" s="85"/>
      <c r="Q40" s="34">
        <f t="shared" si="2"/>
        <v>5912</v>
      </c>
      <c r="R40" s="34" t="s">
        <v>110</v>
      </c>
      <c r="S40" s="34">
        <v>1.3</v>
      </c>
      <c r="T40" s="34" t="s">
        <v>105</v>
      </c>
      <c r="U40" s="36"/>
      <c r="X40" s="31" t="str">
        <f t="shared" si="0"/>
        <v>J-60J-5374</v>
      </c>
    </row>
    <row r="41" spans="3:24" ht="18">
      <c r="C41" s="34">
        <f t="shared" si="1"/>
        <v>34</v>
      </c>
      <c r="D41" s="180"/>
      <c r="E41" s="34" t="s">
        <v>116</v>
      </c>
      <c r="F41" s="34" t="s">
        <v>724</v>
      </c>
      <c r="G41" s="34" t="s">
        <v>107</v>
      </c>
      <c r="H41" s="34" t="s">
        <v>103</v>
      </c>
      <c r="I41" s="34"/>
      <c r="J41" s="34">
        <v>180</v>
      </c>
      <c r="K41" s="34"/>
      <c r="L41" s="34"/>
      <c r="M41" s="34"/>
      <c r="N41" s="34"/>
      <c r="O41" s="34"/>
      <c r="P41" s="85"/>
      <c r="Q41" s="34">
        <f t="shared" si="2"/>
        <v>6092</v>
      </c>
      <c r="R41" s="34" t="s">
        <v>110</v>
      </c>
      <c r="S41" s="34">
        <v>1.8</v>
      </c>
      <c r="T41" s="34" t="s">
        <v>105</v>
      </c>
      <c r="U41" s="36"/>
      <c r="X41" s="31" t="str">
        <f t="shared" si="0"/>
        <v>J-102J-128180</v>
      </c>
    </row>
    <row r="42" spans="3:24" ht="18">
      <c r="C42" s="34">
        <f t="shared" si="1"/>
        <v>35</v>
      </c>
      <c r="D42" s="180"/>
      <c r="E42" s="34" t="s">
        <v>192</v>
      </c>
      <c r="F42" s="34" t="s">
        <v>222</v>
      </c>
      <c r="G42" s="34" t="s">
        <v>107</v>
      </c>
      <c r="H42" s="34" t="s">
        <v>103</v>
      </c>
      <c r="I42" s="34"/>
      <c r="J42" s="34"/>
      <c r="K42" s="34">
        <v>167</v>
      </c>
      <c r="L42" s="34"/>
      <c r="M42" s="34"/>
      <c r="N42" s="34"/>
      <c r="O42" s="34"/>
      <c r="P42" s="85"/>
      <c r="Q42" s="34">
        <f t="shared" si="2"/>
        <v>6259</v>
      </c>
      <c r="R42" s="34" t="s">
        <v>110</v>
      </c>
      <c r="S42" s="34">
        <v>1.8</v>
      </c>
      <c r="T42" s="34" t="s">
        <v>105</v>
      </c>
      <c r="U42" s="36"/>
      <c r="X42" s="31" t="str">
        <f t="shared" si="0"/>
        <v>J-53J-51167</v>
      </c>
    </row>
    <row r="43" spans="3:24" ht="18">
      <c r="C43" s="34">
        <f t="shared" si="1"/>
        <v>36</v>
      </c>
      <c r="D43" s="180"/>
      <c r="E43" s="34" t="s">
        <v>725</v>
      </c>
      <c r="F43" s="34" t="s">
        <v>252</v>
      </c>
      <c r="G43" s="34" t="s">
        <v>107</v>
      </c>
      <c r="H43" s="34" t="s">
        <v>103</v>
      </c>
      <c r="I43" s="34"/>
      <c r="J43" s="34"/>
      <c r="K43" s="34">
        <v>169</v>
      </c>
      <c r="L43" s="34"/>
      <c r="M43" s="34"/>
      <c r="N43" s="34"/>
      <c r="O43" s="34"/>
      <c r="P43" s="85"/>
      <c r="Q43" s="34">
        <f t="shared" si="2"/>
        <v>6428</v>
      </c>
      <c r="R43" s="34" t="s">
        <v>110</v>
      </c>
      <c r="S43" s="34">
        <v>0.6</v>
      </c>
      <c r="T43" s="34" t="s">
        <v>105</v>
      </c>
      <c r="U43" s="88"/>
      <c r="X43" s="31" t="str">
        <f t="shared" si="0"/>
        <v>J-72J-99169</v>
      </c>
    </row>
    <row r="44" spans="3:24" ht="18">
      <c r="C44" s="34">
        <f t="shared" si="1"/>
        <v>37</v>
      </c>
      <c r="D44" s="180"/>
      <c r="E44" s="34" t="s">
        <v>252</v>
      </c>
      <c r="F44" s="34" t="s">
        <v>116</v>
      </c>
      <c r="G44" s="34" t="s">
        <v>107</v>
      </c>
      <c r="H44" s="34" t="s">
        <v>103</v>
      </c>
      <c r="I44" s="34"/>
      <c r="J44" s="34"/>
      <c r="K44" s="34">
        <v>124</v>
      </c>
      <c r="L44" s="34"/>
      <c r="M44" s="34"/>
      <c r="N44" s="34"/>
      <c r="O44" s="34"/>
      <c r="P44" s="85"/>
      <c r="Q44" s="34">
        <f t="shared" si="2"/>
        <v>6552</v>
      </c>
      <c r="R44" s="34" t="s">
        <v>110</v>
      </c>
      <c r="S44" s="34">
        <v>1.8</v>
      </c>
      <c r="T44" s="34" t="s">
        <v>105</v>
      </c>
      <c r="U44" s="88"/>
      <c r="X44" s="31" t="str">
        <f t="shared" si="0"/>
        <v>J-99J-102124</v>
      </c>
    </row>
    <row r="45" spans="3:24" ht="18">
      <c r="C45" s="34">
        <f t="shared" si="1"/>
        <v>38</v>
      </c>
      <c r="D45" s="180"/>
      <c r="E45" s="34" t="s">
        <v>222</v>
      </c>
      <c r="F45" s="34" t="s">
        <v>209</v>
      </c>
      <c r="G45" s="34" t="s">
        <v>107</v>
      </c>
      <c r="H45" s="34" t="s">
        <v>103</v>
      </c>
      <c r="I45" s="34"/>
      <c r="J45" s="34"/>
      <c r="K45" s="34"/>
      <c r="L45" s="34">
        <v>76</v>
      </c>
      <c r="M45" s="34"/>
      <c r="N45" s="34"/>
      <c r="O45" s="34"/>
      <c r="P45" s="85"/>
      <c r="Q45" s="34">
        <f t="shared" si="2"/>
        <v>6628</v>
      </c>
      <c r="R45" s="34" t="s">
        <v>110</v>
      </c>
      <c r="S45" s="34">
        <v>1.8</v>
      </c>
      <c r="T45" s="34" t="s">
        <v>105</v>
      </c>
      <c r="U45" s="88"/>
      <c r="X45" s="31" t="str">
        <f t="shared" si="0"/>
        <v>J-51J-5276</v>
      </c>
    </row>
    <row r="46" spans="3:24" ht="18">
      <c r="C46" s="34">
        <f t="shared" si="1"/>
        <v>39</v>
      </c>
      <c r="D46" s="180"/>
      <c r="E46" s="34" t="s">
        <v>209</v>
      </c>
      <c r="F46" s="34" t="s">
        <v>113</v>
      </c>
      <c r="G46" s="34" t="s">
        <v>107</v>
      </c>
      <c r="H46" s="34" t="s">
        <v>103</v>
      </c>
      <c r="I46" s="34"/>
      <c r="J46" s="34"/>
      <c r="K46" s="34"/>
      <c r="L46" s="34">
        <v>16</v>
      </c>
      <c r="M46" s="34"/>
      <c r="N46" s="34"/>
      <c r="O46" s="34"/>
      <c r="P46" s="85"/>
      <c r="Q46" s="34">
        <f t="shared" si="2"/>
        <v>6644</v>
      </c>
      <c r="R46" s="34" t="s">
        <v>104</v>
      </c>
      <c r="S46" s="34">
        <v>1.8</v>
      </c>
      <c r="T46" s="34" t="s">
        <v>105</v>
      </c>
      <c r="U46" s="36"/>
      <c r="X46" s="31" t="str">
        <f t="shared" si="0"/>
        <v>J-52J-5416</v>
      </c>
    </row>
    <row r="47" spans="3:24" ht="18">
      <c r="C47" s="34">
        <f t="shared" si="1"/>
        <v>40</v>
      </c>
      <c r="D47" s="180"/>
      <c r="E47" s="34" t="s">
        <v>113</v>
      </c>
      <c r="F47" s="34" t="s">
        <v>108</v>
      </c>
      <c r="G47" s="34" t="s">
        <v>107</v>
      </c>
      <c r="H47" s="34" t="s">
        <v>103</v>
      </c>
      <c r="I47" s="34"/>
      <c r="J47" s="34"/>
      <c r="K47" s="34"/>
      <c r="L47" s="34">
        <v>28</v>
      </c>
      <c r="M47" s="34"/>
      <c r="N47" s="34"/>
      <c r="O47" s="34"/>
      <c r="P47" s="85"/>
      <c r="Q47" s="34">
        <f t="shared" si="2"/>
        <v>6672</v>
      </c>
      <c r="R47" s="34" t="s">
        <v>104</v>
      </c>
      <c r="S47" s="34">
        <v>1.8</v>
      </c>
      <c r="T47" s="34" t="s">
        <v>105</v>
      </c>
      <c r="U47" s="36"/>
      <c r="X47" s="31" t="str">
        <f t="shared" si="0"/>
        <v>J-54J-5628</v>
      </c>
    </row>
    <row r="48" spans="3:24" ht="18">
      <c r="C48" s="34">
        <f t="shared" si="1"/>
        <v>41</v>
      </c>
      <c r="D48" s="180"/>
      <c r="E48" s="34" t="s">
        <v>108</v>
      </c>
      <c r="F48" s="34" t="s">
        <v>109</v>
      </c>
      <c r="G48" s="34" t="s">
        <v>107</v>
      </c>
      <c r="H48" s="34" t="s">
        <v>103</v>
      </c>
      <c r="I48" s="34"/>
      <c r="J48" s="34"/>
      <c r="K48" s="34"/>
      <c r="L48" s="34">
        <v>56</v>
      </c>
      <c r="M48" s="34"/>
      <c r="N48" s="34"/>
      <c r="O48" s="34"/>
      <c r="P48" s="85"/>
      <c r="Q48" s="34">
        <f t="shared" si="2"/>
        <v>6728</v>
      </c>
      <c r="R48" s="34" t="s">
        <v>104</v>
      </c>
      <c r="S48" s="34">
        <v>1.8</v>
      </c>
      <c r="T48" s="34" t="s">
        <v>105</v>
      </c>
      <c r="U48" s="36"/>
      <c r="X48" s="31" t="str">
        <f t="shared" si="0"/>
        <v>J-56J-6156</v>
      </c>
    </row>
    <row r="49" spans="3:24" ht="18">
      <c r="C49" s="34">
        <f t="shared" si="1"/>
        <v>42</v>
      </c>
      <c r="D49" s="180"/>
      <c r="E49" s="34" t="s">
        <v>109</v>
      </c>
      <c r="F49" s="34" t="s">
        <v>725</v>
      </c>
      <c r="G49" s="34" t="s">
        <v>107</v>
      </c>
      <c r="H49" s="34" t="s">
        <v>103</v>
      </c>
      <c r="I49" s="34"/>
      <c r="J49" s="34"/>
      <c r="K49" s="34"/>
      <c r="L49" s="34">
        <v>68</v>
      </c>
      <c r="M49" s="34"/>
      <c r="N49" s="34"/>
      <c r="O49" s="34"/>
      <c r="P49" s="85"/>
      <c r="Q49" s="34">
        <f t="shared" si="2"/>
        <v>6796</v>
      </c>
      <c r="R49" s="34" t="s">
        <v>110</v>
      </c>
      <c r="S49" s="34">
        <v>0.9</v>
      </c>
      <c r="T49" s="34" t="s">
        <v>105</v>
      </c>
      <c r="U49" s="36"/>
      <c r="X49" s="31" t="str">
        <f t="shared" si="0"/>
        <v>J-61J-7268</v>
      </c>
    </row>
    <row r="50" spans="3:24" ht="18">
      <c r="C50" s="34">
        <f t="shared" si="1"/>
        <v>43</v>
      </c>
      <c r="D50" s="180">
        <v>45096</v>
      </c>
      <c r="E50" s="34" t="s">
        <v>209</v>
      </c>
      <c r="F50" s="34" t="s">
        <v>726</v>
      </c>
      <c r="G50" s="95" t="s">
        <v>107</v>
      </c>
      <c r="H50" s="34" t="s">
        <v>103</v>
      </c>
      <c r="I50" s="34">
        <v>70</v>
      </c>
      <c r="J50" s="34"/>
      <c r="K50" s="34"/>
      <c r="L50" s="34"/>
      <c r="M50" s="85"/>
      <c r="N50" s="85"/>
      <c r="O50" s="85"/>
      <c r="P50" s="85"/>
      <c r="Q50" s="34">
        <f t="shared" si="2"/>
        <v>6866</v>
      </c>
      <c r="R50" s="34" t="s">
        <v>104</v>
      </c>
      <c r="S50" s="34">
        <v>0.7</v>
      </c>
      <c r="T50" s="34" t="s">
        <v>105</v>
      </c>
      <c r="U50" s="36"/>
      <c r="X50" s="31" t="str">
        <f t="shared" si="0"/>
        <v>J-52J-5070</v>
      </c>
    </row>
    <row r="51" spans="3:24" ht="18">
      <c r="C51" s="34">
        <f t="shared" si="1"/>
        <v>44</v>
      </c>
      <c r="D51" s="180"/>
      <c r="E51" s="34" t="s">
        <v>726</v>
      </c>
      <c r="F51" s="34" t="s">
        <v>727</v>
      </c>
      <c r="G51" s="95" t="s">
        <v>107</v>
      </c>
      <c r="H51" s="34" t="s">
        <v>103</v>
      </c>
      <c r="I51" s="34">
        <v>101</v>
      </c>
      <c r="J51" s="34"/>
      <c r="K51" s="34"/>
      <c r="L51" s="34"/>
      <c r="M51" s="85"/>
      <c r="N51" s="85"/>
      <c r="O51" s="85"/>
      <c r="P51" s="85"/>
      <c r="Q51" s="34">
        <f t="shared" si="2"/>
        <v>6967</v>
      </c>
      <c r="R51" s="34" t="s">
        <v>110</v>
      </c>
      <c r="S51" s="34">
        <v>0.9</v>
      </c>
      <c r="T51" s="34" t="s">
        <v>105</v>
      </c>
      <c r="U51" s="36"/>
      <c r="X51" s="31" t="str">
        <f t="shared" si="0"/>
        <v>J-50J-46101</v>
      </c>
    </row>
    <row r="52" spans="3:24" ht="18">
      <c r="C52" s="34">
        <f t="shared" si="1"/>
        <v>45</v>
      </c>
      <c r="D52" s="180"/>
      <c r="E52" s="34" t="s">
        <v>727</v>
      </c>
      <c r="F52" s="34" t="s">
        <v>206</v>
      </c>
      <c r="G52" s="95" t="s">
        <v>144</v>
      </c>
      <c r="H52" s="34" t="s">
        <v>103</v>
      </c>
      <c r="I52" s="34">
        <v>94</v>
      </c>
      <c r="J52" s="34"/>
      <c r="K52" s="34"/>
      <c r="L52" s="34"/>
      <c r="M52" s="34"/>
      <c r="N52" s="34"/>
      <c r="O52" s="34"/>
      <c r="P52" s="34"/>
      <c r="Q52" s="34">
        <f t="shared" si="2"/>
        <v>7061</v>
      </c>
      <c r="R52" s="34" t="s">
        <v>110</v>
      </c>
      <c r="S52" s="34">
        <v>0.9</v>
      </c>
      <c r="T52" s="34" t="s">
        <v>105</v>
      </c>
      <c r="U52" s="36"/>
      <c r="X52" s="31" t="str">
        <f t="shared" si="0"/>
        <v>J-46J-4794</v>
      </c>
    </row>
    <row r="53" spans="3:24" ht="18">
      <c r="C53" s="34">
        <f t="shared" si="1"/>
        <v>46</v>
      </c>
      <c r="D53" s="180"/>
      <c r="E53" s="34" t="s">
        <v>108</v>
      </c>
      <c r="F53" s="34" t="s">
        <v>728</v>
      </c>
      <c r="G53" s="95" t="s">
        <v>107</v>
      </c>
      <c r="H53" s="34" t="s">
        <v>103</v>
      </c>
      <c r="I53" s="34">
        <v>73</v>
      </c>
      <c r="J53" s="34"/>
      <c r="K53" s="34"/>
      <c r="L53" s="34"/>
      <c r="M53" s="34"/>
      <c r="N53" s="34"/>
      <c r="O53" s="34"/>
      <c r="P53" s="34"/>
      <c r="Q53" s="34">
        <f t="shared" si="2"/>
        <v>7134</v>
      </c>
      <c r="R53" s="34" t="s">
        <v>110</v>
      </c>
      <c r="S53" s="34">
        <v>1.8</v>
      </c>
      <c r="T53" s="34" t="s">
        <v>105</v>
      </c>
      <c r="U53" s="36"/>
      <c r="X53" s="31" t="str">
        <f t="shared" si="0"/>
        <v>J-56J-5773</v>
      </c>
    </row>
    <row r="54" spans="3:24" ht="18">
      <c r="C54" s="34">
        <f t="shared" si="1"/>
        <v>47</v>
      </c>
      <c r="D54" s="102"/>
      <c r="E54" s="34" t="s">
        <v>109</v>
      </c>
      <c r="F54" s="34" t="s">
        <v>114</v>
      </c>
      <c r="G54" s="95" t="s">
        <v>107</v>
      </c>
      <c r="H54" s="34" t="s">
        <v>103</v>
      </c>
      <c r="I54" s="34">
        <v>42</v>
      </c>
      <c r="J54" s="34"/>
      <c r="K54" s="34"/>
      <c r="L54" s="34"/>
      <c r="M54" s="34"/>
      <c r="N54" s="34"/>
      <c r="O54" s="34"/>
      <c r="P54" s="34"/>
      <c r="Q54" s="34">
        <f t="shared" si="2"/>
        <v>7176</v>
      </c>
      <c r="R54" s="34"/>
      <c r="S54" s="34"/>
      <c r="T54" s="34"/>
      <c r="U54" s="36"/>
      <c r="X54" s="31" t="str">
        <f t="shared" si="0"/>
        <v>J-61J-6242</v>
      </c>
    </row>
    <row r="55" spans="3:24" ht="18">
      <c r="C55" s="34">
        <f t="shared" si="1"/>
        <v>48</v>
      </c>
      <c r="D55" s="102"/>
      <c r="E55" s="34" t="s">
        <v>113</v>
      </c>
      <c r="F55" s="34" t="s">
        <v>367</v>
      </c>
      <c r="G55" s="95" t="s">
        <v>107</v>
      </c>
      <c r="H55" s="34" t="s">
        <v>103</v>
      </c>
      <c r="I55" s="34">
        <v>63</v>
      </c>
      <c r="J55" s="34"/>
      <c r="K55" s="34"/>
      <c r="L55" s="34"/>
      <c r="M55" s="34"/>
      <c r="N55" s="34"/>
      <c r="O55" s="34"/>
      <c r="P55" s="34"/>
      <c r="Q55" s="34">
        <f t="shared" si="2"/>
        <v>7239</v>
      </c>
      <c r="R55" s="34"/>
      <c r="S55" s="34"/>
      <c r="T55" s="34"/>
      <c r="U55" s="36"/>
      <c r="V55" s="31">
        <v>227</v>
      </c>
      <c r="X55" s="31" t="str">
        <f t="shared" si="0"/>
        <v>J-54J-5563</v>
      </c>
    </row>
    <row r="56" spans="3:24" ht="18">
      <c r="C56" s="34">
        <f t="shared" si="1"/>
        <v>49</v>
      </c>
      <c r="D56" s="102"/>
      <c r="E56" s="34" t="s">
        <v>725</v>
      </c>
      <c r="F56" s="34" t="s">
        <v>663</v>
      </c>
      <c r="G56" s="95" t="s">
        <v>107</v>
      </c>
      <c r="H56" s="34" t="s">
        <v>103</v>
      </c>
      <c r="I56" s="34"/>
      <c r="J56" s="34">
        <v>209</v>
      </c>
      <c r="K56" s="34"/>
      <c r="L56" s="34"/>
      <c r="M56" s="34"/>
      <c r="N56" s="34"/>
      <c r="O56" s="34"/>
      <c r="P56" s="34"/>
      <c r="Q56" s="34">
        <f t="shared" si="2"/>
        <v>7448</v>
      </c>
      <c r="R56" s="34"/>
      <c r="S56" s="34"/>
      <c r="T56" s="34"/>
      <c r="U56" s="36"/>
      <c r="X56" s="31" t="str">
        <f t="shared" si="0"/>
        <v>J-72J-84209</v>
      </c>
    </row>
    <row r="57" spans="3:24" ht="18">
      <c r="C57" s="34">
        <f t="shared" si="1"/>
        <v>50</v>
      </c>
      <c r="D57" s="102"/>
      <c r="E57" s="34" t="s">
        <v>724</v>
      </c>
      <c r="F57" s="34" t="s">
        <v>179</v>
      </c>
      <c r="G57" s="95" t="s">
        <v>107</v>
      </c>
      <c r="H57" s="34" t="s">
        <v>103</v>
      </c>
      <c r="I57" s="34">
        <v>144</v>
      </c>
      <c r="J57" s="34"/>
      <c r="K57" s="34"/>
      <c r="L57" s="34"/>
      <c r="M57" s="34"/>
      <c r="N57" s="34"/>
      <c r="O57" s="34"/>
      <c r="P57" s="34"/>
      <c r="Q57" s="34">
        <f t="shared" si="2"/>
        <v>7592</v>
      </c>
      <c r="R57" s="34"/>
      <c r="S57" s="34"/>
      <c r="T57" s="34"/>
      <c r="U57" s="36"/>
      <c r="X57" s="31" t="str">
        <f t="shared" si="0"/>
        <v>J-128J-148144</v>
      </c>
    </row>
    <row r="58" spans="3:24" ht="18">
      <c r="C58" s="34">
        <f t="shared" si="1"/>
        <v>51</v>
      </c>
      <c r="D58" s="102"/>
      <c r="E58" s="34" t="s">
        <v>179</v>
      </c>
      <c r="F58" s="34" t="s">
        <v>119</v>
      </c>
      <c r="G58" s="95" t="s">
        <v>107</v>
      </c>
      <c r="H58" s="34" t="s">
        <v>103</v>
      </c>
      <c r="I58" s="34">
        <v>53</v>
      </c>
      <c r="J58" s="34"/>
      <c r="K58" s="34"/>
      <c r="L58" s="34"/>
      <c r="M58" s="34"/>
      <c r="N58" s="34"/>
      <c r="O58" s="34"/>
      <c r="P58" s="34"/>
      <c r="Q58" s="34">
        <f t="shared" si="2"/>
        <v>7645</v>
      </c>
      <c r="R58" s="34"/>
      <c r="S58" s="34"/>
      <c r="T58" s="34"/>
      <c r="U58" s="36"/>
      <c r="X58" s="31" t="str">
        <f t="shared" si="0"/>
        <v>J-148J-14953</v>
      </c>
    </row>
    <row r="59" spans="3:24" ht="18">
      <c r="C59" s="34">
        <f t="shared" si="1"/>
        <v>52</v>
      </c>
      <c r="D59" s="102"/>
      <c r="E59" s="34" t="s">
        <v>179</v>
      </c>
      <c r="F59" s="34" t="s">
        <v>287</v>
      </c>
      <c r="G59" s="95" t="s">
        <v>107</v>
      </c>
      <c r="H59" s="34" t="s">
        <v>103</v>
      </c>
      <c r="I59" s="34">
        <v>21</v>
      </c>
      <c r="J59" s="34"/>
      <c r="K59" s="34"/>
      <c r="L59" s="34"/>
      <c r="M59" s="34"/>
      <c r="N59" s="34"/>
      <c r="O59" s="34"/>
      <c r="P59" s="34"/>
      <c r="Q59" s="34">
        <f t="shared" si="2"/>
        <v>7666</v>
      </c>
      <c r="R59" s="34"/>
      <c r="S59" s="34"/>
      <c r="T59" s="34"/>
      <c r="U59" s="36"/>
      <c r="X59" s="31" t="str">
        <f t="shared" si="0"/>
        <v>J-148J-15021</v>
      </c>
    </row>
    <row r="60" spans="3:24" ht="18">
      <c r="C60" s="34">
        <f t="shared" si="1"/>
        <v>53</v>
      </c>
      <c r="D60" s="102"/>
      <c r="E60" s="34" t="s">
        <v>287</v>
      </c>
      <c r="F60" s="34" t="s">
        <v>729</v>
      </c>
      <c r="G60" s="95" t="s">
        <v>107</v>
      </c>
      <c r="H60" s="34" t="s">
        <v>103</v>
      </c>
      <c r="I60" s="34">
        <v>30</v>
      </c>
      <c r="J60" s="34"/>
      <c r="K60" s="34"/>
      <c r="L60" s="34"/>
      <c r="M60" s="34"/>
      <c r="N60" s="34"/>
      <c r="O60" s="34"/>
      <c r="P60" s="34"/>
      <c r="Q60" s="34">
        <f t="shared" si="2"/>
        <v>7696</v>
      </c>
      <c r="R60" s="34"/>
      <c r="S60" s="34"/>
      <c r="T60" s="34"/>
      <c r="U60" s="36"/>
      <c r="X60" s="31" t="str">
        <f t="shared" si="0"/>
        <v>J-150J-15130</v>
      </c>
    </row>
    <row r="61" spans="3:24" ht="18">
      <c r="C61" s="34">
        <f t="shared" si="1"/>
        <v>54</v>
      </c>
      <c r="D61" s="102">
        <v>45098</v>
      </c>
      <c r="E61" s="34" t="s">
        <v>113</v>
      </c>
      <c r="F61" s="34" t="s">
        <v>367</v>
      </c>
      <c r="G61" s="95" t="s">
        <v>107</v>
      </c>
      <c r="H61" s="34" t="s">
        <v>103</v>
      </c>
      <c r="I61" s="34">
        <v>63</v>
      </c>
      <c r="J61" s="34"/>
      <c r="K61" s="34"/>
      <c r="L61" s="34"/>
      <c r="M61" s="34"/>
      <c r="N61" s="34"/>
      <c r="O61" s="34"/>
      <c r="P61" s="34"/>
      <c r="Q61" s="34">
        <f t="shared" si="2"/>
        <v>7759</v>
      </c>
      <c r="R61" s="34"/>
      <c r="S61" s="34"/>
      <c r="T61" s="34"/>
      <c r="U61" s="36"/>
      <c r="X61" s="31" t="str">
        <f t="shared" si="0"/>
        <v>J-54J-5563</v>
      </c>
    </row>
    <row r="62" spans="3:24" ht="18">
      <c r="C62" s="34">
        <f t="shared" si="1"/>
        <v>55</v>
      </c>
      <c r="D62" s="102"/>
      <c r="E62" s="34" t="s">
        <v>724</v>
      </c>
      <c r="F62" s="34" t="s">
        <v>179</v>
      </c>
      <c r="G62" s="95" t="s">
        <v>107</v>
      </c>
      <c r="H62" s="34" t="s">
        <v>103</v>
      </c>
      <c r="I62" s="34">
        <v>144</v>
      </c>
      <c r="J62" s="34"/>
      <c r="K62" s="34"/>
      <c r="L62" s="34"/>
      <c r="M62" s="34"/>
      <c r="N62" s="34"/>
      <c r="O62" s="34"/>
      <c r="P62" s="34"/>
      <c r="Q62" s="34">
        <f t="shared" si="2"/>
        <v>7903</v>
      </c>
      <c r="R62" s="34"/>
      <c r="S62" s="34"/>
      <c r="T62" s="34"/>
      <c r="U62" s="36"/>
      <c r="X62" s="31" t="str">
        <f t="shared" si="0"/>
        <v>J-128J-148144</v>
      </c>
    </row>
    <row r="63" spans="3:24" ht="18">
      <c r="C63" s="34">
        <f t="shared" si="1"/>
        <v>56</v>
      </c>
      <c r="D63" s="102"/>
      <c r="E63" s="34" t="s">
        <v>179</v>
      </c>
      <c r="F63" s="34" t="s">
        <v>119</v>
      </c>
      <c r="G63" s="95" t="s">
        <v>107</v>
      </c>
      <c r="H63" s="34" t="s">
        <v>103</v>
      </c>
      <c r="I63" s="34">
        <v>53</v>
      </c>
      <c r="J63" s="34"/>
      <c r="K63" s="34"/>
      <c r="L63" s="34"/>
      <c r="M63" s="34"/>
      <c r="N63" s="34"/>
      <c r="O63" s="34"/>
      <c r="P63" s="34"/>
      <c r="Q63" s="34">
        <f t="shared" si="2"/>
        <v>7956</v>
      </c>
      <c r="R63" s="34"/>
      <c r="S63" s="34"/>
      <c r="T63" s="34"/>
      <c r="U63" s="36"/>
      <c r="X63" s="31" t="str">
        <f t="shared" si="0"/>
        <v>J-148J-14953</v>
      </c>
    </row>
    <row r="64" spans="3:24" ht="18">
      <c r="C64" s="34">
        <f t="shared" si="1"/>
        <v>57</v>
      </c>
      <c r="D64" s="102"/>
      <c r="E64" s="34" t="s">
        <v>179</v>
      </c>
      <c r="F64" s="34" t="s">
        <v>287</v>
      </c>
      <c r="G64" s="95" t="s">
        <v>102</v>
      </c>
      <c r="H64" s="34" t="s">
        <v>103</v>
      </c>
      <c r="I64" s="34">
        <v>21</v>
      </c>
      <c r="J64" s="34"/>
      <c r="K64" s="34"/>
      <c r="L64" s="34"/>
      <c r="M64" s="34"/>
      <c r="N64" s="34"/>
      <c r="O64" s="34"/>
      <c r="P64" s="34"/>
      <c r="Q64" s="34">
        <f t="shared" si="2"/>
        <v>7977</v>
      </c>
      <c r="R64" s="34"/>
      <c r="S64" s="34"/>
      <c r="T64" s="34"/>
      <c r="U64" s="36"/>
      <c r="X64" s="31" t="str">
        <f t="shared" si="0"/>
        <v>J-148J-15021</v>
      </c>
    </row>
    <row r="65" spans="3:24" ht="18">
      <c r="C65" s="34">
        <f t="shared" si="1"/>
        <v>58</v>
      </c>
      <c r="D65" s="102"/>
      <c r="E65" s="34" t="s">
        <v>724</v>
      </c>
      <c r="F65" s="34" t="s">
        <v>730</v>
      </c>
      <c r="G65" s="95" t="s">
        <v>107</v>
      </c>
      <c r="H65" s="34" t="s">
        <v>103</v>
      </c>
      <c r="I65" s="34">
        <v>52</v>
      </c>
      <c r="J65" s="34"/>
      <c r="K65" s="34"/>
      <c r="L65" s="34"/>
      <c r="M65" s="34"/>
      <c r="N65" s="34"/>
      <c r="O65" s="34"/>
      <c r="P65" s="34"/>
      <c r="Q65" s="34">
        <f t="shared" si="2"/>
        <v>8029</v>
      </c>
      <c r="R65" s="34"/>
      <c r="S65" s="34"/>
      <c r="T65" s="34"/>
      <c r="U65" s="36"/>
      <c r="X65" s="31" t="str">
        <f t="shared" si="0"/>
        <v>J-128J-13252</v>
      </c>
    </row>
    <row r="66" spans="3:24" ht="18">
      <c r="C66" s="34">
        <f t="shared" si="1"/>
        <v>59</v>
      </c>
      <c r="D66" s="102"/>
      <c r="E66" s="34" t="s">
        <v>730</v>
      </c>
      <c r="F66" s="34" t="s">
        <v>731</v>
      </c>
      <c r="G66" s="95" t="s">
        <v>732</v>
      </c>
      <c r="H66" s="34" t="s">
        <v>103</v>
      </c>
      <c r="I66" s="34">
        <v>43</v>
      </c>
      <c r="J66" s="34"/>
      <c r="K66" s="34"/>
      <c r="L66" s="34"/>
      <c r="M66" s="34"/>
      <c r="N66" s="34"/>
      <c r="O66" s="34"/>
      <c r="P66" s="34"/>
      <c r="Q66" s="34">
        <f t="shared" si="2"/>
        <v>8072</v>
      </c>
      <c r="R66" s="34"/>
      <c r="S66" s="34"/>
      <c r="T66" s="34"/>
      <c r="U66" s="36"/>
      <c r="X66" s="31" t="str">
        <f t="shared" si="0"/>
        <v>J-132J-13343</v>
      </c>
    </row>
    <row r="67" spans="3:24" ht="18">
      <c r="C67" s="34">
        <f t="shared" si="1"/>
        <v>60</v>
      </c>
      <c r="D67" s="102"/>
      <c r="E67" s="34" t="s">
        <v>730</v>
      </c>
      <c r="F67" s="34" t="s">
        <v>697</v>
      </c>
      <c r="G67" s="95" t="s">
        <v>732</v>
      </c>
      <c r="H67" s="34" t="s">
        <v>103</v>
      </c>
      <c r="I67" s="34">
        <v>103</v>
      </c>
      <c r="J67" s="34"/>
      <c r="K67" s="34"/>
      <c r="L67" s="34"/>
      <c r="M67" s="34"/>
      <c r="N67" s="34"/>
      <c r="O67" s="34"/>
      <c r="P67" s="34"/>
      <c r="Q67" s="34">
        <f t="shared" si="2"/>
        <v>8175</v>
      </c>
      <c r="R67" s="34"/>
      <c r="S67" s="34"/>
      <c r="T67" s="34"/>
      <c r="U67" s="36"/>
      <c r="X67" s="31" t="str">
        <f t="shared" si="0"/>
        <v>J-132J-145103</v>
      </c>
    </row>
    <row r="68" spans="3:24" ht="18">
      <c r="C68" s="34">
        <f t="shared" si="1"/>
        <v>61</v>
      </c>
      <c r="D68" s="102"/>
      <c r="E68" s="34" t="s">
        <v>697</v>
      </c>
      <c r="F68" s="34" t="s">
        <v>292</v>
      </c>
      <c r="G68" s="95" t="s">
        <v>732</v>
      </c>
      <c r="H68" s="34" t="s">
        <v>103</v>
      </c>
      <c r="I68" s="34">
        <v>40</v>
      </c>
      <c r="J68" s="34"/>
      <c r="K68" s="34"/>
      <c r="L68" s="34"/>
      <c r="M68" s="34"/>
      <c r="N68" s="34"/>
      <c r="O68" s="34"/>
      <c r="P68" s="34"/>
      <c r="Q68" s="34">
        <f t="shared" si="2"/>
        <v>8215</v>
      </c>
      <c r="R68" s="34"/>
      <c r="S68" s="34"/>
      <c r="T68" s="34"/>
      <c r="U68" s="36"/>
      <c r="X68" s="31" t="str">
        <f t="shared" si="0"/>
        <v>J-145J-14640</v>
      </c>
    </row>
    <row r="69" spans="3:24" ht="18">
      <c r="C69" s="34">
        <f t="shared" si="1"/>
        <v>62</v>
      </c>
      <c r="D69" s="102"/>
      <c r="E69" s="34" t="s">
        <v>697</v>
      </c>
      <c r="F69" s="34" t="s">
        <v>292</v>
      </c>
      <c r="G69" s="95" t="s">
        <v>144</v>
      </c>
      <c r="H69" s="34" t="s">
        <v>103</v>
      </c>
      <c r="I69" s="34">
        <v>48</v>
      </c>
      <c r="J69" s="34"/>
      <c r="K69" s="34"/>
      <c r="L69" s="34"/>
      <c r="M69" s="34"/>
      <c r="N69" s="34"/>
      <c r="O69" s="34"/>
      <c r="P69" s="34"/>
      <c r="Q69" s="34">
        <f t="shared" si="2"/>
        <v>8263</v>
      </c>
      <c r="R69" s="34"/>
      <c r="S69" s="34"/>
      <c r="T69" s="34"/>
      <c r="U69" s="36"/>
      <c r="X69" s="31" t="str">
        <f t="shared" si="0"/>
        <v>J-145J-14648</v>
      </c>
    </row>
    <row r="70" spans="3:24" ht="18">
      <c r="C70" s="34">
        <f t="shared" si="1"/>
        <v>63</v>
      </c>
      <c r="D70" s="102"/>
      <c r="E70" s="34" t="s">
        <v>292</v>
      </c>
      <c r="F70" s="34" t="s">
        <v>143</v>
      </c>
      <c r="G70" s="95" t="s">
        <v>732</v>
      </c>
      <c r="H70" s="34" t="s">
        <v>103</v>
      </c>
      <c r="I70" s="34">
        <v>17</v>
      </c>
      <c r="J70" s="34"/>
      <c r="K70" s="34"/>
      <c r="L70" s="34"/>
      <c r="M70" s="34"/>
      <c r="N70" s="34"/>
      <c r="O70" s="34"/>
      <c r="P70" s="34"/>
      <c r="Q70" s="34">
        <f t="shared" si="2"/>
        <v>8280</v>
      </c>
      <c r="R70" s="34"/>
      <c r="S70" s="34"/>
      <c r="T70" s="34"/>
      <c r="U70" s="36"/>
      <c r="X70" s="31" t="str">
        <f t="shared" si="0"/>
        <v>J-146J-14717</v>
      </c>
    </row>
    <row r="71" spans="3:24" ht="18">
      <c r="C71" s="34">
        <f t="shared" si="1"/>
        <v>64</v>
      </c>
      <c r="D71" s="102">
        <v>45099</v>
      </c>
      <c r="E71" s="34" t="s">
        <v>663</v>
      </c>
      <c r="F71" s="34" t="s">
        <v>228</v>
      </c>
      <c r="G71" s="95"/>
      <c r="H71" s="34" t="s">
        <v>103</v>
      </c>
      <c r="I71" s="34"/>
      <c r="J71" s="34">
        <v>30</v>
      </c>
      <c r="K71" s="34"/>
      <c r="L71" s="34"/>
      <c r="M71" s="34"/>
      <c r="N71" s="34"/>
      <c r="O71" s="34"/>
      <c r="P71" s="34"/>
      <c r="Q71" s="34">
        <f t="shared" si="2"/>
        <v>8310</v>
      </c>
      <c r="R71" s="34"/>
      <c r="S71" s="34"/>
      <c r="T71" s="34"/>
      <c r="U71" s="36"/>
      <c r="X71" s="31" t="str">
        <f t="shared" si="0"/>
        <v>J-84J-8530</v>
      </c>
    </row>
    <row r="72" spans="3:24" ht="18">
      <c r="C72" s="34">
        <f t="shared" si="1"/>
        <v>65</v>
      </c>
      <c r="D72" s="102"/>
      <c r="E72" s="34" t="s">
        <v>663</v>
      </c>
      <c r="F72" s="34" t="s">
        <v>230</v>
      </c>
      <c r="G72" s="95"/>
      <c r="H72" s="34" t="s">
        <v>103</v>
      </c>
      <c r="I72" s="34"/>
      <c r="J72" s="34">
        <v>24</v>
      </c>
      <c r="K72" s="34"/>
      <c r="L72" s="34"/>
      <c r="M72" s="34"/>
      <c r="N72" s="34"/>
      <c r="O72" s="34"/>
      <c r="P72" s="34"/>
      <c r="Q72" s="34">
        <f t="shared" si="2"/>
        <v>8334</v>
      </c>
      <c r="R72" s="34"/>
      <c r="S72" s="34"/>
      <c r="T72" s="34"/>
      <c r="U72" s="36"/>
      <c r="X72" s="31" t="str">
        <f t="shared" si="0"/>
        <v>J-84J-8724</v>
      </c>
    </row>
    <row r="73" spans="3:24" ht="18">
      <c r="C73" s="34">
        <f t="shared" si="1"/>
        <v>66</v>
      </c>
      <c r="D73" s="102"/>
      <c r="E73" s="34" t="s">
        <v>228</v>
      </c>
      <c r="F73" s="34" t="s">
        <v>243</v>
      </c>
      <c r="G73" s="95"/>
      <c r="H73" s="34" t="s">
        <v>103</v>
      </c>
      <c r="I73" s="34">
        <v>107</v>
      </c>
      <c r="J73" s="34"/>
      <c r="K73" s="34"/>
      <c r="L73" s="34"/>
      <c r="M73" s="34"/>
      <c r="N73" s="34"/>
      <c r="O73" s="34"/>
      <c r="P73" s="34"/>
      <c r="Q73" s="34">
        <f t="shared" si="2"/>
        <v>8441</v>
      </c>
      <c r="R73" s="34"/>
      <c r="S73" s="34"/>
      <c r="T73" s="34"/>
      <c r="U73" s="36"/>
      <c r="X73" s="31" t="str">
        <f t="shared" ref="X73:X136" si="3">+E73&amp;F73&amp;SUM(I73:O73)</f>
        <v>J-85J-86107</v>
      </c>
    </row>
    <row r="74" spans="3:24" ht="18">
      <c r="C74" s="34">
        <f t="shared" ref="C74:C137" si="4">+C73+1</f>
        <v>67</v>
      </c>
      <c r="D74" s="102"/>
      <c r="E74" s="34" t="s">
        <v>243</v>
      </c>
      <c r="F74" s="34" t="s">
        <v>230</v>
      </c>
      <c r="G74" s="95"/>
      <c r="H74" s="34" t="s">
        <v>103</v>
      </c>
      <c r="I74" s="34">
        <v>126</v>
      </c>
      <c r="J74" s="34"/>
      <c r="K74" s="34"/>
      <c r="L74" s="34"/>
      <c r="M74" s="34"/>
      <c r="N74" s="34"/>
      <c r="O74" s="34"/>
      <c r="P74" s="34"/>
      <c r="Q74" s="34">
        <f t="shared" ref="Q74:Q137" si="5">SUM(I74:P74)+Q73</f>
        <v>8567</v>
      </c>
      <c r="R74" s="34"/>
      <c r="S74" s="34"/>
      <c r="T74" s="34"/>
      <c r="U74" s="36"/>
      <c r="X74" s="31" t="str">
        <f t="shared" si="3"/>
        <v>J-86J-87126</v>
      </c>
    </row>
    <row r="75" spans="3:24" ht="18">
      <c r="C75" s="34">
        <f t="shared" si="4"/>
        <v>68</v>
      </c>
      <c r="D75" s="102"/>
      <c r="E75" s="34" t="s">
        <v>230</v>
      </c>
      <c r="F75" s="34" t="s">
        <v>733</v>
      </c>
      <c r="G75" s="95"/>
      <c r="H75" s="34" t="s">
        <v>103</v>
      </c>
      <c r="I75" s="34">
        <v>59</v>
      </c>
      <c r="J75" s="34"/>
      <c r="K75" s="34"/>
      <c r="L75" s="34"/>
      <c r="M75" s="34"/>
      <c r="N75" s="34"/>
      <c r="O75" s="34"/>
      <c r="P75" s="34"/>
      <c r="Q75" s="34">
        <f t="shared" si="5"/>
        <v>8626</v>
      </c>
      <c r="R75" s="34"/>
      <c r="S75" s="34"/>
      <c r="T75" s="34"/>
      <c r="U75" s="36"/>
      <c r="X75" s="31" t="str">
        <f t="shared" si="3"/>
        <v>J-87J-8859</v>
      </c>
    </row>
    <row r="76" spans="3:24" ht="18">
      <c r="C76" s="34">
        <f t="shared" si="4"/>
        <v>69</v>
      </c>
      <c r="D76" s="102">
        <v>45099</v>
      </c>
      <c r="E76" s="34" t="s">
        <v>663</v>
      </c>
      <c r="F76" s="34" t="s">
        <v>230</v>
      </c>
      <c r="G76" s="95" t="s">
        <v>107</v>
      </c>
      <c r="H76" s="34" t="s">
        <v>103</v>
      </c>
      <c r="I76" s="34"/>
      <c r="J76" s="34">
        <v>24</v>
      </c>
      <c r="K76" s="34"/>
      <c r="L76" s="34"/>
      <c r="M76" s="34"/>
      <c r="N76" s="34"/>
      <c r="O76" s="34"/>
      <c r="P76" s="34"/>
      <c r="Q76" s="34">
        <f t="shared" si="5"/>
        <v>8650</v>
      </c>
      <c r="R76" s="34"/>
      <c r="S76" s="34"/>
      <c r="T76" s="34"/>
      <c r="U76" s="36"/>
      <c r="X76" s="31" t="str">
        <f t="shared" si="3"/>
        <v>J-84J-8724</v>
      </c>
    </row>
    <row r="77" spans="3:24" ht="18">
      <c r="C77" s="34">
        <f t="shared" si="4"/>
        <v>70</v>
      </c>
      <c r="D77" s="102">
        <v>45110</v>
      </c>
      <c r="E77" s="34" t="s">
        <v>292</v>
      </c>
      <c r="F77" s="34" t="s">
        <v>802</v>
      </c>
      <c r="G77" s="95" t="s">
        <v>107</v>
      </c>
      <c r="H77" s="34" t="s">
        <v>103</v>
      </c>
      <c r="I77" s="34">
        <v>234</v>
      </c>
      <c r="J77" s="34"/>
      <c r="K77" s="34"/>
      <c r="L77" s="34"/>
      <c r="M77" s="34"/>
      <c r="N77" s="34"/>
      <c r="O77" s="34"/>
      <c r="P77" s="34"/>
      <c r="Q77" s="34">
        <f t="shared" si="5"/>
        <v>8884</v>
      </c>
      <c r="R77" s="34"/>
      <c r="S77" s="34"/>
      <c r="T77" s="34"/>
      <c r="U77" s="36"/>
      <c r="X77" s="31" t="str">
        <f t="shared" si="3"/>
        <v>J-146J-160234</v>
      </c>
    </row>
    <row r="78" spans="3:24" ht="18">
      <c r="C78" s="34">
        <f t="shared" si="4"/>
        <v>71</v>
      </c>
      <c r="D78" s="102"/>
      <c r="E78" s="34" t="s">
        <v>286</v>
      </c>
      <c r="F78" s="34" t="s">
        <v>719</v>
      </c>
      <c r="G78" s="95" t="s">
        <v>144</v>
      </c>
      <c r="H78" s="34" t="s">
        <v>103</v>
      </c>
      <c r="I78" s="34">
        <v>57</v>
      </c>
      <c r="J78" s="34"/>
      <c r="K78" s="34"/>
      <c r="L78" s="34"/>
      <c r="M78" s="34"/>
      <c r="N78" s="34"/>
      <c r="O78" s="34"/>
      <c r="P78" s="34"/>
      <c r="Q78" s="34">
        <f t="shared" si="5"/>
        <v>8941</v>
      </c>
      <c r="R78" s="34"/>
      <c r="S78" s="34"/>
      <c r="T78" s="34"/>
      <c r="U78" s="36"/>
      <c r="X78" s="31" t="str">
        <f t="shared" si="3"/>
        <v>J-165J-16757</v>
      </c>
    </row>
    <row r="79" spans="3:24" ht="18">
      <c r="C79" s="34">
        <f t="shared" si="4"/>
        <v>72</v>
      </c>
      <c r="D79" s="102"/>
      <c r="E79" s="34" t="s">
        <v>286</v>
      </c>
      <c r="F79" s="34" t="s">
        <v>152</v>
      </c>
      <c r="G79" s="95" t="s">
        <v>102</v>
      </c>
      <c r="H79" s="34" t="s">
        <v>103</v>
      </c>
      <c r="I79" s="34">
        <v>77</v>
      </c>
      <c r="J79" s="34"/>
      <c r="K79" s="34"/>
      <c r="L79" s="34"/>
      <c r="M79" s="34"/>
      <c r="N79" s="34"/>
      <c r="O79" s="34"/>
      <c r="P79" s="34"/>
      <c r="Q79" s="34">
        <f t="shared" si="5"/>
        <v>9018</v>
      </c>
      <c r="R79" s="34"/>
      <c r="S79" s="34"/>
      <c r="T79" s="34"/>
      <c r="U79" s="36"/>
      <c r="X79" s="31" t="str">
        <f t="shared" si="3"/>
        <v>J-165J-16377</v>
      </c>
    </row>
    <row r="80" spans="3:24" ht="18">
      <c r="C80" s="34">
        <f t="shared" si="4"/>
        <v>73</v>
      </c>
      <c r="D80" s="102"/>
      <c r="E80" s="34" t="s">
        <v>152</v>
      </c>
      <c r="F80" s="34" t="s">
        <v>802</v>
      </c>
      <c r="G80" s="95" t="s">
        <v>102</v>
      </c>
      <c r="H80" s="34" t="s">
        <v>103</v>
      </c>
      <c r="I80" s="34">
        <v>20</v>
      </c>
      <c r="J80" s="34"/>
      <c r="K80" s="34"/>
      <c r="L80" s="34"/>
      <c r="M80" s="34"/>
      <c r="N80" s="34"/>
      <c r="O80" s="34"/>
      <c r="P80" s="34"/>
      <c r="Q80" s="34">
        <f t="shared" si="5"/>
        <v>9038</v>
      </c>
      <c r="R80" s="34"/>
      <c r="S80" s="34"/>
      <c r="T80" s="34"/>
      <c r="U80" s="36"/>
      <c r="X80" s="31" t="str">
        <f t="shared" si="3"/>
        <v>J-163J-16020</v>
      </c>
    </row>
    <row r="81" spans="3:24" ht="18">
      <c r="C81" s="34">
        <f t="shared" si="4"/>
        <v>74</v>
      </c>
      <c r="D81" s="102"/>
      <c r="E81" s="34" t="s">
        <v>802</v>
      </c>
      <c r="F81" s="34" t="s">
        <v>698</v>
      </c>
      <c r="G81" s="95" t="s">
        <v>102</v>
      </c>
      <c r="H81" s="34" t="s">
        <v>103</v>
      </c>
      <c r="I81" s="34">
        <v>88</v>
      </c>
      <c r="J81" s="34"/>
      <c r="K81" s="34"/>
      <c r="L81" s="34"/>
      <c r="M81" s="34"/>
      <c r="N81" s="34"/>
      <c r="O81" s="34"/>
      <c r="P81" s="34"/>
      <c r="Q81" s="34">
        <f t="shared" si="5"/>
        <v>9126</v>
      </c>
      <c r="R81" s="34"/>
      <c r="S81" s="34"/>
      <c r="T81" s="34"/>
      <c r="U81" s="36"/>
      <c r="X81" s="31" t="str">
        <f t="shared" si="3"/>
        <v>J-160J-16288</v>
      </c>
    </row>
    <row r="82" spans="3:24" ht="18">
      <c r="C82" s="34">
        <f t="shared" si="4"/>
        <v>75</v>
      </c>
      <c r="D82" s="102"/>
      <c r="E82" s="34" t="s">
        <v>719</v>
      </c>
      <c r="F82" s="34" t="s">
        <v>736</v>
      </c>
      <c r="G82" s="95" t="s">
        <v>144</v>
      </c>
      <c r="H82" s="34" t="s">
        <v>103</v>
      </c>
      <c r="I82" s="34">
        <v>13</v>
      </c>
      <c r="J82" s="34"/>
      <c r="K82" s="34"/>
      <c r="L82" s="34"/>
      <c r="M82" s="34"/>
      <c r="N82" s="34"/>
      <c r="O82" s="34"/>
      <c r="P82" s="34"/>
      <c r="Q82" s="34">
        <f t="shared" si="5"/>
        <v>9139</v>
      </c>
      <c r="R82" s="34"/>
      <c r="S82" s="34"/>
      <c r="T82" s="34"/>
      <c r="U82" s="36"/>
      <c r="X82" s="31" t="str">
        <f t="shared" si="3"/>
        <v>J-167J-16613</v>
      </c>
    </row>
    <row r="83" spans="3:24" ht="18">
      <c r="C83" s="34">
        <f t="shared" si="4"/>
        <v>76</v>
      </c>
      <c r="D83" s="102"/>
      <c r="E83" s="34" t="s">
        <v>802</v>
      </c>
      <c r="F83" s="34" t="s">
        <v>152</v>
      </c>
      <c r="G83" s="95" t="s">
        <v>102</v>
      </c>
      <c r="H83" s="34" t="s">
        <v>103</v>
      </c>
      <c r="I83" s="34">
        <v>20</v>
      </c>
      <c r="J83" s="34"/>
      <c r="K83" s="34"/>
      <c r="L83" s="34"/>
      <c r="M83" s="34"/>
      <c r="N83" s="34"/>
      <c r="O83" s="34"/>
      <c r="P83" s="34"/>
      <c r="Q83" s="34">
        <f t="shared" si="5"/>
        <v>9159</v>
      </c>
      <c r="R83" s="34"/>
      <c r="S83" s="34"/>
      <c r="T83" s="34"/>
      <c r="U83" s="36"/>
      <c r="X83" s="31" t="str">
        <f t="shared" si="3"/>
        <v>J-160J-16320</v>
      </c>
    </row>
    <row r="84" spans="3:24" ht="18">
      <c r="C84" s="34">
        <f t="shared" si="4"/>
        <v>77</v>
      </c>
      <c r="D84" s="102"/>
      <c r="E84" s="34" t="s">
        <v>126</v>
      </c>
      <c r="F84" s="34" t="s">
        <v>154</v>
      </c>
      <c r="G84" s="95" t="s">
        <v>102</v>
      </c>
      <c r="H84" s="34" t="s">
        <v>103</v>
      </c>
      <c r="I84" s="34">
        <v>44</v>
      </c>
      <c r="J84" s="34"/>
      <c r="K84" s="34"/>
      <c r="L84" s="34"/>
      <c r="M84" s="34"/>
      <c r="N84" s="34"/>
      <c r="O84" s="34"/>
      <c r="P84" s="34"/>
      <c r="Q84" s="34">
        <f t="shared" si="5"/>
        <v>9203</v>
      </c>
      <c r="R84" s="34"/>
      <c r="S84" s="34"/>
      <c r="T84" s="34"/>
      <c r="U84" s="36"/>
      <c r="X84" s="31" t="str">
        <f t="shared" si="3"/>
        <v>J-153J-15844</v>
      </c>
    </row>
    <row r="85" spans="3:24" ht="18">
      <c r="C85" s="34">
        <f t="shared" si="4"/>
        <v>78</v>
      </c>
      <c r="D85" s="102"/>
      <c r="E85" s="34" t="s">
        <v>154</v>
      </c>
      <c r="F85" s="34" t="s">
        <v>120</v>
      </c>
      <c r="G85" s="95" t="s">
        <v>102</v>
      </c>
      <c r="H85" s="34" t="s">
        <v>103</v>
      </c>
      <c r="I85" s="34">
        <v>22</v>
      </c>
      <c r="J85" s="34"/>
      <c r="K85" s="34"/>
      <c r="L85" s="34"/>
      <c r="M85" s="34"/>
      <c r="N85" s="34"/>
      <c r="O85" s="34"/>
      <c r="P85" s="34"/>
      <c r="Q85" s="34">
        <f t="shared" si="5"/>
        <v>9225</v>
      </c>
      <c r="R85" s="34"/>
      <c r="S85" s="34"/>
      <c r="T85" s="34"/>
      <c r="U85" s="36"/>
      <c r="X85" s="31" t="str">
        <f t="shared" si="3"/>
        <v>J-158J-15922</v>
      </c>
    </row>
    <row r="86" spans="3:24" ht="18">
      <c r="C86" s="34">
        <f t="shared" si="4"/>
        <v>79</v>
      </c>
      <c r="D86" s="102"/>
      <c r="E86" s="34" t="s">
        <v>154</v>
      </c>
      <c r="F86" s="34" t="s">
        <v>178</v>
      </c>
      <c r="G86" s="95" t="s">
        <v>102</v>
      </c>
      <c r="H86" s="34" t="s">
        <v>103</v>
      </c>
      <c r="I86" s="34">
        <v>69</v>
      </c>
      <c r="J86" s="34"/>
      <c r="K86" s="34"/>
      <c r="L86" s="34"/>
      <c r="M86" s="34"/>
      <c r="N86" s="34"/>
      <c r="O86" s="34"/>
      <c r="P86" s="34"/>
      <c r="Q86" s="34">
        <f t="shared" si="5"/>
        <v>9294</v>
      </c>
      <c r="R86" s="34"/>
      <c r="S86" s="34"/>
      <c r="T86" s="34"/>
      <c r="U86" s="36"/>
      <c r="X86" s="31" t="str">
        <f t="shared" si="3"/>
        <v>J-158J-15569</v>
      </c>
    </row>
    <row r="87" spans="3:24" ht="18">
      <c r="C87" s="34">
        <f t="shared" si="4"/>
        <v>80</v>
      </c>
      <c r="D87" s="102"/>
      <c r="E87" s="34" t="s">
        <v>191</v>
      </c>
      <c r="F87" s="34" t="s">
        <v>286</v>
      </c>
      <c r="G87" s="95" t="s">
        <v>732</v>
      </c>
      <c r="H87" s="34" t="s">
        <v>103</v>
      </c>
      <c r="I87" s="34">
        <v>63</v>
      </c>
      <c r="J87" s="34"/>
      <c r="K87" s="34"/>
      <c r="L87" s="34"/>
      <c r="M87" s="34"/>
      <c r="N87" s="34"/>
      <c r="O87" s="34"/>
      <c r="P87" s="34"/>
      <c r="Q87" s="34">
        <f t="shared" si="5"/>
        <v>9357</v>
      </c>
      <c r="R87" s="34"/>
      <c r="S87" s="34"/>
      <c r="T87" s="34"/>
      <c r="U87" s="36"/>
      <c r="X87" s="31" t="str">
        <f t="shared" si="3"/>
        <v>J-154J-16563</v>
      </c>
    </row>
    <row r="88" spans="3:24" ht="18">
      <c r="C88" s="34">
        <f t="shared" si="4"/>
        <v>81</v>
      </c>
      <c r="D88" s="102"/>
      <c r="E88" s="34" t="s">
        <v>178</v>
      </c>
      <c r="F88" s="34" t="s">
        <v>689</v>
      </c>
      <c r="G88" s="95" t="s">
        <v>102</v>
      </c>
      <c r="H88" s="34" t="s">
        <v>103</v>
      </c>
      <c r="I88" s="34">
        <v>103</v>
      </c>
      <c r="J88" s="34"/>
      <c r="K88" s="34"/>
      <c r="L88" s="34"/>
      <c r="M88" s="34"/>
      <c r="N88" s="34"/>
      <c r="O88" s="34"/>
      <c r="P88" s="34"/>
      <c r="Q88" s="34">
        <f t="shared" si="5"/>
        <v>9460</v>
      </c>
      <c r="R88" s="34"/>
      <c r="S88" s="34"/>
      <c r="T88" s="34"/>
      <c r="U88" s="36"/>
      <c r="X88" s="31" t="str">
        <f t="shared" si="3"/>
        <v>J-155J-156103</v>
      </c>
    </row>
    <row r="89" spans="3:24" ht="18">
      <c r="C89" s="34">
        <f t="shared" si="4"/>
        <v>82</v>
      </c>
      <c r="D89" s="102"/>
      <c r="E89" s="34" t="s">
        <v>689</v>
      </c>
      <c r="F89" s="34" t="s">
        <v>299</v>
      </c>
      <c r="G89" s="95" t="s">
        <v>102</v>
      </c>
      <c r="H89" s="34" t="s">
        <v>103</v>
      </c>
      <c r="I89" s="34">
        <v>28</v>
      </c>
      <c r="J89" s="34"/>
      <c r="K89" s="34"/>
      <c r="L89" s="34"/>
      <c r="M89" s="34"/>
      <c r="N89" s="34"/>
      <c r="O89" s="34"/>
      <c r="P89" s="34"/>
      <c r="Q89" s="34">
        <f t="shared" si="5"/>
        <v>9488</v>
      </c>
      <c r="R89" s="34"/>
      <c r="S89" s="34"/>
      <c r="T89" s="34"/>
      <c r="U89" s="36"/>
      <c r="X89" s="31" t="str">
        <f t="shared" si="3"/>
        <v>J-156J-15728</v>
      </c>
    </row>
    <row r="90" spans="3:24" ht="18">
      <c r="C90" s="34">
        <f t="shared" si="4"/>
        <v>83</v>
      </c>
      <c r="D90" s="102"/>
      <c r="E90" s="34" t="s">
        <v>689</v>
      </c>
      <c r="F90" s="34" t="s">
        <v>124</v>
      </c>
      <c r="G90" s="95" t="s">
        <v>102</v>
      </c>
      <c r="H90" s="34" t="s">
        <v>103</v>
      </c>
      <c r="I90" s="34">
        <v>72</v>
      </c>
      <c r="J90" s="34"/>
      <c r="K90" s="34"/>
      <c r="L90" s="34"/>
      <c r="M90" s="34"/>
      <c r="N90" s="34"/>
      <c r="O90" s="34"/>
      <c r="P90" s="34"/>
      <c r="Q90" s="34">
        <f t="shared" si="5"/>
        <v>9560</v>
      </c>
      <c r="R90" s="34"/>
      <c r="S90" s="34"/>
      <c r="T90" s="34"/>
      <c r="U90" s="36"/>
      <c r="X90" s="31" t="str">
        <f t="shared" si="3"/>
        <v>J-156J-15272</v>
      </c>
    </row>
    <row r="91" spans="3:24" ht="18">
      <c r="C91" s="34">
        <f t="shared" si="4"/>
        <v>84</v>
      </c>
      <c r="D91" s="102"/>
      <c r="E91" s="34" t="s">
        <v>124</v>
      </c>
      <c r="F91" s="34" t="s">
        <v>191</v>
      </c>
      <c r="G91" s="95" t="s">
        <v>102</v>
      </c>
      <c r="H91" s="34" t="s">
        <v>103</v>
      </c>
      <c r="I91" s="34">
        <v>6</v>
      </c>
      <c r="J91" s="34"/>
      <c r="K91" s="34"/>
      <c r="L91" s="34"/>
      <c r="M91" s="34"/>
      <c r="N91" s="34"/>
      <c r="O91" s="34"/>
      <c r="P91" s="34"/>
      <c r="Q91" s="34">
        <f t="shared" si="5"/>
        <v>9566</v>
      </c>
      <c r="R91" s="34"/>
      <c r="S91" s="34"/>
      <c r="T91" s="34"/>
      <c r="U91" s="36"/>
      <c r="X91" s="31" t="str">
        <f t="shared" si="3"/>
        <v>J-152J-1546</v>
      </c>
    </row>
    <row r="92" spans="3:24" ht="18">
      <c r="C92" s="34">
        <f t="shared" si="4"/>
        <v>85</v>
      </c>
      <c r="D92" s="102"/>
      <c r="E92" s="34" t="s">
        <v>243</v>
      </c>
      <c r="F92" s="34" t="s">
        <v>296</v>
      </c>
      <c r="G92" s="95" t="s">
        <v>732</v>
      </c>
      <c r="H92" s="34" t="s">
        <v>103</v>
      </c>
      <c r="I92" s="34">
        <v>125</v>
      </c>
      <c r="J92" s="34"/>
      <c r="K92" s="34"/>
      <c r="L92" s="34"/>
      <c r="M92" s="34"/>
      <c r="N92" s="34"/>
      <c r="O92" s="34"/>
      <c r="P92" s="34"/>
      <c r="Q92" s="34">
        <f t="shared" si="5"/>
        <v>9691</v>
      </c>
      <c r="R92" s="34"/>
      <c r="S92" s="34"/>
      <c r="T92" s="34"/>
      <c r="U92" s="36"/>
      <c r="X92" s="31" t="str">
        <f t="shared" si="3"/>
        <v>J-86J-90125</v>
      </c>
    </row>
    <row r="93" spans="3:24" ht="18">
      <c r="C93" s="34">
        <f t="shared" si="4"/>
        <v>86</v>
      </c>
      <c r="D93" s="102"/>
      <c r="E93" s="34" t="s">
        <v>296</v>
      </c>
      <c r="F93" s="34" t="s">
        <v>188</v>
      </c>
      <c r="G93" s="95" t="s">
        <v>732</v>
      </c>
      <c r="H93" s="34" t="s">
        <v>103</v>
      </c>
      <c r="I93" s="34">
        <v>16</v>
      </c>
      <c r="J93" s="34"/>
      <c r="K93" s="34"/>
      <c r="L93" s="34"/>
      <c r="M93" s="34"/>
      <c r="N93" s="34"/>
      <c r="O93" s="34"/>
      <c r="P93" s="34"/>
      <c r="Q93" s="34">
        <f t="shared" si="5"/>
        <v>9707</v>
      </c>
      <c r="R93" s="34"/>
      <c r="S93" s="34"/>
      <c r="T93" s="34"/>
      <c r="U93" s="36"/>
      <c r="X93" s="31" t="str">
        <f t="shared" si="3"/>
        <v>J-90J-9116</v>
      </c>
    </row>
    <row r="94" spans="3:24" ht="18">
      <c r="C94" s="34">
        <f t="shared" si="4"/>
        <v>87</v>
      </c>
      <c r="D94" s="102"/>
      <c r="E94" s="34" t="s">
        <v>296</v>
      </c>
      <c r="F94" s="34" t="s">
        <v>378</v>
      </c>
      <c r="G94" s="95" t="s">
        <v>144</v>
      </c>
      <c r="H94" s="34" t="s">
        <v>103</v>
      </c>
      <c r="I94" s="34">
        <v>17</v>
      </c>
      <c r="J94" s="34"/>
      <c r="K94" s="34"/>
      <c r="L94" s="34"/>
      <c r="M94" s="34"/>
      <c r="N94" s="34"/>
      <c r="O94" s="34"/>
      <c r="P94" s="34"/>
      <c r="Q94" s="34">
        <f t="shared" si="5"/>
        <v>9724</v>
      </c>
      <c r="R94" s="34"/>
      <c r="S94" s="34"/>
      <c r="T94" s="34"/>
      <c r="U94" s="36"/>
      <c r="X94" s="31" t="str">
        <f t="shared" si="3"/>
        <v>J-90J-8917</v>
      </c>
    </row>
    <row r="95" spans="3:24" ht="18">
      <c r="C95" s="34">
        <f t="shared" si="4"/>
        <v>88</v>
      </c>
      <c r="D95" s="102"/>
      <c r="E95" s="34" t="s">
        <v>188</v>
      </c>
      <c r="F95" s="34" t="s">
        <v>803</v>
      </c>
      <c r="G95" s="95" t="s">
        <v>144</v>
      </c>
      <c r="H95" s="34" t="s">
        <v>103</v>
      </c>
      <c r="I95" s="34">
        <v>37</v>
      </c>
      <c r="J95" s="34"/>
      <c r="K95" s="34"/>
      <c r="L95" s="34"/>
      <c r="M95" s="34"/>
      <c r="N95" s="34"/>
      <c r="O95" s="34"/>
      <c r="P95" s="34"/>
      <c r="Q95" s="34">
        <f t="shared" si="5"/>
        <v>9761</v>
      </c>
      <c r="R95" s="34"/>
      <c r="S95" s="34"/>
      <c r="T95" s="34"/>
      <c r="U95" s="36"/>
      <c r="X95" s="31" t="str">
        <f t="shared" si="3"/>
        <v>J-91J-9237</v>
      </c>
    </row>
    <row r="96" spans="3:24" ht="18">
      <c r="C96" s="34">
        <f t="shared" si="4"/>
        <v>89</v>
      </c>
      <c r="D96" s="102"/>
      <c r="E96" s="34" t="s">
        <v>188</v>
      </c>
      <c r="F96" s="34" t="s">
        <v>366</v>
      </c>
      <c r="G96" s="95" t="s">
        <v>107</v>
      </c>
      <c r="H96" s="34" t="s">
        <v>103</v>
      </c>
      <c r="I96" s="34">
        <v>89</v>
      </c>
      <c r="J96" s="34"/>
      <c r="K96" s="34"/>
      <c r="L96" s="34"/>
      <c r="M96" s="34"/>
      <c r="N96" s="34"/>
      <c r="O96" s="34"/>
      <c r="P96" s="34"/>
      <c r="Q96" s="34">
        <f t="shared" si="5"/>
        <v>9850</v>
      </c>
      <c r="R96" s="34"/>
      <c r="S96" s="34"/>
      <c r="T96" s="34"/>
      <c r="U96" s="36"/>
      <c r="X96" s="31" t="str">
        <f t="shared" si="3"/>
        <v>J-91J-9489</v>
      </c>
    </row>
    <row r="97" spans="3:24" ht="18">
      <c r="C97" s="34">
        <f t="shared" si="4"/>
        <v>90</v>
      </c>
      <c r="D97" s="102"/>
      <c r="E97" s="34" t="s">
        <v>366</v>
      </c>
      <c r="F97" s="34" t="s">
        <v>279</v>
      </c>
      <c r="G97" s="95" t="s">
        <v>107</v>
      </c>
      <c r="H97" s="34" t="s">
        <v>103</v>
      </c>
      <c r="I97" s="34">
        <v>13</v>
      </c>
      <c r="J97" s="34"/>
      <c r="K97" s="34"/>
      <c r="L97" s="34"/>
      <c r="M97" s="34"/>
      <c r="N97" s="34"/>
      <c r="O97" s="34"/>
      <c r="P97" s="34"/>
      <c r="Q97" s="34">
        <f t="shared" si="5"/>
        <v>9863</v>
      </c>
      <c r="R97" s="34"/>
      <c r="S97" s="34"/>
      <c r="T97" s="34"/>
      <c r="U97" s="36"/>
      <c r="X97" s="31" t="str">
        <f t="shared" si="3"/>
        <v>J-94J-9313</v>
      </c>
    </row>
    <row r="98" spans="3:24" ht="18">
      <c r="C98" s="34">
        <f t="shared" si="4"/>
        <v>91</v>
      </c>
      <c r="D98" s="102"/>
      <c r="E98" s="34" t="s">
        <v>366</v>
      </c>
      <c r="F98" s="34" t="s">
        <v>283</v>
      </c>
      <c r="G98" s="95" t="s">
        <v>144</v>
      </c>
      <c r="H98" s="34" t="s">
        <v>103</v>
      </c>
      <c r="I98" s="34">
        <v>104</v>
      </c>
      <c r="J98" s="34"/>
      <c r="K98" s="34"/>
      <c r="L98" s="34"/>
      <c r="M98" s="34"/>
      <c r="N98" s="34"/>
      <c r="O98" s="34"/>
      <c r="P98" s="34"/>
      <c r="Q98" s="34">
        <f t="shared" si="5"/>
        <v>9967</v>
      </c>
      <c r="R98" s="34"/>
      <c r="S98" s="34"/>
      <c r="T98" s="34"/>
      <c r="U98" s="36"/>
      <c r="X98" s="31" t="str">
        <f t="shared" si="3"/>
        <v>J-94J-95104</v>
      </c>
    </row>
    <row r="99" spans="3:24" ht="18">
      <c r="C99" s="34">
        <f t="shared" si="4"/>
        <v>92</v>
      </c>
      <c r="D99" s="102"/>
      <c r="E99" s="34" t="s">
        <v>729</v>
      </c>
      <c r="F99" s="34" t="s">
        <v>124</v>
      </c>
      <c r="G99" s="95" t="s">
        <v>732</v>
      </c>
      <c r="H99" s="34" t="s">
        <v>103</v>
      </c>
      <c r="I99" s="34">
        <v>47</v>
      </c>
      <c r="J99" s="34"/>
      <c r="K99" s="34"/>
      <c r="L99" s="34"/>
      <c r="M99" s="34"/>
      <c r="N99" s="34"/>
      <c r="O99" s="34"/>
      <c r="P99" s="34"/>
      <c r="Q99" s="34">
        <f t="shared" si="5"/>
        <v>10014</v>
      </c>
      <c r="R99" s="34"/>
      <c r="S99" s="34"/>
      <c r="T99" s="34"/>
      <c r="U99" s="36"/>
      <c r="X99" s="31" t="str">
        <f t="shared" si="3"/>
        <v>J-151J-15247</v>
      </c>
    </row>
    <row r="100" spans="3:24" ht="18">
      <c r="C100" s="34">
        <f t="shared" si="4"/>
        <v>93</v>
      </c>
      <c r="D100" s="102">
        <v>45111</v>
      </c>
      <c r="E100" s="34" t="s">
        <v>51</v>
      </c>
      <c r="F100" s="34" t="s">
        <v>364</v>
      </c>
      <c r="G100" s="95" t="s">
        <v>107</v>
      </c>
      <c r="H100" s="34" t="s">
        <v>103</v>
      </c>
      <c r="I100" s="34">
        <v>152</v>
      </c>
      <c r="J100" s="34"/>
      <c r="K100" s="34"/>
      <c r="L100" s="34"/>
      <c r="M100" s="34"/>
      <c r="N100" s="34"/>
      <c r="O100" s="34"/>
      <c r="P100" s="34"/>
      <c r="Q100" s="34">
        <f t="shared" si="5"/>
        <v>10166</v>
      </c>
      <c r="R100" s="34"/>
      <c r="S100" s="34"/>
      <c r="T100" s="34"/>
      <c r="U100" s="36"/>
      <c r="X100" s="31" t="str">
        <f t="shared" si="3"/>
        <v>J-67J-77152</v>
      </c>
    </row>
    <row r="101" spans="3:24" ht="18">
      <c r="C101" s="34">
        <f t="shared" si="4"/>
        <v>94</v>
      </c>
      <c r="D101" s="102"/>
      <c r="E101" s="34" t="s">
        <v>256</v>
      </c>
      <c r="F101" s="34" t="s">
        <v>364</v>
      </c>
      <c r="G101" s="95" t="s">
        <v>107</v>
      </c>
      <c r="H101" s="34" t="s">
        <v>103</v>
      </c>
      <c r="I101" s="34">
        <v>9</v>
      </c>
      <c r="J101" s="34"/>
      <c r="K101" s="34"/>
      <c r="L101" s="34"/>
      <c r="M101" s="34"/>
      <c r="N101" s="34"/>
      <c r="O101" s="34"/>
      <c r="P101" s="34"/>
      <c r="Q101" s="34">
        <f t="shared" si="5"/>
        <v>10175</v>
      </c>
      <c r="R101" s="34"/>
      <c r="S101" s="34"/>
      <c r="T101" s="34"/>
      <c r="U101" s="36"/>
      <c r="X101" s="31" t="str">
        <f t="shared" si="3"/>
        <v>J-78J-779</v>
      </c>
    </row>
    <row r="102" spans="3:24" ht="18">
      <c r="C102" s="34">
        <f t="shared" si="4"/>
        <v>95</v>
      </c>
      <c r="D102" s="102"/>
      <c r="E102" s="34" t="s">
        <v>364</v>
      </c>
      <c r="F102" s="34" t="s">
        <v>233</v>
      </c>
      <c r="G102" s="95" t="s">
        <v>732</v>
      </c>
      <c r="H102" s="34" t="s">
        <v>103</v>
      </c>
      <c r="I102" s="34">
        <v>58</v>
      </c>
      <c r="J102" s="34"/>
      <c r="K102" s="34"/>
      <c r="L102" s="34"/>
      <c r="M102" s="34"/>
      <c r="N102" s="34"/>
      <c r="O102" s="34"/>
      <c r="P102" s="34"/>
      <c r="Q102" s="34">
        <f t="shared" si="5"/>
        <v>10233</v>
      </c>
      <c r="R102" s="34"/>
      <c r="S102" s="34"/>
      <c r="T102" s="34"/>
      <c r="U102" s="36"/>
      <c r="X102" s="31" t="str">
        <f t="shared" si="3"/>
        <v>J-77J-7958</v>
      </c>
    </row>
    <row r="103" spans="3:24" ht="18">
      <c r="C103" s="34">
        <f t="shared" si="4"/>
        <v>96</v>
      </c>
      <c r="D103" s="102"/>
      <c r="E103" s="34" t="s">
        <v>233</v>
      </c>
      <c r="F103" s="34" t="s">
        <v>232</v>
      </c>
      <c r="G103" s="95" t="s">
        <v>732</v>
      </c>
      <c r="H103" s="34" t="s">
        <v>103</v>
      </c>
      <c r="I103" s="34">
        <v>37</v>
      </c>
      <c r="J103" s="34"/>
      <c r="K103" s="34"/>
      <c r="L103" s="34"/>
      <c r="M103" s="34"/>
      <c r="N103" s="34"/>
      <c r="O103" s="34"/>
      <c r="P103" s="34"/>
      <c r="Q103" s="34">
        <f t="shared" si="5"/>
        <v>10270</v>
      </c>
      <c r="R103" s="34"/>
      <c r="S103" s="34"/>
      <c r="T103" s="34"/>
      <c r="U103" s="36"/>
      <c r="X103" s="31" t="str">
        <f t="shared" si="3"/>
        <v>J-79J-8037</v>
      </c>
    </row>
    <row r="104" spans="3:24" ht="18">
      <c r="C104" s="34">
        <f t="shared" si="4"/>
        <v>97</v>
      </c>
      <c r="D104" s="102"/>
      <c r="E104" s="34" t="s">
        <v>233</v>
      </c>
      <c r="F104" s="34" t="s">
        <v>247</v>
      </c>
      <c r="G104" s="95" t="s">
        <v>107</v>
      </c>
      <c r="H104" s="34" t="s">
        <v>103</v>
      </c>
      <c r="I104" s="34">
        <v>110</v>
      </c>
      <c r="J104" s="34"/>
      <c r="K104" s="34"/>
      <c r="L104" s="34"/>
      <c r="M104" s="34"/>
      <c r="N104" s="34"/>
      <c r="O104" s="34"/>
      <c r="P104" s="34"/>
      <c r="Q104" s="34">
        <f t="shared" si="5"/>
        <v>10380</v>
      </c>
      <c r="R104" s="34"/>
      <c r="S104" s="34"/>
      <c r="T104" s="34"/>
      <c r="U104" s="36"/>
      <c r="X104" s="31" t="str">
        <f t="shared" si="3"/>
        <v>J-79J-73110</v>
      </c>
    </row>
    <row r="105" spans="3:24" ht="18">
      <c r="C105" s="34">
        <f t="shared" si="4"/>
        <v>98</v>
      </c>
      <c r="D105" s="102"/>
      <c r="E105" s="34" t="s">
        <v>232</v>
      </c>
      <c r="F105" s="34" t="s">
        <v>208</v>
      </c>
      <c r="G105" s="95" t="s">
        <v>102</v>
      </c>
      <c r="H105" s="34" t="s">
        <v>103</v>
      </c>
      <c r="I105" s="34">
        <v>39</v>
      </c>
      <c r="J105" s="34"/>
      <c r="K105" s="34"/>
      <c r="L105" s="34"/>
      <c r="M105" s="34"/>
      <c r="N105" s="34"/>
      <c r="O105" s="34"/>
      <c r="P105" s="34"/>
      <c r="Q105" s="34">
        <f t="shared" si="5"/>
        <v>10419</v>
      </c>
      <c r="R105" s="34"/>
      <c r="S105" s="34"/>
      <c r="T105" s="34"/>
      <c r="U105" s="36"/>
      <c r="X105" s="31" t="str">
        <f t="shared" si="3"/>
        <v>J-80J-8139</v>
      </c>
    </row>
    <row r="106" spans="3:24" ht="18">
      <c r="C106" s="34">
        <f t="shared" si="4"/>
        <v>99</v>
      </c>
      <c r="D106" s="102">
        <v>45115</v>
      </c>
      <c r="E106" s="34" t="s">
        <v>51</v>
      </c>
      <c r="F106" s="34" t="s">
        <v>247</v>
      </c>
      <c r="G106" s="95" t="s">
        <v>144</v>
      </c>
      <c r="H106" s="34" t="s">
        <v>103</v>
      </c>
      <c r="I106" s="34">
        <v>64</v>
      </c>
      <c r="J106" s="34"/>
      <c r="K106" s="34"/>
      <c r="L106" s="34"/>
      <c r="M106" s="34"/>
      <c r="N106" s="34"/>
      <c r="O106" s="34"/>
      <c r="P106" s="34"/>
      <c r="Q106" s="34">
        <f t="shared" si="5"/>
        <v>10483</v>
      </c>
      <c r="R106" s="34"/>
      <c r="S106" s="34"/>
      <c r="T106" s="34"/>
      <c r="U106" s="36"/>
      <c r="X106" s="31" t="str">
        <f t="shared" si="3"/>
        <v>J-67J-7364</v>
      </c>
    </row>
    <row r="107" spans="3:24" ht="18">
      <c r="C107" s="34">
        <f t="shared" si="4"/>
        <v>100</v>
      </c>
      <c r="D107" s="102"/>
      <c r="E107" s="34" t="s">
        <v>247</v>
      </c>
      <c r="F107" s="34" t="s">
        <v>254</v>
      </c>
      <c r="G107" s="95" t="s">
        <v>144</v>
      </c>
      <c r="H107" s="34" t="s">
        <v>103</v>
      </c>
      <c r="I107" s="34">
        <v>26</v>
      </c>
      <c r="J107" s="34"/>
      <c r="K107" s="34"/>
      <c r="L107" s="34"/>
      <c r="M107" s="34"/>
      <c r="N107" s="34"/>
      <c r="O107" s="34"/>
      <c r="P107" s="34"/>
      <c r="Q107" s="34">
        <f t="shared" si="5"/>
        <v>10509</v>
      </c>
      <c r="R107" s="34"/>
      <c r="S107" s="34"/>
      <c r="T107" s="34"/>
      <c r="U107" s="36"/>
      <c r="X107" s="31" t="str">
        <f t="shared" si="3"/>
        <v>J-73J-7426</v>
      </c>
    </row>
    <row r="108" spans="3:24" ht="18">
      <c r="C108" s="34">
        <f t="shared" si="4"/>
        <v>101</v>
      </c>
      <c r="D108" s="102"/>
      <c r="E108" s="34" t="s">
        <v>254</v>
      </c>
      <c r="F108" s="34" t="s">
        <v>231</v>
      </c>
      <c r="G108" s="95" t="s">
        <v>144</v>
      </c>
      <c r="H108" s="34" t="s">
        <v>103</v>
      </c>
      <c r="I108" s="34">
        <v>23</v>
      </c>
      <c r="J108" s="34"/>
      <c r="K108" s="34"/>
      <c r="L108" s="34"/>
      <c r="M108" s="34"/>
      <c r="N108" s="34"/>
      <c r="O108" s="34"/>
      <c r="P108" s="34"/>
      <c r="Q108" s="34">
        <f t="shared" si="5"/>
        <v>10532</v>
      </c>
      <c r="R108" s="34"/>
      <c r="S108" s="34"/>
      <c r="T108" s="34"/>
      <c r="U108" s="36"/>
      <c r="X108" s="31" t="str">
        <f t="shared" si="3"/>
        <v>J-74J-7523</v>
      </c>
    </row>
    <row r="109" spans="3:24" ht="18">
      <c r="C109" s="34">
        <f t="shared" si="4"/>
        <v>102</v>
      </c>
      <c r="D109" s="102"/>
      <c r="E109" s="34" t="s">
        <v>254</v>
      </c>
      <c r="F109" s="34" t="s">
        <v>248</v>
      </c>
      <c r="G109" s="95" t="s">
        <v>144</v>
      </c>
      <c r="H109" s="34" t="s">
        <v>103</v>
      </c>
      <c r="I109" s="34">
        <v>41</v>
      </c>
      <c r="J109" s="34"/>
      <c r="K109" s="34"/>
      <c r="L109" s="34"/>
      <c r="M109" s="34"/>
      <c r="N109" s="34"/>
      <c r="O109" s="34"/>
      <c r="P109" s="34"/>
      <c r="Q109" s="34">
        <f t="shared" si="5"/>
        <v>10573</v>
      </c>
      <c r="R109" s="34"/>
      <c r="S109" s="34"/>
      <c r="T109" s="34"/>
      <c r="U109" s="36"/>
      <c r="X109" s="31" t="str">
        <f t="shared" si="3"/>
        <v>J-74J-7641</v>
      </c>
    </row>
    <row r="110" spans="3:24" ht="18">
      <c r="C110" s="34">
        <f t="shared" si="4"/>
        <v>103</v>
      </c>
      <c r="D110" s="102"/>
      <c r="E110" s="34" t="s">
        <v>232</v>
      </c>
      <c r="F110" s="34" t="s">
        <v>244</v>
      </c>
      <c r="G110" s="95" t="s">
        <v>732</v>
      </c>
      <c r="H110" s="34" t="s">
        <v>103</v>
      </c>
      <c r="I110" s="34">
        <v>55</v>
      </c>
      <c r="J110" s="34"/>
      <c r="K110" s="34"/>
      <c r="L110" s="34"/>
      <c r="M110" s="34"/>
      <c r="N110" s="34"/>
      <c r="O110" s="34"/>
      <c r="P110" s="34"/>
      <c r="Q110" s="34">
        <f t="shared" si="5"/>
        <v>10628</v>
      </c>
      <c r="R110" s="34"/>
      <c r="S110" s="34"/>
      <c r="T110" s="34"/>
      <c r="U110" s="36"/>
      <c r="X110" s="31" t="str">
        <f t="shared" si="3"/>
        <v>J-80J-8255</v>
      </c>
    </row>
    <row r="111" spans="3:24" ht="18">
      <c r="C111" s="34">
        <f t="shared" si="4"/>
        <v>104</v>
      </c>
      <c r="D111" s="102"/>
      <c r="E111" s="34" t="s">
        <v>244</v>
      </c>
      <c r="F111" s="34" t="s">
        <v>251</v>
      </c>
      <c r="G111" s="95" t="s">
        <v>144</v>
      </c>
      <c r="H111" s="34" t="s">
        <v>103</v>
      </c>
      <c r="I111" s="34">
        <v>21</v>
      </c>
      <c r="J111" s="34"/>
      <c r="K111" s="34"/>
      <c r="L111" s="34"/>
      <c r="M111" s="34"/>
      <c r="N111" s="34"/>
      <c r="O111" s="34"/>
      <c r="P111" s="34"/>
      <c r="Q111" s="34">
        <f t="shared" si="5"/>
        <v>10649</v>
      </c>
      <c r="R111" s="34"/>
      <c r="S111" s="34"/>
      <c r="T111" s="34"/>
      <c r="U111" s="36"/>
      <c r="X111" s="31" t="str">
        <f t="shared" si="3"/>
        <v>J-82J-8321</v>
      </c>
    </row>
    <row r="112" spans="3:24" ht="18">
      <c r="C112" s="34">
        <f t="shared" si="4"/>
        <v>105</v>
      </c>
      <c r="D112" s="102">
        <v>45115</v>
      </c>
      <c r="E112" s="34" t="s">
        <v>53</v>
      </c>
      <c r="F112" s="34" t="s">
        <v>42</v>
      </c>
      <c r="G112" s="95" t="s">
        <v>144</v>
      </c>
      <c r="H112" s="34" t="s">
        <v>103</v>
      </c>
      <c r="I112" s="34">
        <v>66</v>
      </c>
      <c r="J112" s="34"/>
      <c r="K112" s="34"/>
      <c r="L112" s="34"/>
      <c r="M112" s="34"/>
      <c r="N112" s="34"/>
      <c r="O112" s="34"/>
      <c r="P112" s="34"/>
      <c r="Q112" s="34">
        <f t="shared" si="5"/>
        <v>10715</v>
      </c>
      <c r="R112" s="34"/>
      <c r="S112" s="34"/>
      <c r="T112" s="34"/>
      <c r="U112" s="36"/>
      <c r="X112" s="31" t="str">
        <f t="shared" si="3"/>
        <v>J-130J-14066</v>
      </c>
    </row>
    <row r="113" spans="3:24" ht="18">
      <c r="C113" s="34">
        <f t="shared" si="4"/>
        <v>106</v>
      </c>
      <c r="D113" s="102"/>
      <c r="E113" s="34" t="s">
        <v>284</v>
      </c>
      <c r="F113" s="34" t="s">
        <v>140</v>
      </c>
      <c r="G113" s="95" t="s">
        <v>107</v>
      </c>
      <c r="H113" s="34" t="s">
        <v>103</v>
      </c>
      <c r="I113" s="34">
        <v>56</v>
      </c>
      <c r="J113" s="34"/>
      <c r="K113" s="34"/>
      <c r="L113" s="34"/>
      <c r="M113" s="34"/>
      <c r="N113" s="34"/>
      <c r="O113" s="34"/>
      <c r="P113" s="34"/>
      <c r="Q113" s="34">
        <f t="shared" si="5"/>
        <v>10771</v>
      </c>
      <c r="R113" s="34"/>
      <c r="S113" s="34"/>
      <c r="T113" s="34"/>
      <c r="U113" s="36"/>
      <c r="X113" s="31" t="str">
        <f t="shared" si="3"/>
        <v>J-112J-11556</v>
      </c>
    </row>
    <row r="114" spans="3:24" ht="18">
      <c r="C114" s="34">
        <f t="shared" si="4"/>
        <v>107</v>
      </c>
      <c r="D114" s="102"/>
      <c r="E114" s="34" t="s">
        <v>769</v>
      </c>
      <c r="F114" s="34" t="s">
        <v>121</v>
      </c>
      <c r="G114" s="95" t="s">
        <v>107</v>
      </c>
      <c r="H114" s="34" t="s">
        <v>103</v>
      </c>
      <c r="I114" s="34">
        <v>110</v>
      </c>
      <c r="J114" s="34"/>
      <c r="K114" s="34"/>
      <c r="L114" s="34"/>
      <c r="M114" s="34"/>
      <c r="N114" s="34"/>
      <c r="O114" s="34"/>
      <c r="P114" s="34"/>
      <c r="Q114" s="34">
        <f t="shared" si="5"/>
        <v>10881</v>
      </c>
      <c r="R114" s="34"/>
      <c r="S114" s="34"/>
      <c r="T114" s="34"/>
      <c r="U114" s="36"/>
      <c r="X114" s="31" t="str">
        <f t="shared" si="3"/>
        <v>J-123J-121110</v>
      </c>
    </row>
    <row r="115" spans="3:24" ht="18">
      <c r="C115" s="34">
        <f t="shared" si="4"/>
        <v>108</v>
      </c>
      <c r="D115" s="102"/>
      <c r="E115" s="34" t="s">
        <v>121</v>
      </c>
      <c r="F115" s="34" t="s">
        <v>280</v>
      </c>
      <c r="G115" s="95" t="s">
        <v>144</v>
      </c>
      <c r="H115" s="34" t="s">
        <v>103</v>
      </c>
      <c r="I115" s="34">
        <v>8</v>
      </c>
      <c r="J115" s="34"/>
      <c r="K115" s="34"/>
      <c r="L115" s="34"/>
      <c r="M115" s="34"/>
      <c r="N115" s="34"/>
      <c r="O115" s="34"/>
      <c r="P115" s="34"/>
      <c r="Q115" s="34">
        <f t="shared" si="5"/>
        <v>10889</v>
      </c>
      <c r="R115" s="34"/>
      <c r="S115" s="34"/>
      <c r="T115" s="34"/>
      <c r="U115" s="36"/>
      <c r="X115" s="31" t="str">
        <f t="shared" si="3"/>
        <v>J-121J-1208</v>
      </c>
    </row>
    <row r="116" spans="3:24" ht="18">
      <c r="C116" s="34">
        <f t="shared" si="4"/>
        <v>109</v>
      </c>
      <c r="D116" s="102"/>
      <c r="E116" s="34" t="s">
        <v>280</v>
      </c>
      <c r="F116" s="34" t="s">
        <v>376</v>
      </c>
      <c r="G116" s="95" t="s">
        <v>144</v>
      </c>
      <c r="H116" s="34" t="s">
        <v>103</v>
      </c>
      <c r="I116" s="34">
        <v>86</v>
      </c>
      <c r="J116" s="34"/>
      <c r="K116" s="34"/>
      <c r="L116" s="34"/>
      <c r="M116" s="34"/>
      <c r="N116" s="34"/>
      <c r="O116" s="34"/>
      <c r="P116" s="34"/>
      <c r="Q116" s="34">
        <f t="shared" si="5"/>
        <v>10975</v>
      </c>
      <c r="R116" s="34"/>
      <c r="S116" s="34"/>
      <c r="T116" s="34"/>
      <c r="U116" s="36"/>
      <c r="X116" s="31" t="str">
        <f t="shared" si="3"/>
        <v>J-120J-11886</v>
      </c>
    </row>
    <row r="117" spans="3:24" ht="18">
      <c r="C117" s="34">
        <f t="shared" si="4"/>
        <v>110</v>
      </c>
      <c r="D117" s="102"/>
      <c r="E117" s="34" t="s">
        <v>376</v>
      </c>
      <c r="F117" s="34" t="s">
        <v>485</v>
      </c>
      <c r="G117" s="95" t="s">
        <v>107</v>
      </c>
      <c r="H117" s="34" t="s">
        <v>103</v>
      </c>
      <c r="I117" s="34">
        <v>53</v>
      </c>
      <c r="J117" s="34"/>
      <c r="K117" s="34"/>
      <c r="L117" s="34"/>
      <c r="M117" s="34"/>
      <c r="N117" s="34"/>
      <c r="O117" s="34"/>
      <c r="P117" s="34"/>
      <c r="Q117" s="34">
        <f t="shared" si="5"/>
        <v>11028</v>
      </c>
      <c r="R117" s="34"/>
      <c r="S117" s="34"/>
      <c r="T117" s="34"/>
      <c r="U117" s="36"/>
      <c r="X117" s="31" t="str">
        <f t="shared" si="3"/>
        <v>J-118J-11753</v>
      </c>
    </row>
    <row r="118" spans="3:24" ht="18">
      <c r="C118" s="34">
        <f t="shared" si="4"/>
        <v>111</v>
      </c>
      <c r="D118" s="102"/>
      <c r="E118" s="34" t="s">
        <v>710</v>
      </c>
      <c r="F118" s="34" t="s">
        <v>111</v>
      </c>
      <c r="G118" s="95" t="s">
        <v>102</v>
      </c>
      <c r="H118" s="34" t="s">
        <v>103</v>
      </c>
      <c r="I118" s="34"/>
      <c r="J118" s="34"/>
      <c r="K118" s="34"/>
      <c r="L118" s="34"/>
      <c r="M118" s="34">
        <v>136</v>
      </c>
      <c r="N118" s="34"/>
      <c r="O118" s="34"/>
      <c r="P118" s="34"/>
      <c r="Q118" s="34">
        <f t="shared" si="5"/>
        <v>11164</v>
      </c>
      <c r="R118" s="34"/>
      <c r="S118" s="34"/>
      <c r="T118" s="34"/>
      <c r="U118" s="36"/>
      <c r="X118" s="31" t="str">
        <f t="shared" si="3"/>
        <v>J-45J-39136</v>
      </c>
    </row>
    <row r="119" spans="3:24" ht="18">
      <c r="C119" s="34">
        <f t="shared" si="4"/>
        <v>112</v>
      </c>
      <c r="D119" s="102">
        <v>45117</v>
      </c>
      <c r="E119" s="34" t="s">
        <v>111</v>
      </c>
      <c r="F119" s="34" t="s">
        <v>52</v>
      </c>
      <c r="G119" s="95" t="s">
        <v>102</v>
      </c>
      <c r="H119" s="34" t="s">
        <v>103</v>
      </c>
      <c r="I119" s="34"/>
      <c r="J119" s="34"/>
      <c r="K119" s="34"/>
      <c r="L119" s="34"/>
      <c r="M119" s="34">
        <v>91</v>
      </c>
      <c r="N119" s="34"/>
      <c r="O119" s="34"/>
      <c r="P119" s="34"/>
      <c r="Q119" s="34">
        <f t="shared" si="5"/>
        <v>11255</v>
      </c>
      <c r="R119" s="34"/>
      <c r="S119" s="34"/>
      <c r="T119" s="34"/>
      <c r="U119" s="36"/>
      <c r="X119" s="31" t="str">
        <f t="shared" si="3"/>
        <v>J-39J-3891</v>
      </c>
    </row>
    <row r="120" spans="3:24" ht="18">
      <c r="C120" s="34">
        <f t="shared" si="4"/>
        <v>113</v>
      </c>
      <c r="D120" s="102"/>
      <c r="E120" s="34" t="s">
        <v>52</v>
      </c>
      <c r="F120" s="34" t="s">
        <v>220</v>
      </c>
      <c r="G120" s="95" t="s">
        <v>102</v>
      </c>
      <c r="H120" s="34" t="s">
        <v>103</v>
      </c>
      <c r="I120" s="34"/>
      <c r="J120" s="34"/>
      <c r="K120" s="34"/>
      <c r="L120" s="34"/>
      <c r="M120" s="34">
        <v>68</v>
      </c>
      <c r="N120" s="34"/>
      <c r="O120" s="34"/>
      <c r="P120" s="34"/>
      <c r="Q120" s="34">
        <f t="shared" si="5"/>
        <v>11323</v>
      </c>
      <c r="R120" s="34"/>
      <c r="S120" s="34"/>
      <c r="T120" s="34"/>
      <c r="U120" s="36"/>
      <c r="X120" s="31" t="str">
        <f t="shared" si="3"/>
        <v>J-38J-3568</v>
      </c>
    </row>
    <row r="121" spans="3:24" ht="18">
      <c r="C121" s="34">
        <f t="shared" si="4"/>
        <v>114</v>
      </c>
      <c r="D121" s="102"/>
      <c r="E121" s="34" t="s">
        <v>220</v>
      </c>
      <c r="F121" s="34" t="s">
        <v>211</v>
      </c>
      <c r="G121" s="95" t="s">
        <v>102</v>
      </c>
      <c r="H121" s="34" t="s">
        <v>103</v>
      </c>
      <c r="I121" s="34"/>
      <c r="J121" s="34"/>
      <c r="K121" s="34"/>
      <c r="L121" s="34"/>
      <c r="M121" s="34">
        <v>27</v>
      </c>
      <c r="N121" s="34"/>
      <c r="O121" s="34"/>
      <c r="P121" s="34"/>
      <c r="Q121" s="34">
        <f t="shared" si="5"/>
        <v>11350</v>
      </c>
      <c r="R121" s="34"/>
      <c r="S121" s="34"/>
      <c r="T121" s="34"/>
      <c r="U121" s="36"/>
      <c r="X121" s="31" t="str">
        <f t="shared" si="3"/>
        <v>J-35J-3227</v>
      </c>
    </row>
    <row r="122" spans="3:24" ht="18">
      <c r="C122" s="34">
        <f t="shared" si="4"/>
        <v>115</v>
      </c>
      <c r="D122" s="102"/>
      <c r="E122" s="34" t="s">
        <v>211</v>
      </c>
      <c r="F122" s="34" t="s">
        <v>804</v>
      </c>
      <c r="G122" s="95" t="s">
        <v>102</v>
      </c>
      <c r="H122" s="34" t="s">
        <v>103</v>
      </c>
      <c r="I122" s="34"/>
      <c r="J122" s="34"/>
      <c r="K122" s="34"/>
      <c r="L122" s="34"/>
      <c r="M122" s="34"/>
      <c r="N122" s="34">
        <v>73</v>
      </c>
      <c r="O122" s="34"/>
      <c r="P122" s="34"/>
      <c r="Q122" s="34">
        <f t="shared" si="5"/>
        <v>11423</v>
      </c>
      <c r="R122" s="34"/>
      <c r="S122" s="34"/>
      <c r="T122" s="34"/>
      <c r="U122" s="36"/>
      <c r="X122" s="31" t="str">
        <f t="shared" si="3"/>
        <v>J-32J-3173</v>
      </c>
    </row>
    <row r="123" spans="3:24" ht="18">
      <c r="C123" s="34">
        <f t="shared" si="4"/>
        <v>116</v>
      </c>
      <c r="D123" s="102"/>
      <c r="E123" s="34" t="s">
        <v>804</v>
      </c>
      <c r="F123" s="34" t="s">
        <v>217</v>
      </c>
      <c r="G123" s="95" t="s">
        <v>102</v>
      </c>
      <c r="H123" s="34" t="s">
        <v>103</v>
      </c>
      <c r="I123" s="34"/>
      <c r="J123" s="34"/>
      <c r="K123" s="34"/>
      <c r="L123" s="34"/>
      <c r="M123" s="34"/>
      <c r="N123" s="34">
        <v>76</v>
      </c>
      <c r="O123" s="34"/>
      <c r="P123" s="34"/>
      <c r="Q123" s="34">
        <f t="shared" si="5"/>
        <v>11499</v>
      </c>
      <c r="R123" s="34"/>
      <c r="S123" s="34"/>
      <c r="T123" s="34"/>
      <c r="U123" s="36"/>
      <c r="X123" s="31" t="str">
        <f t="shared" si="3"/>
        <v>J-31J-2276</v>
      </c>
    </row>
    <row r="124" spans="3:24" ht="18">
      <c r="C124" s="34">
        <f t="shared" si="4"/>
        <v>117</v>
      </c>
      <c r="D124" s="102">
        <v>45118</v>
      </c>
      <c r="E124" s="34" t="s">
        <v>244</v>
      </c>
      <c r="F124" s="34" t="s">
        <v>243</v>
      </c>
      <c r="G124" s="95" t="s">
        <v>732</v>
      </c>
      <c r="H124" s="34" t="s">
        <v>103</v>
      </c>
      <c r="I124" s="34">
        <v>62</v>
      </c>
      <c r="J124" s="34"/>
      <c r="K124" s="34"/>
      <c r="L124" s="34"/>
      <c r="M124" s="34"/>
      <c r="N124" s="34"/>
      <c r="O124" s="34"/>
      <c r="P124" s="34"/>
      <c r="Q124" s="34">
        <f t="shared" si="5"/>
        <v>11561</v>
      </c>
      <c r="R124" s="34"/>
      <c r="S124" s="34"/>
      <c r="T124" s="34"/>
      <c r="U124" s="36"/>
      <c r="X124" s="31" t="str">
        <f t="shared" si="3"/>
        <v>J-82J-8662</v>
      </c>
    </row>
    <row r="125" spans="3:24" ht="18">
      <c r="C125" s="34">
        <f t="shared" si="4"/>
        <v>118</v>
      </c>
      <c r="D125" s="102"/>
      <c r="E125" s="34" t="s">
        <v>217</v>
      </c>
      <c r="F125" s="34" t="s">
        <v>177</v>
      </c>
      <c r="G125" s="95" t="s">
        <v>102</v>
      </c>
      <c r="H125" s="34" t="s">
        <v>103</v>
      </c>
      <c r="I125" s="34"/>
      <c r="J125" s="34"/>
      <c r="K125" s="34"/>
      <c r="L125" s="34"/>
      <c r="M125" s="34"/>
      <c r="N125" s="34">
        <v>73</v>
      </c>
      <c r="O125" s="34"/>
      <c r="P125" s="34"/>
      <c r="Q125" s="34">
        <f t="shared" si="5"/>
        <v>11634</v>
      </c>
      <c r="R125" s="34"/>
      <c r="S125" s="34"/>
      <c r="T125" s="34"/>
      <c r="U125" s="36"/>
      <c r="X125" s="31" t="str">
        <f t="shared" si="3"/>
        <v>J-22J-2173</v>
      </c>
    </row>
    <row r="126" spans="3:24" ht="18">
      <c r="C126" s="34">
        <f t="shared" si="4"/>
        <v>119</v>
      </c>
      <c r="D126" s="102">
        <v>45120</v>
      </c>
      <c r="E126" s="34" t="s">
        <v>205</v>
      </c>
      <c r="F126" s="34" t="s">
        <v>177</v>
      </c>
      <c r="G126" s="95" t="s">
        <v>732</v>
      </c>
      <c r="H126" s="34" t="s">
        <v>103</v>
      </c>
      <c r="I126" s="34"/>
      <c r="J126" s="34"/>
      <c r="K126" s="34"/>
      <c r="L126" s="34"/>
      <c r="M126" s="34"/>
      <c r="N126" s="34">
        <v>45</v>
      </c>
      <c r="O126" s="34"/>
      <c r="P126" s="34"/>
      <c r="Q126" s="34">
        <f t="shared" si="5"/>
        <v>11679</v>
      </c>
      <c r="R126" s="34"/>
      <c r="S126" s="34"/>
      <c r="T126" s="34"/>
      <c r="U126" s="36"/>
      <c r="X126" s="31" t="str">
        <f t="shared" si="3"/>
        <v>J-19J-2145</v>
      </c>
    </row>
    <row r="127" spans="3:24" ht="18">
      <c r="C127" s="34">
        <f t="shared" si="4"/>
        <v>120</v>
      </c>
      <c r="D127" s="102"/>
      <c r="E127" s="34" t="s">
        <v>177</v>
      </c>
      <c r="F127" s="34" t="s">
        <v>379</v>
      </c>
      <c r="G127" s="95" t="s">
        <v>732</v>
      </c>
      <c r="H127" s="34" t="s">
        <v>103</v>
      </c>
      <c r="I127" s="34"/>
      <c r="J127" s="34"/>
      <c r="K127" s="34"/>
      <c r="L127" s="34"/>
      <c r="M127" s="34"/>
      <c r="N127" s="34">
        <v>29</v>
      </c>
      <c r="O127" s="34"/>
      <c r="P127" s="34"/>
      <c r="Q127" s="34">
        <f t="shared" si="5"/>
        <v>11708</v>
      </c>
      <c r="R127" s="34"/>
      <c r="S127" s="34"/>
      <c r="T127" s="34"/>
      <c r="U127" s="36"/>
      <c r="X127" s="31" t="str">
        <f t="shared" si="3"/>
        <v>J-21J-1529</v>
      </c>
    </row>
    <row r="128" spans="3:24" ht="18">
      <c r="C128" s="34">
        <f t="shared" si="4"/>
        <v>121</v>
      </c>
      <c r="D128" s="102"/>
      <c r="E128" s="34" t="s">
        <v>379</v>
      </c>
      <c r="F128" s="34" t="s">
        <v>215</v>
      </c>
      <c r="G128" s="95" t="s">
        <v>732</v>
      </c>
      <c r="H128" s="34" t="s">
        <v>103</v>
      </c>
      <c r="I128" s="34"/>
      <c r="J128" s="34"/>
      <c r="K128" s="34"/>
      <c r="L128" s="34"/>
      <c r="M128" s="34"/>
      <c r="N128" s="34">
        <v>36</v>
      </c>
      <c r="O128" s="34"/>
      <c r="P128" s="34"/>
      <c r="Q128" s="34">
        <f t="shared" si="5"/>
        <v>11744</v>
      </c>
      <c r="R128" s="34"/>
      <c r="S128" s="34"/>
      <c r="T128" s="34"/>
      <c r="U128" s="36"/>
      <c r="X128" s="31" t="str">
        <f t="shared" si="3"/>
        <v>J-15J-1136</v>
      </c>
    </row>
    <row r="129" spans="3:24" ht="18">
      <c r="C129" s="34">
        <f t="shared" si="4"/>
        <v>122</v>
      </c>
      <c r="D129" s="102"/>
      <c r="E129" s="34" t="s">
        <v>215</v>
      </c>
      <c r="F129" s="34" t="s">
        <v>235</v>
      </c>
      <c r="G129" s="95" t="s">
        <v>732</v>
      </c>
      <c r="H129" s="34" t="s">
        <v>103</v>
      </c>
      <c r="I129" s="34"/>
      <c r="J129" s="34"/>
      <c r="K129" s="34"/>
      <c r="L129" s="34"/>
      <c r="M129" s="34"/>
      <c r="N129" s="34">
        <v>41</v>
      </c>
      <c r="O129" s="34"/>
      <c r="P129" s="34"/>
      <c r="Q129" s="34">
        <f t="shared" si="5"/>
        <v>11785</v>
      </c>
      <c r="R129" s="34"/>
      <c r="S129" s="34"/>
      <c r="T129" s="34"/>
      <c r="U129" s="36"/>
      <c r="X129" s="31" t="str">
        <f t="shared" si="3"/>
        <v>J-11J-0941</v>
      </c>
    </row>
    <row r="130" spans="3:24" ht="18">
      <c r="C130" s="34">
        <f t="shared" si="4"/>
        <v>123</v>
      </c>
      <c r="D130" s="102"/>
      <c r="E130" s="34" t="s">
        <v>235</v>
      </c>
      <c r="F130" s="34" t="s">
        <v>207</v>
      </c>
      <c r="G130" s="95" t="s">
        <v>732</v>
      </c>
      <c r="H130" s="34" t="s">
        <v>103</v>
      </c>
      <c r="I130" s="34"/>
      <c r="J130" s="34"/>
      <c r="K130" s="34"/>
      <c r="L130" s="34"/>
      <c r="M130" s="34"/>
      <c r="N130" s="34">
        <v>60</v>
      </c>
      <c r="O130" s="34"/>
      <c r="P130" s="34"/>
      <c r="Q130" s="34">
        <f t="shared" si="5"/>
        <v>11845</v>
      </c>
      <c r="R130" s="34"/>
      <c r="S130" s="34"/>
      <c r="T130" s="34"/>
      <c r="U130" s="36"/>
      <c r="X130" s="31" t="str">
        <f t="shared" si="3"/>
        <v>J-09J-0760</v>
      </c>
    </row>
    <row r="131" spans="3:24" ht="18">
      <c r="C131" s="34">
        <f t="shared" si="4"/>
        <v>124</v>
      </c>
      <c r="D131" s="102"/>
      <c r="E131" s="34" t="s">
        <v>207</v>
      </c>
      <c r="F131" s="34" t="s">
        <v>234</v>
      </c>
      <c r="G131" s="95" t="s">
        <v>732</v>
      </c>
      <c r="H131" s="34" t="s">
        <v>103</v>
      </c>
      <c r="I131" s="34"/>
      <c r="J131" s="34"/>
      <c r="K131" s="34"/>
      <c r="L131" s="34"/>
      <c r="M131" s="34"/>
      <c r="N131" s="34">
        <v>68</v>
      </c>
      <c r="O131" s="34"/>
      <c r="P131" s="34"/>
      <c r="Q131" s="34">
        <f t="shared" si="5"/>
        <v>11913</v>
      </c>
      <c r="R131" s="34"/>
      <c r="S131" s="34"/>
      <c r="T131" s="34"/>
      <c r="U131" s="36"/>
      <c r="X131" s="31" t="str">
        <f t="shared" si="3"/>
        <v>J-07J-0568</v>
      </c>
    </row>
    <row r="132" spans="3:24" ht="18">
      <c r="C132" s="34">
        <f t="shared" si="4"/>
        <v>125</v>
      </c>
      <c r="D132" s="102">
        <v>45125</v>
      </c>
      <c r="E132" s="34" t="s">
        <v>805</v>
      </c>
      <c r="F132" s="34" t="s">
        <v>372</v>
      </c>
      <c r="G132" s="95" t="s">
        <v>144</v>
      </c>
      <c r="H132" s="34" t="s">
        <v>103</v>
      </c>
      <c r="I132" s="34">
        <v>99</v>
      </c>
      <c r="J132" s="34"/>
      <c r="K132" s="34"/>
      <c r="L132" s="34"/>
      <c r="M132" s="34"/>
      <c r="N132" s="34"/>
      <c r="O132" s="34"/>
      <c r="P132" s="34"/>
      <c r="Q132" s="34">
        <f t="shared" si="5"/>
        <v>12012</v>
      </c>
      <c r="R132" s="34"/>
      <c r="S132" s="34"/>
      <c r="T132" s="34"/>
      <c r="U132" s="36"/>
      <c r="X132" s="31" t="str">
        <f t="shared" si="3"/>
        <v>J-04J-0699</v>
      </c>
    </row>
    <row r="133" spans="3:24" ht="18">
      <c r="C133" s="34">
        <f t="shared" si="4"/>
        <v>126</v>
      </c>
      <c r="D133" s="102"/>
      <c r="E133" s="34" t="s">
        <v>372</v>
      </c>
      <c r="F133" s="34" t="s">
        <v>238</v>
      </c>
      <c r="G133" s="95" t="s">
        <v>144</v>
      </c>
      <c r="H133" s="34" t="s">
        <v>103</v>
      </c>
      <c r="I133" s="34">
        <v>17</v>
      </c>
      <c r="J133" s="34"/>
      <c r="K133" s="34"/>
      <c r="L133" s="34"/>
      <c r="M133" s="34"/>
      <c r="N133" s="34"/>
      <c r="O133" s="34"/>
      <c r="P133" s="34"/>
      <c r="Q133" s="34">
        <f t="shared" si="5"/>
        <v>12029</v>
      </c>
      <c r="R133" s="34"/>
      <c r="S133" s="34"/>
      <c r="T133" s="34"/>
      <c r="U133" s="36"/>
      <c r="X133" s="31" t="str">
        <f t="shared" si="3"/>
        <v>J-06J-0817</v>
      </c>
    </row>
    <row r="134" spans="3:24" ht="18">
      <c r="C134" s="34">
        <f t="shared" si="4"/>
        <v>127</v>
      </c>
      <c r="D134" s="102"/>
      <c r="E134" s="34" t="s">
        <v>207</v>
      </c>
      <c r="F134" s="34" t="s">
        <v>238</v>
      </c>
      <c r="G134" s="95" t="s">
        <v>144</v>
      </c>
      <c r="H134" s="34" t="s">
        <v>103</v>
      </c>
      <c r="I134" s="34">
        <v>54</v>
      </c>
      <c r="J134" s="34"/>
      <c r="K134" s="34"/>
      <c r="L134" s="34"/>
      <c r="M134" s="34"/>
      <c r="N134" s="34"/>
      <c r="O134" s="34"/>
      <c r="P134" s="34"/>
      <c r="Q134" s="34">
        <f t="shared" si="5"/>
        <v>12083</v>
      </c>
      <c r="R134" s="34"/>
      <c r="S134" s="34"/>
      <c r="T134" s="34"/>
      <c r="U134" s="36"/>
      <c r="X134" s="31" t="str">
        <f t="shared" si="3"/>
        <v>J-07J-0854</v>
      </c>
    </row>
    <row r="135" spans="3:24" ht="18">
      <c r="C135" s="34">
        <f t="shared" si="4"/>
        <v>128</v>
      </c>
      <c r="D135" s="102"/>
      <c r="E135" s="34" t="s">
        <v>238</v>
      </c>
      <c r="F135" s="34" t="s">
        <v>239</v>
      </c>
      <c r="G135" s="95" t="s">
        <v>107</v>
      </c>
      <c r="H135" s="34" t="s">
        <v>103</v>
      </c>
      <c r="I135" s="34">
        <v>51</v>
      </c>
      <c r="J135" s="34"/>
      <c r="K135" s="34"/>
      <c r="L135" s="34"/>
      <c r="M135" s="34"/>
      <c r="N135" s="34"/>
      <c r="O135" s="34"/>
      <c r="P135" s="34"/>
      <c r="Q135" s="34">
        <f t="shared" si="5"/>
        <v>12134</v>
      </c>
      <c r="R135" s="34"/>
      <c r="S135" s="34"/>
      <c r="T135" s="34"/>
      <c r="U135" s="36"/>
      <c r="X135" s="31" t="str">
        <f t="shared" si="3"/>
        <v>J-08J-1051</v>
      </c>
    </row>
    <row r="136" spans="3:24" ht="18">
      <c r="C136" s="34">
        <f t="shared" si="4"/>
        <v>129</v>
      </c>
      <c r="D136" s="102"/>
      <c r="E136" s="34" t="s">
        <v>220</v>
      </c>
      <c r="F136" s="34" t="s">
        <v>123</v>
      </c>
      <c r="G136" s="95" t="s">
        <v>102</v>
      </c>
      <c r="H136" s="34" t="s">
        <v>103</v>
      </c>
      <c r="I136" s="34">
        <v>291</v>
      </c>
      <c r="J136" s="34"/>
      <c r="K136" s="34"/>
      <c r="L136" s="34"/>
      <c r="M136" s="34"/>
      <c r="N136" s="34"/>
      <c r="O136" s="34"/>
      <c r="P136" s="34"/>
      <c r="Q136" s="34">
        <f t="shared" si="5"/>
        <v>12425</v>
      </c>
      <c r="R136" s="34"/>
      <c r="S136" s="34"/>
      <c r="T136" s="34"/>
      <c r="U136" s="36"/>
      <c r="X136" s="31" t="str">
        <f t="shared" si="3"/>
        <v>J-35J-63291</v>
      </c>
    </row>
    <row r="137" spans="3:24" ht="18">
      <c r="C137" s="34">
        <f t="shared" si="4"/>
        <v>130</v>
      </c>
      <c r="D137" s="102"/>
      <c r="E137" s="34" t="s">
        <v>123</v>
      </c>
      <c r="F137" s="34" t="s">
        <v>778</v>
      </c>
      <c r="G137" s="95" t="s">
        <v>102</v>
      </c>
      <c r="H137" s="34" t="s">
        <v>103</v>
      </c>
      <c r="I137" s="34">
        <v>21</v>
      </c>
      <c r="J137" s="34"/>
      <c r="K137" s="34"/>
      <c r="L137" s="34"/>
      <c r="M137" s="34"/>
      <c r="N137" s="34"/>
      <c r="O137" s="34"/>
      <c r="P137" s="34"/>
      <c r="Q137" s="34">
        <f t="shared" si="5"/>
        <v>12446</v>
      </c>
      <c r="R137" s="34"/>
      <c r="S137" s="34"/>
      <c r="T137" s="34"/>
      <c r="U137" s="36"/>
      <c r="X137" s="31" t="str">
        <f t="shared" ref="X137:X149" si="6">+E137&amp;F137&amp;SUM(I137:O137)</f>
        <v>J-63J-6921</v>
      </c>
    </row>
    <row r="138" spans="3:24" ht="18">
      <c r="C138" s="34">
        <f t="shared" ref="C138:C150" si="7">+C137+1</f>
        <v>131</v>
      </c>
      <c r="D138" s="102"/>
      <c r="E138" s="34" t="s">
        <v>778</v>
      </c>
      <c r="F138" s="34" t="s">
        <v>236</v>
      </c>
      <c r="G138" s="95" t="s">
        <v>102</v>
      </c>
      <c r="H138" s="34" t="s">
        <v>103</v>
      </c>
      <c r="I138" s="34">
        <v>15</v>
      </c>
      <c r="J138" s="34"/>
      <c r="K138" s="34"/>
      <c r="L138" s="34"/>
      <c r="M138" s="34"/>
      <c r="N138" s="34"/>
      <c r="O138" s="34"/>
      <c r="P138" s="34"/>
      <c r="Q138" s="34">
        <f t="shared" ref="Q138:Q149" si="8">SUM(I138:P138)+Q137</f>
        <v>12461</v>
      </c>
      <c r="R138" s="34"/>
      <c r="S138" s="34"/>
      <c r="T138" s="34"/>
      <c r="U138" s="36"/>
      <c r="X138" s="31" t="str">
        <f t="shared" si="6"/>
        <v>J-69J-7015</v>
      </c>
    </row>
    <row r="139" spans="3:24" ht="18">
      <c r="C139" s="34">
        <f t="shared" si="7"/>
        <v>132</v>
      </c>
      <c r="D139" s="102"/>
      <c r="E139" s="34" t="s">
        <v>236</v>
      </c>
      <c r="F139" s="34" t="s">
        <v>241</v>
      </c>
      <c r="G139" s="95" t="s">
        <v>144</v>
      </c>
      <c r="H139" s="34" t="s">
        <v>103</v>
      </c>
      <c r="I139" s="34">
        <v>29</v>
      </c>
      <c r="J139" s="34"/>
      <c r="K139" s="34"/>
      <c r="L139" s="34"/>
      <c r="M139" s="34"/>
      <c r="N139" s="34"/>
      <c r="O139" s="34"/>
      <c r="P139" s="34"/>
      <c r="Q139" s="34">
        <f t="shared" si="8"/>
        <v>12490</v>
      </c>
      <c r="R139" s="34"/>
      <c r="S139" s="34"/>
      <c r="T139" s="34"/>
      <c r="U139" s="36"/>
      <c r="X139" s="31" t="str">
        <f t="shared" si="6"/>
        <v>J-70J-7129</v>
      </c>
    </row>
    <row r="140" spans="3:24" ht="18">
      <c r="C140" s="34">
        <f t="shared" si="7"/>
        <v>133</v>
      </c>
      <c r="D140" s="102"/>
      <c r="E140" s="34" t="s">
        <v>216</v>
      </c>
      <c r="F140" s="34" t="s">
        <v>805</v>
      </c>
      <c r="G140" s="95" t="s">
        <v>102</v>
      </c>
      <c r="H140" s="34" t="s">
        <v>103</v>
      </c>
      <c r="I140" s="34"/>
      <c r="J140" s="34"/>
      <c r="K140" s="34"/>
      <c r="L140" s="34"/>
      <c r="M140" s="34"/>
      <c r="N140" s="34"/>
      <c r="O140" s="34">
        <v>89</v>
      </c>
      <c r="P140" s="34"/>
      <c r="Q140" s="34">
        <f t="shared" si="8"/>
        <v>12579</v>
      </c>
      <c r="R140" s="34"/>
      <c r="S140" s="34"/>
      <c r="T140" s="34"/>
      <c r="U140" s="36"/>
      <c r="X140" s="31" t="str">
        <f t="shared" si="6"/>
        <v>J-03J-0489</v>
      </c>
    </row>
    <row r="141" spans="3:24" ht="18">
      <c r="C141" s="34">
        <f t="shared" si="7"/>
        <v>134</v>
      </c>
      <c r="D141" s="102"/>
      <c r="E141" s="34" t="s">
        <v>805</v>
      </c>
      <c r="F141" s="34" t="s">
        <v>234</v>
      </c>
      <c r="G141" s="95" t="s">
        <v>102</v>
      </c>
      <c r="H141" s="34" t="s">
        <v>103</v>
      </c>
      <c r="I141" s="34"/>
      <c r="J141" s="34"/>
      <c r="K141" s="34"/>
      <c r="L141" s="34"/>
      <c r="M141" s="34"/>
      <c r="N141" s="34"/>
      <c r="O141" s="34">
        <v>53</v>
      </c>
      <c r="P141" s="34"/>
      <c r="Q141" s="34">
        <f t="shared" si="8"/>
        <v>12632</v>
      </c>
      <c r="R141" s="34"/>
      <c r="S141" s="34"/>
      <c r="T141" s="34"/>
      <c r="U141" s="36"/>
      <c r="X141" s="31" t="str">
        <f t="shared" si="6"/>
        <v>J-04J-0553</v>
      </c>
    </row>
    <row r="142" spans="3:24" ht="18">
      <c r="C142" s="34">
        <f t="shared" si="7"/>
        <v>135</v>
      </c>
      <c r="D142" s="102">
        <v>45127</v>
      </c>
      <c r="E142" s="34" t="s">
        <v>139</v>
      </c>
      <c r="F142" s="34" t="s">
        <v>118</v>
      </c>
      <c r="G142" s="95" t="s">
        <v>691</v>
      </c>
      <c r="H142" s="34" t="s">
        <v>103</v>
      </c>
      <c r="I142" s="34">
        <v>52</v>
      </c>
      <c r="J142" s="34"/>
      <c r="K142" s="34"/>
      <c r="L142" s="34"/>
      <c r="M142" s="34"/>
      <c r="N142" s="34"/>
      <c r="O142" s="34"/>
      <c r="P142" s="34"/>
      <c r="Q142" s="34">
        <f t="shared" si="8"/>
        <v>12684</v>
      </c>
      <c r="R142" s="34"/>
      <c r="S142" s="34"/>
      <c r="T142" s="34"/>
      <c r="U142" s="36"/>
      <c r="X142" s="31" t="str">
        <f t="shared" si="6"/>
        <v>J-124J-11352</v>
      </c>
    </row>
    <row r="143" spans="3:24" ht="18">
      <c r="C143" s="34">
        <f t="shared" si="7"/>
        <v>136</v>
      </c>
      <c r="D143" s="102"/>
      <c r="E143" s="34" t="s">
        <v>118</v>
      </c>
      <c r="F143" s="34" t="s">
        <v>284</v>
      </c>
      <c r="G143" s="95" t="s">
        <v>691</v>
      </c>
      <c r="H143" s="34" t="s">
        <v>103</v>
      </c>
      <c r="I143" s="34">
        <v>16</v>
      </c>
      <c r="J143" s="34"/>
      <c r="K143" s="34"/>
      <c r="L143" s="34"/>
      <c r="M143" s="34"/>
      <c r="N143" s="34"/>
      <c r="O143" s="34"/>
      <c r="P143" s="34"/>
      <c r="Q143" s="34">
        <f t="shared" si="8"/>
        <v>12700</v>
      </c>
      <c r="R143" s="34"/>
      <c r="S143" s="34"/>
      <c r="T143" s="34"/>
      <c r="U143" s="36"/>
      <c r="X143" s="31" t="str">
        <f t="shared" si="6"/>
        <v>J-113J-11216</v>
      </c>
    </row>
    <row r="144" spans="3:24" ht="18">
      <c r="C144" s="34">
        <f t="shared" si="7"/>
        <v>137</v>
      </c>
      <c r="D144" s="102"/>
      <c r="E144" s="34" t="s">
        <v>284</v>
      </c>
      <c r="F144" s="34" t="s">
        <v>694</v>
      </c>
      <c r="G144" s="95" t="s">
        <v>691</v>
      </c>
      <c r="H144" s="34" t="s">
        <v>103</v>
      </c>
      <c r="I144" s="34">
        <v>93</v>
      </c>
      <c r="J144" s="34"/>
      <c r="K144" s="34"/>
      <c r="L144" s="34"/>
      <c r="M144" s="34"/>
      <c r="N144" s="34"/>
      <c r="O144" s="34"/>
      <c r="P144" s="34"/>
      <c r="Q144" s="34">
        <f t="shared" si="8"/>
        <v>12793</v>
      </c>
      <c r="R144" s="34"/>
      <c r="S144" s="34"/>
      <c r="T144" s="34"/>
      <c r="U144" s="36"/>
      <c r="X144" s="31" t="str">
        <f t="shared" si="6"/>
        <v>J-112J-10193</v>
      </c>
    </row>
    <row r="145" spans="3:24" ht="18">
      <c r="C145" s="34">
        <f t="shared" si="7"/>
        <v>138</v>
      </c>
      <c r="D145" s="102"/>
      <c r="E145" s="34" t="s">
        <v>694</v>
      </c>
      <c r="F145" s="34" t="s">
        <v>127</v>
      </c>
      <c r="G145" s="95" t="s">
        <v>144</v>
      </c>
      <c r="H145" s="34" t="s">
        <v>103</v>
      </c>
      <c r="I145" s="34">
        <v>103</v>
      </c>
      <c r="J145" s="34"/>
      <c r="K145" s="34"/>
      <c r="L145" s="34"/>
      <c r="M145" s="34"/>
      <c r="N145" s="34"/>
      <c r="O145" s="34"/>
      <c r="P145" s="34"/>
      <c r="Q145" s="34">
        <f t="shared" si="8"/>
        <v>12896</v>
      </c>
      <c r="R145" s="34"/>
      <c r="S145" s="34"/>
      <c r="T145" s="34"/>
      <c r="U145" s="36"/>
      <c r="X145" s="31" t="str">
        <f t="shared" si="6"/>
        <v>J-101J-49103</v>
      </c>
    </row>
    <row r="146" spans="3:24" ht="18">
      <c r="C146" s="34">
        <f t="shared" si="7"/>
        <v>139</v>
      </c>
      <c r="D146" s="102"/>
      <c r="E146" s="34" t="s">
        <v>123</v>
      </c>
      <c r="F146" s="34" t="s">
        <v>246</v>
      </c>
      <c r="G146" s="95" t="s">
        <v>144</v>
      </c>
      <c r="H146" s="34" t="s">
        <v>103</v>
      </c>
      <c r="I146" s="34">
        <v>62</v>
      </c>
      <c r="J146" s="34"/>
      <c r="K146" s="34"/>
      <c r="L146" s="34"/>
      <c r="M146" s="34"/>
      <c r="N146" s="34"/>
      <c r="O146" s="34"/>
      <c r="P146" s="34"/>
      <c r="Q146" s="34">
        <f t="shared" si="8"/>
        <v>12958</v>
      </c>
      <c r="R146" s="34"/>
      <c r="S146" s="34"/>
      <c r="T146" s="34"/>
      <c r="U146" s="36"/>
      <c r="X146" s="31" t="str">
        <f t="shared" si="6"/>
        <v>J-63J-6562</v>
      </c>
    </row>
    <row r="147" spans="3:24" ht="18">
      <c r="C147" s="34">
        <f t="shared" si="7"/>
        <v>140</v>
      </c>
      <c r="D147" s="102"/>
      <c r="E147" s="34" t="s">
        <v>52</v>
      </c>
      <c r="F147" s="34" t="s">
        <v>224</v>
      </c>
      <c r="G147" s="95" t="s">
        <v>107</v>
      </c>
      <c r="H147" s="34" t="s">
        <v>103</v>
      </c>
      <c r="I147" s="34">
        <v>90</v>
      </c>
      <c r="J147" s="34"/>
      <c r="K147" s="34"/>
      <c r="L147" s="34"/>
      <c r="M147" s="34"/>
      <c r="N147" s="34"/>
      <c r="O147" s="34"/>
      <c r="P147" s="34"/>
      <c r="Q147" s="34">
        <f t="shared" si="8"/>
        <v>13048</v>
      </c>
      <c r="R147" s="34"/>
      <c r="S147" s="34"/>
      <c r="T147" s="34"/>
      <c r="U147" s="36"/>
      <c r="X147" s="31" t="str">
        <f t="shared" si="6"/>
        <v>J-38J-3790</v>
      </c>
    </row>
    <row r="148" spans="3:24" ht="18">
      <c r="C148" s="34">
        <f t="shared" si="7"/>
        <v>141</v>
      </c>
      <c r="D148" s="102">
        <v>45129</v>
      </c>
      <c r="E148" s="34" t="s">
        <v>235</v>
      </c>
      <c r="F148" s="34" t="s">
        <v>239</v>
      </c>
      <c r="G148" s="95" t="s">
        <v>691</v>
      </c>
      <c r="H148" s="34" t="s">
        <v>103</v>
      </c>
      <c r="I148" s="34"/>
      <c r="J148" s="34"/>
      <c r="K148" s="34"/>
      <c r="L148" s="34"/>
      <c r="M148" s="34">
        <v>54</v>
      </c>
      <c r="N148" s="34"/>
      <c r="O148" s="34"/>
      <c r="P148" s="34"/>
      <c r="Q148" s="34">
        <f t="shared" si="8"/>
        <v>13102</v>
      </c>
      <c r="R148" s="34"/>
      <c r="S148" s="34"/>
      <c r="T148" s="34"/>
      <c r="U148" s="36"/>
      <c r="X148" s="31" t="str">
        <f t="shared" si="6"/>
        <v>J-09J-1054</v>
      </c>
    </row>
    <row r="149" spans="3:24" ht="18">
      <c r="C149" s="34">
        <f t="shared" si="7"/>
        <v>142</v>
      </c>
      <c r="D149" s="102"/>
      <c r="E149" s="34" t="s">
        <v>239</v>
      </c>
      <c r="F149" s="34" t="s">
        <v>219</v>
      </c>
      <c r="G149" s="95" t="s">
        <v>691</v>
      </c>
      <c r="H149" s="34" t="s">
        <v>103</v>
      </c>
      <c r="I149" s="34">
        <v>83</v>
      </c>
      <c r="J149" s="34"/>
      <c r="K149" s="34"/>
      <c r="L149" s="34"/>
      <c r="M149" s="34"/>
      <c r="N149" s="34"/>
      <c r="O149" s="34"/>
      <c r="P149" s="34"/>
      <c r="Q149" s="34">
        <f t="shared" si="8"/>
        <v>13185</v>
      </c>
      <c r="R149" s="34"/>
      <c r="S149" s="34"/>
      <c r="T149" s="34"/>
      <c r="U149" s="36"/>
      <c r="X149" s="31" t="str">
        <f t="shared" si="6"/>
        <v>J-10J-2083</v>
      </c>
    </row>
    <row r="150" spans="3:24" ht="18">
      <c r="C150" s="34">
        <f t="shared" si="7"/>
        <v>143</v>
      </c>
      <c r="D150" s="102"/>
      <c r="E150" s="34" t="s">
        <v>224</v>
      </c>
      <c r="F150" s="34" t="s">
        <v>806</v>
      </c>
      <c r="G150" s="95" t="s">
        <v>107</v>
      </c>
      <c r="H150" s="34" t="s">
        <v>103</v>
      </c>
      <c r="I150" s="34">
        <v>210</v>
      </c>
      <c r="J150" s="34"/>
      <c r="K150" s="34"/>
      <c r="L150" s="34"/>
      <c r="M150" s="34"/>
      <c r="N150" s="34"/>
      <c r="O150" s="34"/>
      <c r="P150" s="34"/>
      <c r="Q150" s="34">
        <f>SUM(I150:P150)+Q148</f>
        <v>13312</v>
      </c>
      <c r="R150" s="34"/>
      <c r="S150" s="34"/>
      <c r="T150" s="34"/>
      <c r="U150" s="36"/>
      <c r="X150" s="31" t="str">
        <f t="shared" ref="X150" si="9">+E150&amp;F150&amp;SUM(I150:O150)</f>
        <v>J-37Jey210</v>
      </c>
    </row>
    <row r="151" spans="3:24" ht="18">
      <c r="C151" s="34"/>
      <c r="D151" s="102"/>
      <c r="E151" s="34" t="s">
        <v>222</v>
      </c>
      <c r="F151" s="34" t="s">
        <v>710</v>
      </c>
      <c r="G151" s="95" t="s">
        <v>102</v>
      </c>
      <c r="H151" s="34" t="s">
        <v>103</v>
      </c>
      <c r="I151" s="34"/>
      <c r="J151" s="34"/>
      <c r="K151" s="34"/>
      <c r="L151" s="34">
        <v>99</v>
      </c>
      <c r="M151" s="34"/>
      <c r="N151" s="34"/>
      <c r="O151" s="34"/>
      <c r="P151" s="34"/>
      <c r="Q151" s="34"/>
      <c r="R151" s="34"/>
      <c r="S151" s="34"/>
      <c r="T151" s="34"/>
      <c r="U151" s="36"/>
    </row>
    <row r="152" spans="3:24" ht="18">
      <c r="C152" s="34"/>
      <c r="D152" s="102"/>
      <c r="E152" s="34"/>
      <c r="F152" s="34"/>
      <c r="G152" s="95"/>
      <c r="H152" s="34"/>
      <c r="I152" s="34"/>
      <c r="J152" s="34"/>
      <c r="K152" s="34"/>
      <c r="L152" s="34"/>
      <c r="M152" s="34"/>
      <c r="N152" s="34"/>
      <c r="O152" s="34"/>
      <c r="P152" s="34"/>
      <c r="Q152" s="34"/>
      <c r="R152" s="34"/>
      <c r="S152" s="34"/>
      <c r="T152" s="34"/>
      <c r="U152" s="36"/>
    </row>
    <row r="153" spans="3:24" ht="18">
      <c r="C153" s="34"/>
      <c r="D153" s="102"/>
      <c r="E153" s="34"/>
      <c r="F153" s="34"/>
      <c r="G153" s="95"/>
      <c r="H153" s="34"/>
      <c r="I153" s="34"/>
      <c r="J153" s="34"/>
      <c r="K153" s="34"/>
      <c r="L153" s="34"/>
      <c r="M153" s="34"/>
      <c r="N153" s="34"/>
      <c r="O153" s="34"/>
      <c r="P153" s="34"/>
      <c r="Q153" s="34"/>
      <c r="R153" s="34"/>
      <c r="S153" s="34"/>
      <c r="T153" s="34"/>
      <c r="U153" s="36"/>
    </row>
    <row r="154" spans="3:24" ht="18">
      <c r="C154" s="34"/>
      <c r="D154" s="102"/>
      <c r="E154" s="34"/>
      <c r="F154" s="34"/>
      <c r="G154" s="95"/>
      <c r="H154" s="34"/>
      <c r="I154" s="34"/>
      <c r="J154" s="34"/>
      <c r="K154" s="34"/>
      <c r="L154" s="34"/>
      <c r="M154" s="34"/>
      <c r="N154" s="34"/>
      <c r="O154" s="34"/>
      <c r="P154" s="34"/>
      <c r="Q154" s="34"/>
      <c r="R154" s="34"/>
      <c r="S154" s="34"/>
      <c r="T154" s="34"/>
      <c r="U154" s="36"/>
    </row>
    <row r="155" spans="3:24" s="37" customFormat="1" ht="18">
      <c r="C155" s="573" t="s">
        <v>47</v>
      </c>
      <c r="D155" s="573"/>
      <c r="E155" s="573"/>
      <c r="F155" s="573"/>
      <c r="G155" s="573"/>
      <c r="H155" s="573"/>
      <c r="I155" s="89">
        <f t="shared" ref="I155:P155" si="10">SUM(I8:I154)</f>
        <v>11131</v>
      </c>
      <c r="J155" s="89">
        <f t="shared" si="10"/>
        <v>541</v>
      </c>
      <c r="K155" s="89">
        <f t="shared" si="10"/>
        <v>460</v>
      </c>
      <c r="L155" s="89">
        <f t="shared" si="10"/>
        <v>343</v>
      </c>
      <c r="M155" s="89">
        <f t="shared" si="10"/>
        <v>376</v>
      </c>
      <c r="N155" s="89">
        <f t="shared" si="10"/>
        <v>501</v>
      </c>
      <c r="O155" s="89">
        <f t="shared" si="10"/>
        <v>142</v>
      </c>
      <c r="P155" s="89">
        <f t="shared" si="10"/>
        <v>0</v>
      </c>
      <c r="Q155" s="97">
        <f>SUM(I155:P155)</f>
        <v>13494</v>
      </c>
      <c r="R155" s="96"/>
      <c r="S155" s="96"/>
      <c r="T155" s="96"/>
      <c r="U155" s="96"/>
    </row>
    <row r="156" spans="3:24" s="32" customFormat="1" ht="21" thickBot="1">
      <c r="C156" s="587" t="s">
        <v>258</v>
      </c>
      <c r="D156" s="587"/>
      <c r="E156" s="587"/>
      <c r="F156" s="587"/>
      <c r="G156" s="587"/>
      <c r="H156" s="587"/>
      <c r="I156" s="90"/>
      <c r="J156" s="90">
        <f t="shared" ref="J156:P156" si="11">+IF(J155&lt;J158,0,J155-J158)</f>
        <v>0</v>
      </c>
      <c r="K156" s="90">
        <f t="shared" si="11"/>
        <v>0</v>
      </c>
      <c r="L156" s="90">
        <f t="shared" si="11"/>
        <v>4</v>
      </c>
      <c r="M156" s="90">
        <f t="shared" si="11"/>
        <v>1</v>
      </c>
      <c r="N156" s="90">
        <f t="shared" si="11"/>
        <v>0</v>
      </c>
      <c r="O156" s="90">
        <f t="shared" si="11"/>
        <v>0</v>
      </c>
      <c r="P156" s="90">
        <f t="shared" si="11"/>
        <v>0</v>
      </c>
      <c r="Q156" s="97">
        <f>SUM(I156:P156)</f>
        <v>5</v>
      </c>
      <c r="R156" s="96"/>
      <c r="S156" s="96"/>
      <c r="T156" s="96"/>
      <c r="U156" s="96"/>
    </row>
    <row r="157" spans="3:24" s="38" customFormat="1" ht="21" thickBot="1">
      <c r="C157" s="588" t="s">
        <v>45</v>
      </c>
      <c r="D157" s="589"/>
      <c r="E157" s="589"/>
      <c r="F157" s="589"/>
      <c r="G157" s="589"/>
      <c r="H157" s="589"/>
      <c r="I157" s="91">
        <f>I155-I156</f>
        <v>11131</v>
      </c>
      <c r="J157" s="91">
        <f>J155-J156</f>
        <v>541</v>
      </c>
      <c r="K157" s="91">
        <f t="shared" ref="K157:M157" si="12">K155-K156</f>
        <v>460</v>
      </c>
      <c r="L157" s="91">
        <f t="shared" si="12"/>
        <v>339</v>
      </c>
      <c r="M157" s="91">
        <f t="shared" si="12"/>
        <v>375</v>
      </c>
      <c r="N157" s="91">
        <f>N155-N156</f>
        <v>501</v>
      </c>
      <c r="O157" s="91">
        <f t="shared" ref="O157:P157" si="13">O155-O156</f>
        <v>142</v>
      </c>
      <c r="P157" s="91">
        <f t="shared" si="13"/>
        <v>0</v>
      </c>
      <c r="Q157" s="97">
        <f>SUM(I157:P157)</f>
        <v>13489</v>
      </c>
      <c r="R157" s="96"/>
      <c r="S157" s="96"/>
      <c r="T157" s="96"/>
      <c r="U157" s="96"/>
    </row>
    <row r="158" spans="3:24" s="100" customFormat="1" ht="18">
      <c r="C158" s="586" t="s">
        <v>168</v>
      </c>
      <c r="D158" s="586"/>
      <c r="E158" s="586"/>
      <c r="F158" s="586"/>
      <c r="G158" s="586"/>
      <c r="H158" s="586"/>
      <c r="I158" s="101">
        <v>13755</v>
      </c>
      <c r="J158" s="101">
        <v>556</v>
      </c>
      <c r="K158" s="101">
        <v>460</v>
      </c>
      <c r="L158" s="101">
        <v>339</v>
      </c>
      <c r="M158" s="101">
        <v>375</v>
      </c>
      <c r="N158" s="101">
        <v>502</v>
      </c>
      <c r="O158" s="101">
        <v>330</v>
      </c>
      <c r="P158" s="101"/>
    </row>
    <row r="159" spans="3:24">
      <c r="I159" s="31"/>
      <c r="J159" s="31"/>
      <c r="K159" s="31"/>
      <c r="L159" s="31"/>
      <c r="M159" s="31"/>
      <c r="N159" s="31"/>
      <c r="O159" s="31"/>
      <c r="P159" s="31"/>
    </row>
    <row r="160" spans="3:24">
      <c r="I160" s="31"/>
      <c r="J160" s="31"/>
      <c r="K160" s="31"/>
      <c r="L160" s="31"/>
      <c r="M160" s="31"/>
      <c r="N160" s="31"/>
      <c r="O160" s="31"/>
      <c r="P160" s="31"/>
    </row>
    <row r="161" spans="3:21">
      <c r="I161" s="31"/>
      <c r="J161" s="31"/>
      <c r="K161" s="31"/>
      <c r="L161" s="31"/>
      <c r="M161" s="31"/>
      <c r="N161" s="31"/>
      <c r="O161" s="31"/>
      <c r="P161" s="31"/>
    </row>
    <row r="162" spans="3:21">
      <c r="I162" s="31"/>
      <c r="J162" s="31"/>
      <c r="K162" s="31"/>
      <c r="L162" s="31"/>
      <c r="M162" s="31"/>
      <c r="N162" s="31"/>
      <c r="O162" s="31"/>
      <c r="P162" s="31"/>
    </row>
    <row r="163" spans="3:21">
      <c r="I163" s="31"/>
      <c r="J163" s="31"/>
      <c r="K163" s="31"/>
      <c r="L163" s="31"/>
      <c r="M163" s="31"/>
      <c r="N163" s="31"/>
      <c r="O163" s="31"/>
      <c r="P163" s="31"/>
    </row>
    <row r="164" spans="3:21">
      <c r="I164" s="31"/>
      <c r="J164" s="31"/>
      <c r="K164" s="31"/>
      <c r="L164" s="31"/>
      <c r="M164" s="31"/>
      <c r="N164" s="31"/>
      <c r="O164" s="31"/>
      <c r="P164" s="31"/>
    </row>
    <row r="165" spans="3:21" s="40" customFormat="1" ht="20.25">
      <c r="C165" s="576" t="s">
        <v>386</v>
      </c>
      <c r="D165" s="576"/>
      <c r="E165" s="576"/>
      <c r="F165" s="576"/>
      <c r="G165" s="576"/>
      <c r="H165" s="576"/>
      <c r="I165" s="576"/>
      <c r="J165" s="576"/>
      <c r="K165" s="576"/>
      <c r="L165" s="576"/>
      <c r="M165" s="576"/>
      <c r="N165" s="576"/>
      <c r="O165" s="576"/>
      <c r="P165" s="576"/>
      <c r="Q165" s="576"/>
      <c r="R165" s="576"/>
      <c r="S165" s="576"/>
      <c r="T165" s="576"/>
      <c r="U165" s="576"/>
    </row>
    <row r="166" spans="3:21">
      <c r="I166" s="31"/>
      <c r="J166" s="31"/>
      <c r="K166" s="31"/>
      <c r="L166" s="31"/>
      <c r="M166" s="31"/>
      <c r="N166" s="31"/>
      <c r="O166" s="31"/>
      <c r="P166" s="31"/>
    </row>
    <row r="167" spans="3:21">
      <c r="I167" s="31"/>
      <c r="J167" s="31"/>
      <c r="K167" s="31"/>
      <c r="L167" s="31"/>
      <c r="M167" s="31"/>
      <c r="N167" s="31"/>
      <c r="O167" s="31"/>
      <c r="P167" s="31"/>
    </row>
    <row r="168" spans="3:21">
      <c r="I168" s="31"/>
      <c r="J168" s="31"/>
      <c r="K168" s="31"/>
      <c r="L168" s="31"/>
      <c r="M168" s="31"/>
      <c r="N168" s="31"/>
      <c r="O168" s="31"/>
      <c r="P168" s="31"/>
    </row>
    <row r="169" spans="3:21">
      <c r="I169" s="31"/>
      <c r="J169" s="31"/>
      <c r="K169" s="31"/>
      <c r="L169" s="31"/>
      <c r="M169" s="31"/>
      <c r="N169" s="31"/>
      <c r="O169" s="31"/>
      <c r="P169" s="31"/>
    </row>
  </sheetData>
  <autoFilter ref="X7:X154" xr:uid="{00000000-0009-0000-0000-000010000000}"/>
  <mergeCells count="22">
    <mergeCell ref="C158:H158"/>
    <mergeCell ref="C165:U165"/>
    <mergeCell ref="H6:H7"/>
    <mergeCell ref="I6:P6"/>
    <mergeCell ref="Q6:Q7"/>
    <mergeCell ref="R6:R7"/>
    <mergeCell ref="S6:S7"/>
    <mergeCell ref="T6:T7"/>
    <mergeCell ref="C6:C7"/>
    <mergeCell ref="D6:D7"/>
    <mergeCell ref="E6:E7"/>
    <mergeCell ref="F6:F7"/>
    <mergeCell ref="G6:G7"/>
    <mergeCell ref="U6:U7"/>
    <mergeCell ref="C155:H155"/>
    <mergeCell ref="C156:H156"/>
    <mergeCell ref="C157:H157"/>
    <mergeCell ref="C2:D4"/>
    <mergeCell ref="E2:U2"/>
    <mergeCell ref="E3:U3"/>
    <mergeCell ref="E4:U4"/>
    <mergeCell ref="C5:U5"/>
  </mergeCells>
  <conditionalFormatting sqref="X8:X149 X154">
    <cfRule type="duplicateValues" dxfId="13" priority="2"/>
  </conditionalFormatting>
  <conditionalFormatting sqref="X150:X153">
    <cfRule type="duplicateValues" dxfId="12" priority="1"/>
  </conditionalFormatting>
  <pageMargins left="0.24" right="0.12" top="0.75" bottom="0.12" header="0.3" footer="0.12"/>
  <pageSetup paperSize="9" scale="52" fitToHeight="0"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96"/>
  <sheetViews>
    <sheetView topLeftCell="A43" workbookViewId="0">
      <selection activeCell="A90" sqref="A90:I90"/>
    </sheetView>
  </sheetViews>
  <sheetFormatPr defaultRowHeight="15"/>
  <cols>
    <col min="1" max="1" width="13" customWidth="1"/>
    <col min="2" max="2" width="20.85546875" customWidth="1"/>
    <col min="3" max="3" width="17.85546875" customWidth="1"/>
    <col min="4" max="4" width="26.85546875" customWidth="1"/>
    <col min="5" max="5" width="28.5703125" customWidth="1"/>
    <col min="6" max="6" width="14.5703125" style="283" customWidth="1"/>
    <col min="7" max="7" width="21.5703125" customWidth="1"/>
    <col min="8" max="8" width="24.7109375" style="285" customWidth="1"/>
    <col min="9" max="9" width="18.140625" customWidth="1"/>
  </cols>
  <sheetData>
    <row r="1" spans="1:9" s="171" customFormat="1" ht="15.75">
      <c r="A1" s="286" t="s">
        <v>810</v>
      </c>
      <c r="B1" s="733" t="s">
        <v>783</v>
      </c>
      <c r="C1" s="734"/>
      <c r="D1" s="734"/>
      <c r="E1" s="734"/>
      <c r="F1" s="734"/>
      <c r="G1" s="734"/>
      <c r="H1" s="734"/>
      <c r="I1" s="735"/>
    </row>
    <row r="2" spans="1:9" s="171" customFormat="1" ht="15.75">
      <c r="A2" s="286" t="s">
        <v>21</v>
      </c>
      <c r="B2" s="733" t="s">
        <v>811</v>
      </c>
      <c r="C2" s="734"/>
      <c r="D2" s="734"/>
      <c r="E2" s="734"/>
      <c r="F2" s="734"/>
      <c r="G2" s="734"/>
      <c r="H2" s="734"/>
      <c r="I2" s="735"/>
    </row>
    <row r="3" spans="1:9" s="171" customFormat="1" ht="15.75">
      <c r="A3" s="286" t="s">
        <v>24</v>
      </c>
      <c r="B3" s="287">
        <f>+E87</f>
        <v>75</v>
      </c>
      <c r="C3" s="287"/>
      <c r="D3" s="287"/>
      <c r="E3" s="287"/>
      <c r="F3" s="288"/>
      <c r="G3" s="287"/>
      <c r="H3" s="289"/>
      <c r="I3" s="290"/>
    </row>
    <row r="4" spans="1:9" s="171" customFormat="1" ht="15.75">
      <c r="A4" s="286"/>
      <c r="B4" s="733" t="e">
        <f>+#REF!</f>
        <v>#REF!</v>
      </c>
      <c r="C4" s="734"/>
      <c r="D4" s="734"/>
      <c r="E4" s="734"/>
      <c r="F4" s="734"/>
      <c r="G4" s="734"/>
      <c r="H4" s="734"/>
      <c r="I4" s="735"/>
    </row>
    <row r="5" spans="1:9" ht="30.75" customHeight="1">
      <c r="A5" s="243" t="s">
        <v>812</v>
      </c>
      <c r="B5" s="243" t="s">
        <v>426</v>
      </c>
      <c r="C5" s="262" t="s">
        <v>813</v>
      </c>
      <c r="D5" s="263" t="s">
        <v>814</v>
      </c>
      <c r="E5" s="243" t="s">
        <v>815</v>
      </c>
      <c r="F5" s="264" t="s">
        <v>816</v>
      </c>
      <c r="G5" s="265" t="s">
        <v>817</v>
      </c>
      <c r="H5" s="114" t="s">
        <v>818</v>
      </c>
      <c r="I5" s="114" t="s">
        <v>819</v>
      </c>
    </row>
    <row r="6" spans="1:9">
      <c r="A6" s="266">
        <v>1</v>
      </c>
      <c r="B6" s="267">
        <v>63</v>
      </c>
      <c r="C6" s="266">
        <v>5</v>
      </c>
      <c r="D6" s="267" t="s">
        <v>820</v>
      </c>
      <c r="E6" s="267" t="s">
        <v>821</v>
      </c>
      <c r="F6" s="268">
        <v>16072</v>
      </c>
      <c r="G6" s="269" t="s">
        <v>822</v>
      </c>
      <c r="H6" s="265">
        <v>9793565980</v>
      </c>
      <c r="I6" s="266"/>
    </row>
    <row r="7" spans="1:9">
      <c r="A7" s="266">
        <v>2</v>
      </c>
      <c r="B7" s="267">
        <v>63</v>
      </c>
      <c r="C7" s="266">
        <v>5</v>
      </c>
      <c r="D7" s="267" t="s">
        <v>823</v>
      </c>
      <c r="E7" s="267" t="s">
        <v>824</v>
      </c>
      <c r="F7" s="268">
        <v>29871</v>
      </c>
      <c r="G7" s="270" t="s">
        <v>825</v>
      </c>
      <c r="H7" s="265">
        <v>9963515732</v>
      </c>
      <c r="I7" s="266"/>
    </row>
    <row r="8" spans="1:9">
      <c r="A8" s="266">
        <v>3</v>
      </c>
      <c r="B8" s="267">
        <v>63</v>
      </c>
      <c r="C8" s="266">
        <v>5</v>
      </c>
      <c r="D8" s="267" t="s">
        <v>826</v>
      </c>
      <c r="E8" s="267" t="s">
        <v>827</v>
      </c>
      <c r="F8" s="268" t="s">
        <v>828</v>
      </c>
      <c r="G8" s="269" t="s">
        <v>829</v>
      </c>
      <c r="H8" s="265">
        <v>8006401624</v>
      </c>
      <c r="I8" s="266"/>
    </row>
    <row r="9" spans="1:9">
      <c r="A9" s="266">
        <v>4</v>
      </c>
      <c r="B9" s="267">
        <v>63</v>
      </c>
      <c r="C9" s="266">
        <v>5</v>
      </c>
      <c r="D9" s="267" t="s">
        <v>830</v>
      </c>
      <c r="E9" s="267" t="s">
        <v>831</v>
      </c>
      <c r="F9" s="268" t="s">
        <v>832</v>
      </c>
      <c r="G9" s="269" t="s">
        <v>833</v>
      </c>
      <c r="H9" s="265">
        <v>8009430291</v>
      </c>
      <c r="I9" s="266"/>
    </row>
    <row r="10" spans="1:9">
      <c r="A10" s="266">
        <v>5</v>
      </c>
      <c r="B10" s="267">
        <v>63</v>
      </c>
      <c r="C10" s="266">
        <v>5</v>
      </c>
      <c r="D10" s="267" t="s">
        <v>834</v>
      </c>
      <c r="E10" s="267" t="s">
        <v>831</v>
      </c>
      <c r="F10" s="268">
        <v>27395</v>
      </c>
      <c r="G10" s="269" t="s">
        <v>835</v>
      </c>
      <c r="H10" s="265">
        <v>8948701540</v>
      </c>
      <c r="I10" s="266"/>
    </row>
    <row r="11" spans="1:9">
      <c r="A11" s="266">
        <v>6</v>
      </c>
      <c r="B11" s="267">
        <v>63</v>
      </c>
      <c r="C11" s="266">
        <v>6</v>
      </c>
      <c r="D11" s="267" t="s">
        <v>836</v>
      </c>
      <c r="E11" s="267" t="s">
        <v>837</v>
      </c>
      <c r="F11" s="268">
        <v>30317</v>
      </c>
      <c r="G11" s="269" t="s">
        <v>838</v>
      </c>
      <c r="H11" s="265">
        <v>7457902160</v>
      </c>
      <c r="I11" s="266"/>
    </row>
    <row r="12" spans="1:9">
      <c r="A12" s="266">
        <v>7</v>
      </c>
      <c r="B12" s="267">
        <v>63</v>
      </c>
      <c r="C12" s="266">
        <v>6</v>
      </c>
      <c r="D12" s="267" t="s">
        <v>839</v>
      </c>
      <c r="E12" s="267" t="s">
        <v>467</v>
      </c>
      <c r="F12" s="268">
        <v>31048</v>
      </c>
      <c r="G12" s="269" t="s">
        <v>840</v>
      </c>
      <c r="H12" s="265">
        <v>7408758748</v>
      </c>
      <c r="I12" s="266"/>
    </row>
    <row r="13" spans="1:9">
      <c r="A13" s="266">
        <v>8</v>
      </c>
      <c r="B13" s="267">
        <v>63</v>
      </c>
      <c r="C13" s="271">
        <v>4</v>
      </c>
      <c r="D13" s="267" t="s">
        <v>841</v>
      </c>
      <c r="E13" s="267" t="s">
        <v>842</v>
      </c>
      <c r="F13" s="268">
        <v>21551</v>
      </c>
      <c r="G13" s="269" t="s">
        <v>843</v>
      </c>
      <c r="H13" s="265">
        <v>8303152175</v>
      </c>
      <c r="I13" s="266"/>
    </row>
    <row r="14" spans="1:9">
      <c r="A14" s="266">
        <v>9</v>
      </c>
      <c r="B14" s="267">
        <v>63</v>
      </c>
      <c r="C14" s="266">
        <v>8</v>
      </c>
      <c r="D14" s="267" t="s">
        <v>844</v>
      </c>
      <c r="E14" s="267" t="s">
        <v>845</v>
      </c>
      <c r="F14" s="268">
        <v>35431</v>
      </c>
      <c r="G14" s="269" t="s">
        <v>846</v>
      </c>
      <c r="H14" s="265">
        <v>955578248</v>
      </c>
      <c r="I14" s="266"/>
    </row>
    <row r="15" spans="1:9">
      <c r="A15" s="266">
        <v>10</v>
      </c>
      <c r="B15" s="267">
        <v>63</v>
      </c>
      <c r="C15" s="266">
        <v>5</v>
      </c>
      <c r="D15" s="267" t="s">
        <v>847</v>
      </c>
      <c r="E15" s="267" t="s">
        <v>848</v>
      </c>
      <c r="F15" s="268">
        <v>32275</v>
      </c>
      <c r="G15" s="269" t="s">
        <v>849</v>
      </c>
      <c r="H15" s="265">
        <v>7340022641</v>
      </c>
      <c r="I15" s="266"/>
    </row>
    <row r="16" spans="1:9">
      <c r="A16" s="266">
        <v>11</v>
      </c>
      <c r="B16" s="267">
        <v>63</v>
      </c>
      <c r="C16" s="266">
        <v>5</v>
      </c>
      <c r="D16" s="267" t="s">
        <v>850</v>
      </c>
      <c r="E16" s="267" t="s">
        <v>848</v>
      </c>
      <c r="F16" s="268">
        <v>29221</v>
      </c>
      <c r="G16" s="269" t="s">
        <v>851</v>
      </c>
      <c r="H16" s="265">
        <v>9555863905</v>
      </c>
      <c r="I16" s="266"/>
    </row>
    <row r="17" spans="1:10">
      <c r="A17" s="266">
        <v>12</v>
      </c>
      <c r="B17" s="267">
        <v>63</v>
      </c>
      <c r="C17" s="266">
        <v>5</v>
      </c>
      <c r="D17" s="267" t="s">
        <v>852</v>
      </c>
      <c r="E17" s="267" t="s">
        <v>848</v>
      </c>
      <c r="F17" s="268">
        <v>32509</v>
      </c>
      <c r="G17" s="269" t="s">
        <v>853</v>
      </c>
      <c r="H17" s="265">
        <v>8303152175</v>
      </c>
      <c r="I17" s="266"/>
    </row>
    <row r="18" spans="1:10">
      <c r="A18" s="266">
        <v>13</v>
      </c>
      <c r="B18" s="267">
        <v>63</v>
      </c>
      <c r="C18" s="266">
        <v>6</v>
      </c>
      <c r="D18" s="267" t="s">
        <v>854</v>
      </c>
      <c r="E18" s="267" t="s">
        <v>855</v>
      </c>
      <c r="F18" s="268">
        <v>35287</v>
      </c>
      <c r="G18" s="272">
        <v>325182640778</v>
      </c>
      <c r="H18" s="114">
        <v>8881613507</v>
      </c>
      <c r="I18" s="266"/>
    </row>
    <row r="19" spans="1:10">
      <c r="A19" s="266">
        <v>14</v>
      </c>
      <c r="B19" s="267">
        <v>63</v>
      </c>
      <c r="C19" s="266">
        <v>4</v>
      </c>
      <c r="D19" s="267" t="s">
        <v>856</v>
      </c>
      <c r="E19" s="267" t="s">
        <v>857</v>
      </c>
      <c r="F19" s="268">
        <v>26299</v>
      </c>
      <c r="G19" s="269" t="s">
        <v>858</v>
      </c>
      <c r="H19" s="114">
        <v>9956212563</v>
      </c>
      <c r="I19" s="266"/>
    </row>
    <row r="20" spans="1:10">
      <c r="A20" s="266">
        <v>15</v>
      </c>
      <c r="B20" s="267">
        <v>63</v>
      </c>
      <c r="C20" s="266">
        <v>5</v>
      </c>
      <c r="D20" s="267" t="s">
        <v>859</v>
      </c>
      <c r="E20" s="267" t="s">
        <v>860</v>
      </c>
      <c r="F20" s="268">
        <v>32509</v>
      </c>
      <c r="G20" s="269" t="s">
        <v>861</v>
      </c>
      <c r="H20" s="114">
        <v>8467042806</v>
      </c>
      <c r="I20" s="266"/>
    </row>
    <row r="21" spans="1:10">
      <c r="A21" s="266">
        <v>16</v>
      </c>
      <c r="B21" s="267">
        <v>63</v>
      </c>
      <c r="C21" s="266">
        <v>4</v>
      </c>
      <c r="D21" s="273" t="s">
        <v>862</v>
      </c>
      <c r="E21" s="273" t="s">
        <v>863</v>
      </c>
      <c r="F21" s="274" t="s">
        <v>864</v>
      </c>
      <c r="G21" s="275" t="s">
        <v>865</v>
      </c>
      <c r="H21" s="276">
        <v>9956212563</v>
      </c>
      <c r="I21" s="266"/>
      <c r="J21" s="277"/>
    </row>
    <row r="22" spans="1:10">
      <c r="A22" s="266">
        <v>17</v>
      </c>
      <c r="B22" s="267">
        <v>63</v>
      </c>
      <c r="C22" s="266">
        <v>6</v>
      </c>
      <c r="D22" s="266" t="s">
        <v>866</v>
      </c>
      <c r="E22" s="266" t="s">
        <v>867</v>
      </c>
      <c r="F22" s="278">
        <v>25569</v>
      </c>
      <c r="G22" s="269" t="s">
        <v>868</v>
      </c>
      <c r="H22" s="114">
        <v>7388780432</v>
      </c>
      <c r="I22" s="266"/>
      <c r="J22" s="277"/>
    </row>
    <row r="23" spans="1:10">
      <c r="A23" s="266">
        <v>18</v>
      </c>
      <c r="B23" s="267">
        <v>63</v>
      </c>
      <c r="C23" s="266">
        <v>5</v>
      </c>
      <c r="D23" s="267" t="s">
        <v>869</v>
      </c>
      <c r="E23" s="267" t="s">
        <v>870</v>
      </c>
      <c r="F23" s="278">
        <v>19360</v>
      </c>
      <c r="G23" s="269" t="s">
        <v>871</v>
      </c>
      <c r="H23" s="276">
        <v>8881613567</v>
      </c>
      <c r="I23" s="266"/>
      <c r="J23" s="277"/>
    </row>
    <row r="24" spans="1:10">
      <c r="A24" s="266">
        <v>19</v>
      </c>
      <c r="B24" s="267">
        <v>63</v>
      </c>
      <c r="C24" s="266">
        <v>5</v>
      </c>
      <c r="D24" s="273" t="s">
        <v>872</v>
      </c>
      <c r="E24" s="273" t="s">
        <v>866</v>
      </c>
      <c r="F24" s="278">
        <v>39059</v>
      </c>
      <c r="G24" s="269" t="s">
        <v>873</v>
      </c>
      <c r="H24" s="114">
        <v>9305392372</v>
      </c>
      <c r="I24" s="266"/>
      <c r="J24" s="277"/>
    </row>
    <row r="25" spans="1:10">
      <c r="A25" s="266">
        <v>20</v>
      </c>
      <c r="B25" s="267">
        <v>63</v>
      </c>
      <c r="C25" s="266">
        <v>5</v>
      </c>
      <c r="D25" s="267" t="s">
        <v>874</v>
      </c>
      <c r="E25" s="267" t="s">
        <v>875</v>
      </c>
      <c r="F25" s="278">
        <v>25569</v>
      </c>
      <c r="G25" s="272">
        <v>936061790340</v>
      </c>
      <c r="H25" s="279">
        <v>9305185269</v>
      </c>
      <c r="I25" s="266"/>
      <c r="J25" s="277"/>
    </row>
    <row r="26" spans="1:10">
      <c r="A26" s="266">
        <v>21</v>
      </c>
      <c r="B26" s="267">
        <v>63</v>
      </c>
      <c r="C26" s="266">
        <v>5</v>
      </c>
      <c r="D26" s="267" t="s">
        <v>876</v>
      </c>
      <c r="E26" s="267" t="s">
        <v>877</v>
      </c>
      <c r="F26" s="278" t="s">
        <v>878</v>
      </c>
      <c r="G26" s="272">
        <v>926003159094</v>
      </c>
      <c r="H26" s="114">
        <v>8810726782</v>
      </c>
      <c r="I26" s="266"/>
      <c r="J26" s="277"/>
    </row>
    <row r="27" spans="1:10">
      <c r="A27" s="266">
        <v>22</v>
      </c>
      <c r="B27" s="267">
        <v>63</v>
      </c>
      <c r="C27" s="266">
        <v>5</v>
      </c>
      <c r="D27" s="267" t="s">
        <v>879</v>
      </c>
      <c r="E27" s="280" t="s">
        <v>824</v>
      </c>
      <c r="F27" s="278">
        <v>31778</v>
      </c>
      <c r="G27" s="272">
        <v>247209594131</v>
      </c>
      <c r="H27" s="114">
        <v>7318239084</v>
      </c>
      <c r="I27" s="266"/>
      <c r="J27" s="277"/>
    </row>
    <row r="28" spans="1:10">
      <c r="A28" s="266">
        <v>23</v>
      </c>
      <c r="B28" s="267">
        <v>63</v>
      </c>
      <c r="C28" s="266">
        <v>5</v>
      </c>
      <c r="D28" s="267" t="s">
        <v>880</v>
      </c>
      <c r="E28" s="267" t="s">
        <v>881</v>
      </c>
      <c r="F28" s="278">
        <v>22714</v>
      </c>
      <c r="G28" s="272">
        <v>787713110141</v>
      </c>
      <c r="H28" s="114">
        <v>9936379276</v>
      </c>
      <c r="I28" s="266"/>
      <c r="J28" s="277"/>
    </row>
    <row r="29" spans="1:10">
      <c r="A29" s="266">
        <v>24</v>
      </c>
      <c r="B29" s="267">
        <v>63</v>
      </c>
      <c r="C29" s="266">
        <v>5</v>
      </c>
      <c r="D29" s="267" t="s">
        <v>882</v>
      </c>
      <c r="E29" s="267" t="s">
        <v>883</v>
      </c>
      <c r="F29" s="278">
        <v>25204</v>
      </c>
      <c r="G29" s="281">
        <v>345059294912</v>
      </c>
      <c r="H29" s="114">
        <v>8009324753</v>
      </c>
      <c r="I29" s="266"/>
      <c r="J29" s="277"/>
    </row>
    <row r="30" spans="1:10">
      <c r="A30" s="266">
        <v>25</v>
      </c>
      <c r="B30" s="267">
        <v>63</v>
      </c>
      <c r="C30" s="266">
        <v>5</v>
      </c>
      <c r="D30" s="267" t="s">
        <v>884</v>
      </c>
      <c r="E30" s="267" t="s">
        <v>885</v>
      </c>
      <c r="F30" s="278">
        <v>34700</v>
      </c>
      <c r="G30" s="281">
        <v>822159182162</v>
      </c>
      <c r="H30" s="114">
        <v>8127002167</v>
      </c>
      <c r="I30" s="266"/>
      <c r="J30" s="277"/>
    </row>
    <row r="31" spans="1:10">
      <c r="A31" s="266">
        <v>26</v>
      </c>
      <c r="B31" s="267">
        <v>63</v>
      </c>
      <c r="C31" s="266">
        <v>5</v>
      </c>
      <c r="D31" s="267" t="s">
        <v>886</v>
      </c>
      <c r="E31" s="267" t="s">
        <v>885</v>
      </c>
      <c r="F31" s="278">
        <v>25569</v>
      </c>
      <c r="G31" s="281">
        <v>827717821163</v>
      </c>
      <c r="H31" s="114">
        <v>7307516664</v>
      </c>
      <c r="I31" s="266"/>
      <c r="J31" s="277"/>
    </row>
    <row r="32" spans="1:10">
      <c r="A32" s="266">
        <v>27</v>
      </c>
      <c r="B32" s="267">
        <v>63</v>
      </c>
      <c r="C32" s="266">
        <v>4</v>
      </c>
      <c r="D32" s="267" t="s">
        <v>463</v>
      </c>
      <c r="E32" s="267" t="s">
        <v>887</v>
      </c>
      <c r="F32" s="278">
        <v>31048</v>
      </c>
      <c r="G32" s="281">
        <v>559906121454</v>
      </c>
      <c r="H32" s="114">
        <v>9621495614</v>
      </c>
      <c r="I32" s="266"/>
      <c r="J32" s="277"/>
    </row>
    <row r="33" spans="1:10">
      <c r="A33" s="266">
        <v>28</v>
      </c>
      <c r="B33" s="267">
        <v>63</v>
      </c>
      <c r="C33" s="266">
        <v>5</v>
      </c>
      <c r="D33" s="267" t="s">
        <v>888</v>
      </c>
      <c r="E33" s="267" t="s">
        <v>889</v>
      </c>
      <c r="F33" s="278">
        <v>29952</v>
      </c>
      <c r="G33" s="281">
        <v>614882200830</v>
      </c>
      <c r="H33" s="114">
        <v>6394146703</v>
      </c>
      <c r="I33" s="266"/>
      <c r="J33" s="277"/>
    </row>
    <row r="34" spans="1:10">
      <c r="A34" s="266">
        <v>29</v>
      </c>
      <c r="B34" s="267">
        <v>63</v>
      </c>
      <c r="C34" s="266">
        <v>5</v>
      </c>
      <c r="D34" s="267" t="s">
        <v>890</v>
      </c>
      <c r="E34" s="267" t="s">
        <v>891</v>
      </c>
      <c r="F34" s="278">
        <v>17227</v>
      </c>
      <c r="G34" s="281">
        <v>329647960089</v>
      </c>
      <c r="H34" s="114">
        <v>9794064126</v>
      </c>
      <c r="I34" s="266"/>
      <c r="J34" s="277"/>
    </row>
    <row r="35" spans="1:10">
      <c r="A35" s="266">
        <v>30</v>
      </c>
      <c r="B35" s="267">
        <v>63</v>
      </c>
      <c r="C35" s="266">
        <v>6</v>
      </c>
      <c r="D35" s="267" t="s">
        <v>892</v>
      </c>
      <c r="E35" s="267" t="s">
        <v>893</v>
      </c>
      <c r="F35" s="278">
        <v>33878</v>
      </c>
      <c r="G35" s="281">
        <v>868619954786</v>
      </c>
      <c r="H35" s="114">
        <v>9794064126</v>
      </c>
      <c r="I35" s="266"/>
      <c r="J35" s="277"/>
    </row>
    <row r="36" spans="1:10">
      <c r="A36" s="266">
        <v>31</v>
      </c>
      <c r="B36" s="267">
        <v>63</v>
      </c>
      <c r="C36" s="266">
        <v>8</v>
      </c>
      <c r="D36" s="267" t="s">
        <v>894</v>
      </c>
      <c r="E36" s="267" t="s">
        <v>895</v>
      </c>
      <c r="F36" s="278">
        <v>28405</v>
      </c>
      <c r="G36" s="281">
        <v>431762458272</v>
      </c>
      <c r="H36" s="114">
        <v>9454969773</v>
      </c>
      <c r="I36" s="266"/>
      <c r="J36" s="277"/>
    </row>
    <row r="37" spans="1:10">
      <c r="A37" s="266">
        <v>32</v>
      </c>
      <c r="B37" s="267">
        <v>63</v>
      </c>
      <c r="C37" s="266">
        <v>5</v>
      </c>
      <c r="D37" s="267" t="s">
        <v>896</v>
      </c>
      <c r="E37" s="267" t="s">
        <v>895</v>
      </c>
      <c r="F37" s="278" t="s">
        <v>897</v>
      </c>
      <c r="G37" s="281">
        <v>660467599688</v>
      </c>
      <c r="H37" s="114">
        <v>8794166016</v>
      </c>
      <c r="I37" s="266"/>
      <c r="J37" s="277"/>
    </row>
    <row r="38" spans="1:10">
      <c r="A38" s="266">
        <v>33</v>
      </c>
      <c r="B38" s="267">
        <v>63</v>
      </c>
      <c r="C38" s="266">
        <v>5</v>
      </c>
      <c r="D38" s="267" t="s">
        <v>898</v>
      </c>
      <c r="E38" s="267" t="s">
        <v>552</v>
      </c>
      <c r="F38" s="278">
        <v>25204</v>
      </c>
      <c r="G38" s="281">
        <v>371961412427</v>
      </c>
      <c r="H38" s="114">
        <v>8127982224</v>
      </c>
      <c r="I38" s="266"/>
      <c r="J38" s="277"/>
    </row>
    <row r="39" spans="1:10">
      <c r="A39" s="266">
        <v>34</v>
      </c>
      <c r="B39" s="267">
        <v>63</v>
      </c>
      <c r="C39" s="266">
        <v>5</v>
      </c>
      <c r="D39" s="267" t="s">
        <v>899</v>
      </c>
      <c r="E39" s="267" t="s">
        <v>900</v>
      </c>
      <c r="F39" s="278">
        <v>25934</v>
      </c>
      <c r="G39" s="281">
        <v>735037878145</v>
      </c>
      <c r="H39" s="114">
        <v>8953556889</v>
      </c>
      <c r="I39" s="266"/>
      <c r="J39" s="277"/>
    </row>
    <row r="40" spans="1:10">
      <c r="A40" s="266">
        <v>35</v>
      </c>
      <c r="B40" s="267">
        <v>63</v>
      </c>
      <c r="C40" s="266">
        <v>6</v>
      </c>
      <c r="D40" s="267" t="s">
        <v>901</v>
      </c>
      <c r="E40" s="267" t="s">
        <v>902</v>
      </c>
      <c r="F40" s="278">
        <v>22282</v>
      </c>
      <c r="G40" s="281">
        <v>752874809976</v>
      </c>
      <c r="H40" s="114">
        <v>9336259811</v>
      </c>
      <c r="I40" s="266"/>
      <c r="J40" s="277"/>
    </row>
    <row r="41" spans="1:10">
      <c r="A41" s="266">
        <v>36</v>
      </c>
      <c r="B41" s="267">
        <v>63</v>
      </c>
      <c r="C41" s="266">
        <v>5</v>
      </c>
      <c r="D41" s="267" t="s">
        <v>903</v>
      </c>
      <c r="E41" s="267" t="s">
        <v>904</v>
      </c>
      <c r="F41" s="278">
        <v>33239</v>
      </c>
      <c r="G41" s="281">
        <v>596176543126</v>
      </c>
      <c r="H41" s="114">
        <v>6387282005</v>
      </c>
      <c r="I41" s="266"/>
      <c r="J41" s="277"/>
    </row>
    <row r="42" spans="1:10">
      <c r="A42" s="266">
        <v>37</v>
      </c>
      <c r="B42" s="267">
        <v>63</v>
      </c>
      <c r="C42" s="266">
        <v>5</v>
      </c>
      <c r="D42" s="267" t="s">
        <v>905</v>
      </c>
      <c r="E42" s="267" t="s">
        <v>874</v>
      </c>
      <c r="F42" s="278">
        <v>32509</v>
      </c>
      <c r="G42" s="281">
        <v>395794885179</v>
      </c>
      <c r="H42" s="114">
        <v>6393030162</v>
      </c>
      <c r="I42" s="266"/>
      <c r="J42" s="277"/>
    </row>
    <row r="43" spans="1:10">
      <c r="A43" s="266">
        <v>38</v>
      </c>
      <c r="B43" s="267">
        <v>63</v>
      </c>
      <c r="C43" s="266">
        <v>6</v>
      </c>
      <c r="D43" s="267" t="s">
        <v>906</v>
      </c>
      <c r="E43" s="267" t="s">
        <v>907</v>
      </c>
      <c r="F43" s="278">
        <v>30225</v>
      </c>
      <c r="G43" s="281">
        <v>609183562430</v>
      </c>
      <c r="H43" s="114">
        <v>6394311615</v>
      </c>
      <c r="I43" s="266"/>
      <c r="J43" s="277"/>
    </row>
    <row r="44" spans="1:10">
      <c r="A44" s="266">
        <v>39</v>
      </c>
      <c r="B44" s="267">
        <v>63</v>
      </c>
      <c r="C44" s="266">
        <v>6</v>
      </c>
      <c r="D44" s="267" t="s">
        <v>908</v>
      </c>
      <c r="E44" s="267" t="s">
        <v>577</v>
      </c>
      <c r="F44" s="278">
        <v>26300</v>
      </c>
      <c r="G44" s="281">
        <v>37780658803</v>
      </c>
      <c r="H44" s="114">
        <v>9120321876</v>
      </c>
      <c r="I44" s="266"/>
      <c r="J44" s="277"/>
    </row>
    <row r="45" spans="1:10">
      <c r="A45" s="266">
        <v>40</v>
      </c>
      <c r="B45" s="267">
        <v>63</v>
      </c>
      <c r="C45" s="266">
        <v>6</v>
      </c>
      <c r="D45" s="267" t="s">
        <v>836</v>
      </c>
      <c r="E45" s="267" t="s">
        <v>909</v>
      </c>
      <c r="F45" s="278">
        <v>21551</v>
      </c>
      <c r="G45" s="281">
        <v>741426710431</v>
      </c>
      <c r="H45" s="114">
        <v>7518459679</v>
      </c>
      <c r="I45" s="266"/>
      <c r="J45" s="277"/>
    </row>
    <row r="46" spans="1:10">
      <c r="A46" s="266">
        <v>41</v>
      </c>
      <c r="B46" s="267">
        <v>63</v>
      </c>
      <c r="C46" s="266">
        <v>4</v>
      </c>
      <c r="D46" s="267" t="s">
        <v>910</v>
      </c>
      <c r="E46" s="267" t="s">
        <v>911</v>
      </c>
      <c r="F46" s="278">
        <v>32518</v>
      </c>
      <c r="G46" s="281">
        <v>580214928581</v>
      </c>
      <c r="H46" s="114">
        <v>9588347010</v>
      </c>
      <c r="I46" s="266"/>
      <c r="J46" s="277"/>
    </row>
    <row r="47" spans="1:10">
      <c r="A47" s="266">
        <v>42</v>
      </c>
      <c r="B47" s="267">
        <v>63</v>
      </c>
      <c r="C47" s="266">
        <v>5</v>
      </c>
      <c r="D47" s="267" t="s">
        <v>546</v>
      </c>
      <c r="E47" s="267" t="s">
        <v>912</v>
      </c>
      <c r="F47" s="278">
        <v>31778</v>
      </c>
      <c r="G47" s="281">
        <v>936714918207</v>
      </c>
      <c r="H47" s="114">
        <v>7052408347</v>
      </c>
      <c r="I47" s="266"/>
      <c r="J47" s="277"/>
    </row>
    <row r="48" spans="1:10">
      <c r="A48" s="266">
        <v>43</v>
      </c>
      <c r="B48" s="267">
        <v>63</v>
      </c>
      <c r="C48" s="266">
        <v>4</v>
      </c>
      <c r="D48" s="267" t="s">
        <v>913</v>
      </c>
      <c r="E48" s="267" t="s">
        <v>914</v>
      </c>
      <c r="F48" s="278">
        <v>35796</v>
      </c>
      <c r="G48" s="281">
        <v>695080682636</v>
      </c>
      <c r="H48" s="114">
        <v>9793812837</v>
      </c>
      <c r="I48" s="266"/>
      <c r="J48" s="277"/>
    </row>
    <row r="49" spans="1:10">
      <c r="A49" s="266">
        <v>44</v>
      </c>
      <c r="B49" s="267">
        <v>63</v>
      </c>
      <c r="C49" s="266">
        <v>5</v>
      </c>
      <c r="D49" s="267" t="s">
        <v>915</v>
      </c>
      <c r="E49" s="267" t="s">
        <v>916</v>
      </c>
      <c r="F49" s="278">
        <v>33604</v>
      </c>
      <c r="G49" s="281">
        <v>967955784383</v>
      </c>
      <c r="H49" s="114">
        <v>9695882625</v>
      </c>
      <c r="I49" s="266"/>
      <c r="J49" s="277"/>
    </row>
    <row r="50" spans="1:10">
      <c r="A50" s="266">
        <v>45</v>
      </c>
      <c r="B50" s="267">
        <v>63</v>
      </c>
      <c r="C50" s="266">
        <v>5</v>
      </c>
      <c r="D50" s="267" t="s">
        <v>917</v>
      </c>
      <c r="E50" s="267" t="s">
        <v>918</v>
      </c>
      <c r="F50" s="278">
        <v>22647</v>
      </c>
      <c r="G50" s="281">
        <v>372292907465</v>
      </c>
      <c r="H50" s="114">
        <v>8400723699</v>
      </c>
      <c r="I50" s="266"/>
      <c r="J50" s="277"/>
    </row>
    <row r="51" spans="1:10">
      <c r="A51" s="266">
        <v>46</v>
      </c>
      <c r="B51" s="267">
        <v>63</v>
      </c>
      <c r="C51" s="266">
        <v>5</v>
      </c>
      <c r="D51" s="265" t="s">
        <v>919</v>
      </c>
      <c r="E51" s="267" t="s">
        <v>891</v>
      </c>
      <c r="F51" s="278">
        <v>23743</v>
      </c>
      <c r="G51" s="281">
        <v>397296306298</v>
      </c>
      <c r="H51" s="114">
        <v>9198429977</v>
      </c>
      <c r="I51" s="266"/>
      <c r="J51" s="277"/>
    </row>
    <row r="52" spans="1:10">
      <c r="A52" s="266">
        <v>47</v>
      </c>
      <c r="B52" s="267">
        <v>63</v>
      </c>
      <c r="C52" s="266">
        <v>6</v>
      </c>
      <c r="D52" s="265" t="s">
        <v>920</v>
      </c>
      <c r="E52" s="267" t="s">
        <v>921</v>
      </c>
      <c r="F52" s="278">
        <v>29221</v>
      </c>
      <c r="G52" s="281">
        <v>362898488919</v>
      </c>
      <c r="H52" s="114">
        <v>8840435057</v>
      </c>
      <c r="I52" s="266"/>
      <c r="J52" s="277"/>
    </row>
    <row r="53" spans="1:10">
      <c r="A53" s="266">
        <v>48</v>
      </c>
      <c r="B53" s="267">
        <v>63</v>
      </c>
      <c r="C53" s="266">
        <v>6</v>
      </c>
      <c r="D53" s="265" t="s">
        <v>922</v>
      </c>
      <c r="E53" s="267" t="s">
        <v>923</v>
      </c>
      <c r="F53" s="278">
        <v>31413</v>
      </c>
      <c r="G53" s="281">
        <v>266042769015</v>
      </c>
      <c r="H53" s="114">
        <v>8948967028</v>
      </c>
      <c r="I53" s="266"/>
      <c r="J53" s="277"/>
    </row>
    <row r="54" spans="1:10">
      <c r="A54" s="266">
        <v>49</v>
      </c>
      <c r="B54" s="267">
        <v>63</v>
      </c>
      <c r="C54" s="266">
        <v>6</v>
      </c>
      <c r="D54" s="265" t="s">
        <v>924</v>
      </c>
      <c r="E54" s="267" t="s">
        <v>925</v>
      </c>
      <c r="F54" s="278">
        <v>31048</v>
      </c>
      <c r="G54" s="281">
        <v>417095909205</v>
      </c>
      <c r="H54" s="114">
        <v>7054447167</v>
      </c>
      <c r="I54" s="266"/>
      <c r="J54" s="277"/>
    </row>
    <row r="55" spans="1:10">
      <c r="A55" s="266">
        <v>50</v>
      </c>
      <c r="B55" s="267">
        <v>63</v>
      </c>
      <c r="C55" s="266">
        <v>5</v>
      </c>
      <c r="D55" s="265" t="s">
        <v>926</v>
      </c>
      <c r="E55" s="267" t="s">
        <v>927</v>
      </c>
      <c r="F55" s="278" t="s">
        <v>928</v>
      </c>
      <c r="G55" s="281">
        <v>555854496783</v>
      </c>
      <c r="H55" s="114">
        <v>9860434460</v>
      </c>
      <c r="I55" s="266"/>
      <c r="J55" s="277"/>
    </row>
    <row r="56" spans="1:10">
      <c r="A56" s="266">
        <v>51</v>
      </c>
      <c r="B56" s="267">
        <v>63</v>
      </c>
      <c r="C56" s="266">
        <v>5</v>
      </c>
      <c r="D56" s="265" t="s">
        <v>929</v>
      </c>
      <c r="E56" s="267" t="s">
        <v>930</v>
      </c>
      <c r="F56" s="278">
        <v>21916</v>
      </c>
      <c r="G56" s="281">
        <v>336764814019</v>
      </c>
      <c r="H56" s="114">
        <v>9005236065</v>
      </c>
      <c r="I56" s="266"/>
      <c r="J56" s="277"/>
    </row>
    <row r="57" spans="1:10">
      <c r="A57" s="266">
        <v>52</v>
      </c>
      <c r="B57" s="267">
        <v>63</v>
      </c>
      <c r="C57" s="266">
        <v>5</v>
      </c>
      <c r="D57" s="265" t="s">
        <v>931</v>
      </c>
      <c r="E57" s="267" t="s">
        <v>932</v>
      </c>
      <c r="F57" s="278" t="s">
        <v>933</v>
      </c>
      <c r="G57" s="281">
        <v>645462626009</v>
      </c>
      <c r="H57" s="114">
        <v>7404057565</v>
      </c>
      <c r="I57" s="266"/>
      <c r="J57" s="277"/>
    </row>
    <row r="58" spans="1:10">
      <c r="A58" s="266">
        <v>53</v>
      </c>
      <c r="B58" s="267">
        <v>63</v>
      </c>
      <c r="C58" s="266">
        <v>5</v>
      </c>
      <c r="D58" s="265" t="s">
        <v>899</v>
      </c>
      <c r="E58" s="267" t="s">
        <v>934</v>
      </c>
      <c r="F58" s="278">
        <v>27395</v>
      </c>
      <c r="G58" s="281">
        <v>444286107487</v>
      </c>
      <c r="H58" s="114">
        <v>9335972130</v>
      </c>
      <c r="I58" s="266"/>
      <c r="J58" s="277"/>
    </row>
    <row r="59" spans="1:10">
      <c r="A59" s="266">
        <v>54</v>
      </c>
      <c r="B59" s="267">
        <v>63</v>
      </c>
      <c r="C59" s="266">
        <v>5</v>
      </c>
      <c r="D59" s="265" t="s">
        <v>935</v>
      </c>
      <c r="E59" s="267" t="s">
        <v>842</v>
      </c>
      <c r="F59" s="278" t="s">
        <v>936</v>
      </c>
      <c r="G59" s="281">
        <v>329555738626</v>
      </c>
      <c r="H59" s="114">
        <v>7054398705</v>
      </c>
      <c r="I59" s="266"/>
      <c r="J59" s="277"/>
    </row>
    <row r="60" spans="1:10">
      <c r="A60" s="266">
        <v>55</v>
      </c>
      <c r="B60" s="267">
        <v>63</v>
      </c>
      <c r="C60" s="266">
        <v>6</v>
      </c>
      <c r="D60" s="265" t="s">
        <v>937</v>
      </c>
      <c r="E60" s="267" t="s">
        <v>938</v>
      </c>
      <c r="F60" s="278">
        <v>30682</v>
      </c>
      <c r="G60" s="281">
        <v>797289623268</v>
      </c>
      <c r="H60" s="114">
        <v>7458007373</v>
      </c>
      <c r="I60" s="266"/>
      <c r="J60" s="277"/>
    </row>
    <row r="61" spans="1:10">
      <c r="A61" s="266">
        <v>56</v>
      </c>
      <c r="B61" s="267">
        <v>63</v>
      </c>
      <c r="C61" s="266">
        <v>6</v>
      </c>
      <c r="D61" s="265" t="s">
        <v>939</v>
      </c>
      <c r="E61" s="267" t="s">
        <v>940</v>
      </c>
      <c r="F61" s="278">
        <v>21916</v>
      </c>
      <c r="G61" s="281">
        <v>642346802119</v>
      </c>
      <c r="H61" s="114">
        <v>9696067552</v>
      </c>
      <c r="I61" s="266"/>
      <c r="J61" s="277"/>
    </row>
    <row r="62" spans="1:10">
      <c r="A62" s="266">
        <v>57</v>
      </c>
      <c r="B62" s="267">
        <v>63</v>
      </c>
      <c r="C62" s="266">
        <v>6</v>
      </c>
      <c r="D62" s="265" t="s">
        <v>941</v>
      </c>
      <c r="E62" s="267" t="s">
        <v>942</v>
      </c>
      <c r="F62" s="278">
        <v>35431</v>
      </c>
      <c r="G62" s="281">
        <v>824531708331</v>
      </c>
      <c r="H62" s="114">
        <v>8400483476</v>
      </c>
      <c r="I62" s="266"/>
      <c r="J62" s="277"/>
    </row>
    <row r="63" spans="1:10">
      <c r="A63" s="266">
        <v>58</v>
      </c>
      <c r="B63" s="267">
        <v>63</v>
      </c>
      <c r="C63" s="266">
        <v>5</v>
      </c>
      <c r="D63" s="265" t="s">
        <v>943</v>
      </c>
      <c r="E63" s="267" t="s">
        <v>944</v>
      </c>
      <c r="F63" s="278">
        <v>29221</v>
      </c>
      <c r="G63" s="281">
        <v>323644331537</v>
      </c>
      <c r="H63" s="114">
        <v>8922061635</v>
      </c>
      <c r="I63" s="266"/>
      <c r="J63" s="277"/>
    </row>
    <row r="64" spans="1:10">
      <c r="A64" s="266">
        <v>59</v>
      </c>
      <c r="B64" s="267">
        <v>63</v>
      </c>
      <c r="C64" s="266">
        <v>5</v>
      </c>
      <c r="D64" s="265" t="s">
        <v>569</v>
      </c>
      <c r="E64" s="267" t="s">
        <v>945</v>
      </c>
      <c r="F64" s="278" t="s">
        <v>946</v>
      </c>
      <c r="G64" s="281">
        <v>299539452005</v>
      </c>
      <c r="H64" s="114">
        <v>9129258796</v>
      </c>
      <c r="I64" s="266"/>
      <c r="J64" s="277"/>
    </row>
    <row r="65" spans="1:10">
      <c r="A65" s="266">
        <v>60</v>
      </c>
      <c r="B65" s="267">
        <v>63</v>
      </c>
      <c r="C65" s="266">
        <v>5</v>
      </c>
      <c r="D65" s="265" t="s">
        <v>947</v>
      </c>
      <c r="E65" s="267" t="s">
        <v>948</v>
      </c>
      <c r="F65" s="278">
        <v>36526</v>
      </c>
      <c r="G65" s="281">
        <v>795768149146</v>
      </c>
      <c r="H65" s="114">
        <v>8400788875</v>
      </c>
      <c r="I65" s="266"/>
      <c r="J65" s="277"/>
    </row>
    <row r="66" spans="1:10">
      <c r="A66" s="266">
        <v>61</v>
      </c>
      <c r="B66" s="267">
        <v>63</v>
      </c>
      <c r="C66" s="266">
        <v>5</v>
      </c>
      <c r="D66" s="265" t="s">
        <v>949</v>
      </c>
      <c r="E66" s="267" t="s">
        <v>950</v>
      </c>
      <c r="F66" s="278">
        <v>25569</v>
      </c>
      <c r="G66" s="281">
        <v>209985691452</v>
      </c>
      <c r="H66" s="114">
        <v>7459840426</v>
      </c>
      <c r="I66" s="266"/>
      <c r="J66" s="277"/>
    </row>
    <row r="67" spans="1:10">
      <c r="A67" s="266">
        <v>62</v>
      </c>
      <c r="B67" s="267">
        <v>63</v>
      </c>
      <c r="C67" s="266">
        <v>5</v>
      </c>
      <c r="D67" s="265" t="s">
        <v>951</v>
      </c>
      <c r="E67" s="267" t="s">
        <v>952</v>
      </c>
      <c r="F67" s="278">
        <v>28856</v>
      </c>
      <c r="G67" s="281">
        <v>266427137580</v>
      </c>
      <c r="H67" s="114">
        <v>7754841288</v>
      </c>
      <c r="I67" s="266"/>
      <c r="J67" s="277"/>
    </row>
    <row r="68" spans="1:10">
      <c r="A68" s="266">
        <v>63</v>
      </c>
      <c r="B68" s="267">
        <v>63</v>
      </c>
      <c r="C68" s="266">
        <v>5</v>
      </c>
      <c r="D68" s="265" t="s">
        <v>479</v>
      </c>
      <c r="E68" s="267" t="s">
        <v>953</v>
      </c>
      <c r="F68" s="278">
        <v>32509</v>
      </c>
      <c r="G68" s="281">
        <v>965766472239</v>
      </c>
      <c r="H68" s="114">
        <v>8810902831</v>
      </c>
      <c r="I68" s="266"/>
      <c r="J68" s="277"/>
    </row>
    <row r="69" spans="1:10">
      <c r="A69" s="266">
        <v>64</v>
      </c>
      <c r="B69" s="267">
        <v>63</v>
      </c>
      <c r="C69" s="266">
        <v>4</v>
      </c>
      <c r="D69" s="265" t="s">
        <v>954</v>
      </c>
      <c r="E69" s="267" t="s">
        <v>955</v>
      </c>
      <c r="F69" s="278">
        <v>37775</v>
      </c>
      <c r="G69" s="281">
        <v>332846677086</v>
      </c>
      <c r="H69" s="114">
        <v>7038565081</v>
      </c>
      <c r="I69" s="266"/>
      <c r="J69" s="277"/>
    </row>
    <row r="70" spans="1:10">
      <c r="A70" s="266">
        <v>65</v>
      </c>
      <c r="B70" s="267">
        <v>63</v>
      </c>
      <c r="C70" s="266">
        <v>4</v>
      </c>
      <c r="D70" s="265" t="s">
        <v>956</v>
      </c>
      <c r="E70" s="267" t="s">
        <v>957</v>
      </c>
      <c r="F70" s="278">
        <v>33239</v>
      </c>
      <c r="G70" s="281">
        <v>757685358766</v>
      </c>
      <c r="H70" s="114">
        <v>9967261376</v>
      </c>
      <c r="I70" s="266"/>
      <c r="J70" s="277"/>
    </row>
    <row r="71" spans="1:10">
      <c r="A71" s="266">
        <v>66</v>
      </c>
      <c r="B71" s="267">
        <v>63</v>
      </c>
      <c r="C71" s="266">
        <v>5</v>
      </c>
      <c r="D71" s="265" t="s">
        <v>958</v>
      </c>
      <c r="E71" s="266" t="s">
        <v>959</v>
      </c>
      <c r="F71" s="278">
        <v>37257</v>
      </c>
      <c r="G71" s="281">
        <v>970778350482</v>
      </c>
      <c r="H71" s="114">
        <v>7607131182</v>
      </c>
      <c r="I71" s="266"/>
      <c r="J71" s="277"/>
    </row>
    <row r="72" spans="1:10">
      <c r="A72" s="266">
        <v>67</v>
      </c>
      <c r="B72" s="267">
        <v>63</v>
      </c>
      <c r="C72" s="266">
        <v>5</v>
      </c>
      <c r="D72" s="265" t="s">
        <v>960</v>
      </c>
      <c r="E72" s="266" t="s">
        <v>961</v>
      </c>
      <c r="F72" s="278">
        <v>27395</v>
      </c>
      <c r="G72" s="281">
        <v>771152664624</v>
      </c>
      <c r="H72" s="114">
        <v>8174879893</v>
      </c>
      <c r="I72" s="266"/>
      <c r="J72" s="277"/>
    </row>
    <row r="73" spans="1:10">
      <c r="A73" s="266">
        <v>68</v>
      </c>
      <c r="B73" s="267">
        <v>63</v>
      </c>
      <c r="C73" s="266">
        <v>5</v>
      </c>
      <c r="D73" s="267" t="s">
        <v>962</v>
      </c>
      <c r="E73" s="266" t="s">
        <v>921</v>
      </c>
      <c r="F73" s="278">
        <v>29074</v>
      </c>
      <c r="G73" s="281">
        <v>699603066914</v>
      </c>
      <c r="H73" s="114">
        <v>9559446707</v>
      </c>
      <c r="I73" s="266"/>
      <c r="J73" s="277"/>
    </row>
    <row r="74" spans="1:10">
      <c r="A74" s="266">
        <v>69</v>
      </c>
      <c r="B74" s="267">
        <v>63</v>
      </c>
      <c r="C74" s="266">
        <v>5</v>
      </c>
      <c r="D74" s="267" t="s">
        <v>963</v>
      </c>
      <c r="E74" s="266" t="s">
        <v>891</v>
      </c>
      <c r="F74" s="278">
        <v>16438</v>
      </c>
      <c r="G74" s="281">
        <v>800921419474</v>
      </c>
      <c r="H74" s="114">
        <v>9005195504</v>
      </c>
      <c r="I74" s="266"/>
      <c r="J74" s="277"/>
    </row>
    <row r="75" spans="1:10">
      <c r="A75" s="266">
        <v>70</v>
      </c>
      <c r="B75" s="267">
        <v>63</v>
      </c>
      <c r="C75" s="266">
        <v>6</v>
      </c>
      <c r="D75" s="267" t="s">
        <v>964</v>
      </c>
      <c r="E75" s="266" t="s">
        <v>965</v>
      </c>
      <c r="F75" s="278">
        <v>28856</v>
      </c>
      <c r="G75" s="281">
        <v>320010786345</v>
      </c>
      <c r="H75" s="282" t="s">
        <v>966</v>
      </c>
      <c r="I75" s="266"/>
      <c r="J75" s="277"/>
    </row>
    <row r="76" spans="1:10">
      <c r="A76" s="266">
        <v>71</v>
      </c>
      <c r="B76" s="267">
        <v>63</v>
      </c>
      <c r="C76" s="266">
        <v>6</v>
      </c>
      <c r="D76" s="267" t="s">
        <v>967</v>
      </c>
      <c r="E76" s="266" t="s">
        <v>968</v>
      </c>
      <c r="F76" s="278">
        <v>25569</v>
      </c>
      <c r="G76" s="281">
        <v>749390006614</v>
      </c>
      <c r="H76" s="114">
        <v>9306726189</v>
      </c>
      <c r="I76" s="266"/>
      <c r="J76" s="277"/>
    </row>
    <row r="77" spans="1:10">
      <c r="A77" s="266">
        <v>72</v>
      </c>
      <c r="B77" s="267">
        <v>63</v>
      </c>
      <c r="C77" s="266">
        <v>6</v>
      </c>
      <c r="D77" s="267" t="s">
        <v>969</v>
      </c>
      <c r="E77" s="266" t="s">
        <v>925</v>
      </c>
      <c r="F77" s="278">
        <v>33239</v>
      </c>
      <c r="G77" s="281">
        <v>853761457801</v>
      </c>
      <c r="H77" s="114">
        <v>9956675068</v>
      </c>
      <c r="I77" s="266"/>
      <c r="J77" s="277"/>
    </row>
    <row r="78" spans="1:10">
      <c r="A78" s="266">
        <v>73</v>
      </c>
      <c r="B78" s="267">
        <v>63</v>
      </c>
      <c r="C78" s="266">
        <v>7</v>
      </c>
      <c r="D78" s="267" t="s">
        <v>970</v>
      </c>
      <c r="E78" s="267" t="s">
        <v>971</v>
      </c>
      <c r="F78" s="278">
        <v>33970</v>
      </c>
      <c r="G78" s="281">
        <v>305112800012</v>
      </c>
      <c r="H78" s="114">
        <v>9956889810</v>
      </c>
      <c r="I78" s="266"/>
      <c r="J78" s="277"/>
    </row>
    <row r="79" spans="1:10">
      <c r="A79" s="266">
        <v>74</v>
      </c>
      <c r="B79" s="267">
        <v>63</v>
      </c>
      <c r="C79" s="266">
        <v>5</v>
      </c>
      <c r="D79" s="267" t="s">
        <v>972</v>
      </c>
      <c r="E79" s="266" t="s">
        <v>973</v>
      </c>
      <c r="F79" s="278">
        <v>29221</v>
      </c>
      <c r="G79" s="281">
        <v>225276260688</v>
      </c>
      <c r="H79" s="114">
        <v>852837975</v>
      </c>
      <c r="I79" s="266"/>
      <c r="J79" s="277"/>
    </row>
    <row r="80" spans="1:10">
      <c r="A80" s="266">
        <v>75</v>
      </c>
      <c r="B80" s="267">
        <v>63</v>
      </c>
      <c r="C80" s="266">
        <v>7</v>
      </c>
      <c r="D80" s="267" t="s">
        <v>974</v>
      </c>
      <c r="E80" s="266" t="s">
        <v>975</v>
      </c>
      <c r="F80" s="278">
        <v>32509</v>
      </c>
      <c r="G80" s="281">
        <v>646299876695</v>
      </c>
      <c r="H80" s="114">
        <v>8400023601</v>
      </c>
      <c r="I80" s="266"/>
      <c r="J80" s="277"/>
    </row>
    <row r="81" spans="1:10" s="249" customFormat="1">
      <c r="A81" s="256"/>
      <c r="B81" s="255"/>
      <c r="C81" s="256"/>
      <c r="D81" s="255"/>
      <c r="E81" s="256"/>
      <c r="F81" s="291" t="s">
        <v>799</v>
      </c>
      <c r="G81" s="292">
        <f>+COUNTA(G6:G80)</f>
        <v>75</v>
      </c>
      <c r="H81" s="243"/>
      <c r="I81" s="256"/>
      <c r="J81" s="293"/>
    </row>
    <row r="82" spans="1:10">
      <c r="A82" s="257"/>
      <c r="B82" s="257"/>
      <c r="C82" s="257"/>
      <c r="D82" s="257"/>
      <c r="E82" s="257"/>
      <c r="G82" s="284"/>
      <c r="I82" s="257"/>
    </row>
    <row r="83" spans="1:10" ht="18.75">
      <c r="D83" s="736" t="s">
        <v>976</v>
      </c>
      <c r="E83" s="736"/>
      <c r="G83" s="284"/>
    </row>
    <row r="84" spans="1:10" ht="18.75">
      <c r="D84" s="294">
        <v>63</v>
      </c>
      <c r="E84" s="294">
        <f>+COUNTIF(B6:B80,D84)</f>
        <v>75</v>
      </c>
      <c r="G84" s="284"/>
    </row>
    <row r="85" spans="1:10" ht="18.75">
      <c r="D85" s="294">
        <v>75</v>
      </c>
      <c r="E85" s="294">
        <f t="shared" ref="E85:E86" si="0">+COUNTIF(B7:B81,D85)</f>
        <v>0</v>
      </c>
      <c r="G85" s="284"/>
    </row>
    <row r="86" spans="1:10" ht="18.75">
      <c r="D86" s="294">
        <v>90</v>
      </c>
      <c r="E86" s="294">
        <f t="shared" si="0"/>
        <v>0</v>
      </c>
      <c r="G86" s="284"/>
    </row>
    <row r="87" spans="1:10" ht="18.75">
      <c r="D87" s="294" t="s">
        <v>799</v>
      </c>
      <c r="E87" s="294">
        <f>SUM(E84:E86)</f>
        <v>75</v>
      </c>
      <c r="G87" s="257"/>
    </row>
    <row r="88" spans="1:10">
      <c r="D88" s="257"/>
      <c r="E88" s="257"/>
      <c r="G88" s="257"/>
    </row>
    <row r="89" spans="1:10">
      <c r="D89" s="257"/>
      <c r="E89" s="257"/>
      <c r="G89" s="257"/>
    </row>
    <row r="90" spans="1:10" ht="18.75">
      <c r="A90" s="731" t="str">
        <f>+Gogaur_Pipe!C165</f>
        <v>Prepared By           Site Engineer          ( AM-SMX )             ( AM-PMX )                AGM           Project Incharge</v>
      </c>
      <c r="B90" s="732"/>
      <c r="C90" s="732"/>
      <c r="D90" s="732"/>
      <c r="E90" s="732"/>
      <c r="F90" s="732"/>
      <c r="G90" s="732"/>
      <c r="H90" s="732"/>
      <c r="I90" s="732"/>
    </row>
    <row r="96" spans="1:10" ht="15.75">
      <c r="B96" s="171"/>
    </row>
  </sheetData>
  <mergeCells count="5">
    <mergeCell ref="A90:I90"/>
    <mergeCell ref="B4:I4"/>
    <mergeCell ref="D83:E83"/>
    <mergeCell ref="B1:I1"/>
    <mergeCell ref="B2:I2"/>
  </mergeCells>
  <conditionalFormatting sqref="G3 G5:G89 G91:G1048576">
    <cfRule type="duplicateValues" dxfId="11" priority="2"/>
  </conditionalFormatting>
  <conditionalFormatting sqref="G6:G80">
    <cfRule type="duplicateValues" dxfId="10" priority="1"/>
  </conditionalFormatting>
  <conditionalFormatting sqref="G6:G81">
    <cfRule type="duplicateValues" dxfId="9" priority="3"/>
  </conditionalFormatting>
  <printOptions horizontalCentered="1"/>
  <pageMargins left="0.31496062992125984" right="0.31496062992125984" top="0.35433070866141736" bottom="0.35433070866141736" header="0" footer="0"/>
  <pageSetup paperSize="9" scale="49" fitToHeight="2"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O310"/>
  <sheetViews>
    <sheetView topLeftCell="A276" workbookViewId="0">
      <selection activeCell="H296" sqref="H296"/>
    </sheetView>
  </sheetViews>
  <sheetFormatPr defaultRowHeight="15"/>
  <cols>
    <col min="12" max="12" width="14.28515625" customWidth="1"/>
    <col min="13" max="13" width="24.140625" customWidth="1"/>
  </cols>
  <sheetData>
    <row r="2" spans="1:15" ht="21">
      <c r="A2" s="743" t="s">
        <v>779</v>
      </c>
      <c r="B2" s="743"/>
      <c r="C2" s="743"/>
      <c r="D2" s="743"/>
      <c r="E2" s="743"/>
      <c r="F2" s="743"/>
      <c r="G2" s="743"/>
      <c r="H2" s="743"/>
      <c r="I2" s="743"/>
      <c r="J2" s="743"/>
      <c r="K2" s="743"/>
      <c r="L2" s="743"/>
      <c r="M2" s="743"/>
    </row>
    <row r="4" spans="1:15" ht="28.5" customHeight="1">
      <c r="A4" s="755" t="s">
        <v>1309</v>
      </c>
      <c r="B4" s="756"/>
      <c r="C4" s="334" t="s">
        <v>1310</v>
      </c>
      <c r="D4" s="335"/>
      <c r="E4" s="335"/>
      <c r="F4" s="335"/>
      <c r="G4" s="335"/>
      <c r="H4" s="335"/>
      <c r="I4" s="335"/>
      <c r="J4" s="335"/>
      <c r="K4" s="335"/>
      <c r="L4" s="335"/>
      <c r="M4" s="336"/>
      <c r="O4" t="s">
        <v>1311</v>
      </c>
    </row>
    <row r="5" spans="1:15" ht="18" customHeight="1">
      <c r="A5" s="755" t="s">
        <v>1312</v>
      </c>
      <c r="B5" s="756"/>
      <c r="C5" s="334" t="s">
        <v>1313</v>
      </c>
      <c r="D5" s="335"/>
      <c r="E5" s="335"/>
      <c r="F5" s="335"/>
      <c r="G5" s="335"/>
      <c r="H5" s="335"/>
      <c r="I5" s="335"/>
      <c r="J5" s="335"/>
      <c r="K5" s="335"/>
      <c r="L5" s="335"/>
      <c r="M5" s="336"/>
    </row>
    <row r="6" spans="1:15" ht="18" customHeight="1">
      <c r="A6" s="757" t="s">
        <v>1314</v>
      </c>
      <c r="B6" s="758"/>
      <c r="C6" s="334" t="s">
        <v>1315</v>
      </c>
      <c r="D6" s="335"/>
      <c r="E6" s="335"/>
      <c r="F6" s="335"/>
      <c r="G6" s="335"/>
      <c r="H6" s="335"/>
      <c r="I6" s="335"/>
      <c r="J6" s="335"/>
      <c r="K6" s="335"/>
      <c r="L6" s="335"/>
      <c r="M6" s="336"/>
    </row>
    <row r="7" spans="1:15" ht="18" customHeight="1" thickBot="1">
      <c r="A7" s="759" t="s">
        <v>1316</v>
      </c>
      <c r="B7" s="760"/>
      <c r="C7" s="337" t="s">
        <v>1317</v>
      </c>
      <c r="D7" s="338"/>
      <c r="E7" s="338"/>
      <c r="F7" s="338"/>
      <c r="G7" s="338"/>
      <c r="H7" s="338"/>
      <c r="I7" s="338"/>
      <c r="J7" s="338"/>
      <c r="K7" s="338"/>
      <c r="L7" s="338"/>
      <c r="M7" s="339"/>
    </row>
    <row r="8" spans="1:15" s="344" customFormat="1" ht="24.75" customHeight="1" thickBot="1">
      <c r="A8" s="340" t="s">
        <v>780</v>
      </c>
      <c r="B8" s="737" t="s">
        <v>811</v>
      </c>
      <c r="C8" s="737"/>
      <c r="D8" s="737"/>
      <c r="E8" s="737"/>
      <c r="F8" s="737"/>
      <c r="G8" s="341" t="s">
        <v>782</v>
      </c>
      <c r="H8" s="737" t="s">
        <v>783</v>
      </c>
      <c r="I8" s="737"/>
      <c r="J8" s="342"/>
      <c r="K8" s="342"/>
      <c r="L8" s="342"/>
      <c r="M8" s="343"/>
    </row>
    <row r="9" spans="1:15" ht="21.75" customHeight="1">
      <c r="A9" s="345" t="s">
        <v>1318</v>
      </c>
      <c r="B9" s="346"/>
      <c r="C9" s="347"/>
      <c r="D9" s="347"/>
      <c r="E9" s="347"/>
      <c r="F9" s="347"/>
      <c r="G9" s="347"/>
      <c r="H9" s="348"/>
      <c r="I9" s="348"/>
      <c r="J9" s="347"/>
      <c r="K9" s="347"/>
      <c r="L9" s="347"/>
      <c r="M9" s="349"/>
    </row>
    <row r="10" spans="1:15" ht="21.75" customHeight="1">
      <c r="A10" s="350" t="s">
        <v>1319</v>
      </c>
      <c r="B10" s="351"/>
      <c r="C10" s="351"/>
      <c r="D10" s="352"/>
      <c r="E10" s="353" t="s">
        <v>1320</v>
      </c>
      <c r="F10" s="351"/>
      <c r="G10" s="351"/>
      <c r="H10" s="354"/>
      <c r="I10" s="354"/>
      <c r="J10" s="351"/>
      <c r="K10" s="351"/>
      <c r="L10" s="351"/>
      <c r="M10" s="355"/>
    </row>
    <row r="11" spans="1:15" ht="21.75" customHeight="1">
      <c r="A11" s="744" t="s">
        <v>1321</v>
      </c>
      <c r="B11" s="745"/>
      <c r="C11" s="745"/>
      <c r="D11" s="745"/>
      <c r="E11" s="745"/>
      <c r="F11" s="351"/>
      <c r="G11" s="351"/>
      <c r="H11" s="354"/>
      <c r="I11" s="354"/>
      <c r="J11" s="351"/>
      <c r="K11" s="351"/>
      <c r="L11" s="351"/>
      <c r="M11" s="355"/>
    </row>
    <row r="12" spans="1:15" ht="21.75" customHeight="1">
      <c r="A12" s="746" t="e">
        <f>+'WO Vs Execution'!A5:AI5</f>
        <v>#REF!</v>
      </c>
      <c r="B12" s="747"/>
      <c r="C12" s="747"/>
      <c r="D12" s="747"/>
      <c r="E12" s="747"/>
      <c r="F12" s="747"/>
      <c r="G12" s="747"/>
      <c r="H12" s="747"/>
      <c r="I12" s="747"/>
      <c r="J12" s="747"/>
      <c r="K12" s="747"/>
      <c r="L12" s="747"/>
      <c r="M12" s="748"/>
    </row>
    <row r="13" spans="1:15" ht="22.5" customHeight="1">
      <c r="A13" s="749" t="s">
        <v>1322</v>
      </c>
      <c r="B13" s="750"/>
      <c r="C13" s="750"/>
      <c r="D13" s="750"/>
      <c r="E13" s="750"/>
      <c r="F13" s="750"/>
      <c r="G13" s="751"/>
      <c r="H13" s="752" t="s">
        <v>1323</v>
      </c>
      <c r="I13" s="750"/>
      <c r="J13" s="750"/>
      <c r="K13" s="750"/>
      <c r="L13" s="750"/>
      <c r="M13" s="753"/>
    </row>
    <row r="14" spans="1:15" ht="15" customHeight="1">
      <c r="A14" s="754" t="s">
        <v>786</v>
      </c>
      <c r="B14" s="728" t="s">
        <v>787</v>
      </c>
      <c r="C14" s="716" t="s">
        <v>788</v>
      </c>
      <c r="D14" s="243"/>
      <c r="E14" s="716" t="s">
        <v>789</v>
      </c>
      <c r="F14" s="716" t="s">
        <v>790</v>
      </c>
      <c r="G14" s="716" t="s">
        <v>317</v>
      </c>
      <c r="H14" s="729" t="s">
        <v>791</v>
      </c>
      <c r="I14" s="739" t="s">
        <v>792</v>
      </c>
      <c r="J14" s="740"/>
      <c r="K14" s="741"/>
      <c r="L14" s="728" t="s">
        <v>793</v>
      </c>
      <c r="M14" s="742" t="s">
        <v>794</v>
      </c>
    </row>
    <row r="15" spans="1:15" ht="60">
      <c r="A15" s="754"/>
      <c r="B15" s="728"/>
      <c r="C15" s="716"/>
      <c r="D15" s="243"/>
      <c r="E15" s="716"/>
      <c r="F15" s="716"/>
      <c r="G15" s="716"/>
      <c r="H15" s="729"/>
      <c r="I15" s="236" t="s">
        <v>795</v>
      </c>
      <c r="J15" s="237" t="s">
        <v>796</v>
      </c>
      <c r="K15" s="236" t="s">
        <v>797</v>
      </c>
      <c r="L15" s="728"/>
      <c r="M15" s="742"/>
    </row>
    <row r="16" spans="1:15" s="285" customFormat="1" ht="25.5" customHeight="1">
      <c r="A16" s="356">
        <v>1</v>
      </c>
      <c r="B16" s="114" t="s">
        <v>103</v>
      </c>
      <c r="C16" s="114">
        <v>56.7</v>
      </c>
      <c r="D16" s="114">
        <v>63</v>
      </c>
      <c r="E16" s="112" t="s">
        <v>665</v>
      </c>
      <c r="F16" s="112" t="s">
        <v>183</v>
      </c>
      <c r="G16" s="112">
        <v>671</v>
      </c>
      <c r="H16" s="114">
        <v>4.5</v>
      </c>
      <c r="I16" s="114">
        <v>3</v>
      </c>
      <c r="J16" s="114">
        <v>1</v>
      </c>
      <c r="K16" s="114">
        <v>4</v>
      </c>
      <c r="L16" s="114"/>
      <c r="M16" s="357"/>
    </row>
    <row r="17" spans="1:13" s="285" customFormat="1" ht="25.5" customHeight="1">
      <c r="A17" s="356">
        <v>2</v>
      </c>
      <c r="B17" s="114" t="s">
        <v>103</v>
      </c>
      <c r="C17" s="114">
        <v>56.7</v>
      </c>
      <c r="D17" s="114">
        <v>63</v>
      </c>
      <c r="E17" s="112" t="s">
        <v>112</v>
      </c>
      <c r="F17" s="112" t="s">
        <v>135</v>
      </c>
      <c r="G17" s="112">
        <v>527</v>
      </c>
      <c r="H17" s="114">
        <v>4.5</v>
      </c>
      <c r="I17" s="114">
        <v>3</v>
      </c>
      <c r="J17" s="114">
        <v>1</v>
      </c>
      <c r="K17" s="114">
        <v>4</v>
      </c>
      <c r="L17" s="114"/>
      <c r="M17" s="357"/>
    </row>
    <row r="18" spans="1:13" s="285" customFormat="1" ht="25.5" customHeight="1">
      <c r="A18" s="356">
        <v>3</v>
      </c>
      <c r="B18" s="114" t="s">
        <v>103</v>
      </c>
      <c r="C18" s="114">
        <v>56.7</v>
      </c>
      <c r="D18" s="114">
        <v>63</v>
      </c>
      <c r="E18" s="112" t="s">
        <v>196</v>
      </c>
      <c r="F18" s="112" t="s">
        <v>112</v>
      </c>
      <c r="G18" s="112">
        <v>54</v>
      </c>
      <c r="H18" s="114">
        <v>4.5</v>
      </c>
      <c r="I18" s="114">
        <v>3</v>
      </c>
      <c r="J18" s="114">
        <v>1</v>
      </c>
      <c r="K18" s="114">
        <v>4</v>
      </c>
      <c r="L18" s="114"/>
      <c r="M18" s="357"/>
    </row>
    <row r="19" spans="1:13" s="285" customFormat="1" ht="25.5" customHeight="1">
      <c r="A19" s="356">
        <v>4</v>
      </c>
      <c r="B19" s="114" t="s">
        <v>103</v>
      </c>
      <c r="C19" s="114">
        <v>56.7</v>
      </c>
      <c r="D19" s="114">
        <v>63</v>
      </c>
      <c r="E19" s="241" t="s">
        <v>196</v>
      </c>
      <c r="F19" s="112" t="s">
        <v>212</v>
      </c>
      <c r="G19" s="112">
        <v>310</v>
      </c>
      <c r="H19" s="114">
        <v>4.5</v>
      </c>
      <c r="I19" s="114">
        <v>3</v>
      </c>
      <c r="J19" s="114">
        <v>1</v>
      </c>
      <c r="K19" s="114">
        <v>4</v>
      </c>
      <c r="L19" s="114"/>
      <c r="M19" s="357"/>
    </row>
    <row r="20" spans="1:13" s="285" customFormat="1" ht="25.5" customHeight="1">
      <c r="A20" s="356">
        <v>5</v>
      </c>
      <c r="B20" s="114" t="s">
        <v>103</v>
      </c>
      <c r="C20" s="114">
        <v>56.7</v>
      </c>
      <c r="D20" s="114">
        <v>63</v>
      </c>
      <c r="E20" s="112" t="s">
        <v>237</v>
      </c>
      <c r="F20" s="112" t="s">
        <v>212</v>
      </c>
      <c r="G20" s="112">
        <v>83</v>
      </c>
      <c r="H20" s="114">
        <v>4.5</v>
      </c>
      <c r="I20" s="114">
        <v>3</v>
      </c>
      <c r="J20" s="114">
        <v>1</v>
      </c>
      <c r="K20" s="114">
        <v>4</v>
      </c>
      <c r="L20" s="114"/>
      <c r="M20" s="357"/>
    </row>
    <row r="21" spans="1:13" s="285" customFormat="1" ht="25.5" customHeight="1">
      <c r="A21" s="356">
        <v>6</v>
      </c>
      <c r="B21" s="114" t="s">
        <v>103</v>
      </c>
      <c r="C21" s="114">
        <v>56.7</v>
      </c>
      <c r="D21" s="114">
        <v>63</v>
      </c>
      <c r="E21" s="241" t="s">
        <v>688</v>
      </c>
      <c r="F21" s="241" t="s">
        <v>237</v>
      </c>
      <c r="G21" s="112">
        <v>242</v>
      </c>
      <c r="H21" s="114">
        <v>4.5</v>
      </c>
      <c r="I21" s="114">
        <v>3</v>
      </c>
      <c r="J21" s="114">
        <v>1</v>
      </c>
      <c r="K21" s="114">
        <v>4</v>
      </c>
      <c r="L21" s="114"/>
      <c r="M21" s="357"/>
    </row>
    <row r="22" spans="1:13" s="285" customFormat="1" ht="25.5" customHeight="1">
      <c r="A22" s="356">
        <v>7</v>
      </c>
      <c r="B22" s="114" t="s">
        <v>103</v>
      </c>
      <c r="C22" s="114">
        <v>56.7</v>
      </c>
      <c r="D22" s="114">
        <v>63</v>
      </c>
      <c r="E22" s="241" t="s">
        <v>237</v>
      </c>
      <c r="F22" s="241" t="s">
        <v>213</v>
      </c>
      <c r="G22" s="112">
        <v>200</v>
      </c>
      <c r="H22" s="114">
        <v>4.5</v>
      </c>
      <c r="I22" s="114">
        <v>3</v>
      </c>
      <c r="J22" s="114">
        <v>1</v>
      </c>
      <c r="K22" s="114">
        <v>4</v>
      </c>
      <c r="L22" s="114"/>
      <c r="M22" s="357"/>
    </row>
    <row r="23" spans="1:13" s="285" customFormat="1" ht="25.5" customHeight="1">
      <c r="A23" s="356">
        <v>8</v>
      </c>
      <c r="B23" s="114" t="s">
        <v>103</v>
      </c>
      <c r="C23" s="114">
        <v>56.7</v>
      </c>
      <c r="D23" s="114">
        <v>63</v>
      </c>
      <c r="E23" s="112" t="s">
        <v>212</v>
      </c>
      <c r="F23" s="241" t="s">
        <v>711</v>
      </c>
      <c r="G23" s="112">
        <v>172</v>
      </c>
      <c r="H23" s="114">
        <v>4.5</v>
      </c>
      <c r="I23" s="114">
        <v>3</v>
      </c>
      <c r="J23" s="114">
        <v>1</v>
      </c>
      <c r="K23" s="114">
        <v>4</v>
      </c>
      <c r="L23" s="114"/>
      <c r="M23" s="358"/>
    </row>
    <row r="24" spans="1:13" s="285" customFormat="1" ht="25.5" customHeight="1">
      <c r="A24" s="114">
        <v>9</v>
      </c>
      <c r="B24" s="114" t="s">
        <v>103</v>
      </c>
      <c r="C24" s="114">
        <v>56.7</v>
      </c>
      <c r="D24" s="114">
        <v>63</v>
      </c>
      <c r="E24" s="241" t="s">
        <v>711</v>
      </c>
      <c r="F24" s="112" t="s">
        <v>255</v>
      </c>
      <c r="G24" s="112">
        <v>258</v>
      </c>
      <c r="H24" s="114">
        <v>4.5</v>
      </c>
      <c r="I24" s="114">
        <v>3</v>
      </c>
      <c r="J24" s="114">
        <v>1</v>
      </c>
      <c r="K24" s="114">
        <v>4</v>
      </c>
      <c r="L24" s="114"/>
      <c r="M24" s="114"/>
    </row>
    <row r="25" spans="1:13" s="285" customFormat="1" ht="25.5" customHeight="1">
      <c r="A25" s="114">
        <v>10</v>
      </c>
      <c r="B25" s="114" t="s">
        <v>103</v>
      </c>
      <c r="C25" s="114">
        <v>56.7</v>
      </c>
      <c r="D25" s="114">
        <v>63</v>
      </c>
      <c r="E25" s="112" t="s">
        <v>111</v>
      </c>
      <c r="F25" s="112" t="s">
        <v>377</v>
      </c>
      <c r="G25" s="112">
        <v>363</v>
      </c>
      <c r="H25" s="114">
        <v>4.5</v>
      </c>
      <c r="I25" s="114">
        <v>3</v>
      </c>
      <c r="J25" s="114">
        <v>1</v>
      </c>
      <c r="K25" s="114">
        <v>4</v>
      </c>
      <c r="L25" s="114"/>
      <c r="M25" s="114"/>
    </row>
    <row r="26" spans="1:13" s="285" customFormat="1" ht="25.5" customHeight="1">
      <c r="A26" s="114">
        <v>11</v>
      </c>
      <c r="B26" s="114" t="s">
        <v>103</v>
      </c>
      <c r="C26" s="114">
        <v>56.7</v>
      </c>
      <c r="D26" s="114">
        <v>63</v>
      </c>
      <c r="E26" s="241" t="s">
        <v>377</v>
      </c>
      <c r="F26" s="112" t="s">
        <v>257</v>
      </c>
      <c r="G26" s="112">
        <v>253</v>
      </c>
      <c r="H26" s="114">
        <v>4.5</v>
      </c>
      <c r="I26" s="114">
        <v>3</v>
      </c>
      <c r="J26" s="114">
        <v>1</v>
      </c>
      <c r="K26" s="114">
        <v>4</v>
      </c>
      <c r="L26" s="114"/>
      <c r="M26" s="114"/>
    </row>
    <row r="27" spans="1:13" ht="25.5" customHeight="1">
      <c r="A27" s="114">
        <v>12</v>
      </c>
      <c r="B27" s="114" t="s">
        <v>103</v>
      </c>
      <c r="C27" s="114">
        <v>56.7</v>
      </c>
      <c r="D27" s="114">
        <v>63</v>
      </c>
      <c r="E27" s="112" t="s">
        <v>141</v>
      </c>
      <c r="F27" s="241" t="s">
        <v>115</v>
      </c>
      <c r="G27" s="112">
        <v>54</v>
      </c>
      <c r="H27" s="114">
        <v>4.5</v>
      </c>
      <c r="I27" s="114">
        <v>3</v>
      </c>
      <c r="J27" s="114">
        <v>1</v>
      </c>
      <c r="K27" s="114">
        <v>4</v>
      </c>
      <c r="L27" s="245"/>
      <c r="M27" s="245"/>
    </row>
    <row r="28" spans="1:13" ht="25.5" customHeight="1">
      <c r="A28" s="114">
        <v>13</v>
      </c>
      <c r="B28" s="114" t="s">
        <v>103</v>
      </c>
      <c r="C28" s="114">
        <v>56.7</v>
      </c>
      <c r="D28" s="114">
        <v>63</v>
      </c>
      <c r="E28" s="241" t="s">
        <v>115</v>
      </c>
      <c r="F28" s="112" t="s">
        <v>41</v>
      </c>
      <c r="G28" s="112">
        <v>135</v>
      </c>
      <c r="H28" s="114">
        <v>4.5</v>
      </c>
      <c r="I28" s="114">
        <v>3</v>
      </c>
      <c r="J28" s="114">
        <v>1</v>
      </c>
      <c r="K28" s="114">
        <v>4</v>
      </c>
      <c r="L28" s="245"/>
      <c r="M28" s="245"/>
    </row>
    <row r="29" spans="1:13" ht="25.5" customHeight="1">
      <c r="A29" s="114">
        <v>14</v>
      </c>
      <c r="B29" s="114" t="s">
        <v>103</v>
      </c>
      <c r="C29" s="114">
        <v>56.7</v>
      </c>
      <c r="D29" s="114">
        <v>63</v>
      </c>
      <c r="E29" s="241" t="s">
        <v>41</v>
      </c>
      <c r="F29" s="241" t="s">
        <v>665</v>
      </c>
      <c r="G29" s="112">
        <v>72</v>
      </c>
      <c r="H29" s="114">
        <v>4.5</v>
      </c>
      <c r="I29" s="114">
        <v>3</v>
      </c>
      <c r="J29" s="114">
        <v>1</v>
      </c>
      <c r="K29" s="114">
        <v>4</v>
      </c>
      <c r="L29" s="245"/>
      <c r="M29" s="245"/>
    </row>
    <row r="30" spans="1:13" ht="25.5" customHeight="1">
      <c r="A30" s="114">
        <v>15</v>
      </c>
      <c r="B30" s="114" t="s">
        <v>103</v>
      </c>
      <c r="C30" s="114">
        <v>56.7</v>
      </c>
      <c r="D30" s="114">
        <v>63</v>
      </c>
      <c r="E30" s="241" t="s">
        <v>665</v>
      </c>
      <c r="F30" s="112" t="s">
        <v>718</v>
      </c>
      <c r="G30" s="112">
        <v>99</v>
      </c>
      <c r="H30" s="114">
        <v>4.5</v>
      </c>
      <c r="I30" s="114">
        <v>3</v>
      </c>
      <c r="J30" s="114">
        <v>1</v>
      </c>
      <c r="K30" s="114">
        <v>4</v>
      </c>
      <c r="L30" s="245"/>
      <c r="M30" s="245"/>
    </row>
    <row r="31" spans="1:13" ht="25.5" customHeight="1">
      <c r="A31" s="114">
        <v>16</v>
      </c>
      <c r="B31" s="114" t="s">
        <v>103</v>
      </c>
      <c r="C31" s="114">
        <v>56.7</v>
      </c>
      <c r="D31" s="114">
        <v>63</v>
      </c>
      <c r="E31" s="112" t="s">
        <v>718</v>
      </c>
      <c r="F31" s="112" t="s">
        <v>278</v>
      </c>
      <c r="G31" s="112">
        <v>46</v>
      </c>
      <c r="H31" s="114">
        <v>4.5</v>
      </c>
      <c r="I31" s="114">
        <v>3</v>
      </c>
      <c r="J31" s="114">
        <v>1</v>
      </c>
      <c r="K31" s="114">
        <v>4</v>
      </c>
      <c r="L31" s="245"/>
      <c r="M31" s="245"/>
    </row>
    <row r="32" spans="1:13" ht="25.5" customHeight="1">
      <c r="A32" s="114">
        <v>17</v>
      </c>
      <c r="B32" s="114" t="s">
        <v>103</v>
      </c>
      <c r="C32" s="114">
        <v>56.7</v>
      </c>
      <c r="D32" s="114">
        <v>63</v>
      </c>
      <c r="E32" s="112" t="s">
        <v>278</v>
      </c>
      <c r="F32" s="112" t="s">
        <v>135</v>
      </c>
      <c r="G32" s="112">
        <v>206</v>
      </c>
      <c r="H32" s="114">
        <v>4.5</v>
      </c>
      <c r="I32" s="114">
        <v>3</v>
      </c>
      <c r="J32" s="114">
        <v>1</v>
      </c>
      <c r="K32" s="114">
        <v>4</v>
      </c>
      <c r="L32" s="245"/>
      <c r="M32" s="245"/>
    </row>
    <row r="33" spans="1:13" ht="25.5" customHeight="1">
      <c r="A33" s="114">
        <v>18</v>
      </c>
      <c r="B33" s="114" t="s">
        <v>103</v>
      </c>
      <c r="C33" s="114">
        <v>56.7</v>
      </c>
      <c r="D33" s="114">
        <v>63</v>
      </c>
      <c r="E33" s="241" t="s">
        <v>257</v>
      </c>
      <c r="F33" s="112" t="s">
        <v>719</v>
      </c>
      <c r="G33" s="112">
        <v>479</v>
      </c>
      <c r="H33" s="114">
        <v>4.5</v>
      </c>
      <c r="I33" s="114">
        <v>3</v>
      </c>
      <c r="J33" s="114">
        <v>1</v>
      </c>
      <c r="K33" s="114">
        <v>4</v>
      </c>
      <c r="L33" s="245"/>
      <c r="M33" s="245"/>
    </row>
    <row r="34" spans="1:13" ht="25.5" customHeight="1">
      <c r="A34" s="114">
        <v>19</v>
      </c>
      <c r="B34" s="114" t="s">
        <v>103</v>
      </c>
      <c r="C34" s="114">
        <v>56.7</v>
      </c>
      <c r="D34" s="114">
        <v>63</v>
      </c>
      <c r="E34" s="112" t="s">
        <v>257</v>
      </c>
      <c r="F34" s="112" t="s">
        <v>126</v>
      </c>
      <c r="G34" s="112">
        <v>247</v>
      </c>
      <c r="H34" s="114">
        <v>4.5</v>
      </c>
      <c r="I34" s="114">
        <v>3</v>
      </c>
      <c r="J34" s="114">
        <v>1</v>
      </c>
      <c r="K34" s="114">
        <v>4</v>
      </c>
      <c r="L34" s="245"/>
      <c r="M34" s="245"/>
    </row>
    <row r="35" spans="1:13" ht="25.5" customHeight="1">
      <c r="A35" s="114">
        <v>20</v>
      </c>
      <c r="B35" s="114" t="s">
        <v>103</v>
      </c>
      <c r="C35" s="114">
        <v>56.7</v>
      </c>
      <c r="D35" s="114">
        <v>63</v>
      </c>
      <c r="E35" s="112" t="s">
        <v>41</v>
      </c>
      <c r="F35" s="112" t="s">
        <v>253</v>
      </c>
      <c r="G35" s="112">
        <v>135</v>
      </c>
      <c r="H35" s="114">
        <v>4.5</v>
      </c>
      <c r="I35" s="114">
        <v>3</v>
      </c>
      <c r="J35" s="114">
        <v>1</v>
      </c>
      <c r="K35" s="114">
        <v>4</v>
      </c>
      <c r="L35" s="245"/>
      <c r="M35" s="245"/>
    </row>
    <row r="36" spans="1:13" ht="25.5" customHeight="1">
      <c r="A36" s="114">
        <v>21</v>
      </c>
      <c r="B36" s="114" t="s">
        <v>103</v>
      </c>
      <c r="C36" s="114">
        <v>56.7</v>
      </c>
      <c r="D36" s="114">
        <v>63</v>
      </c>
      <c r="E36" s="112" t="s">
        <v>253</v>
      </c>
      <c r="F36" s="112" t="s">
        <v>249</v>
      </c>
      <c r="G36" s="112">
        <v>7</v>
      </c>
      <c r="H36" s="114">
        <v>4.5</v>
      </c>
      <c r="I36" s="114">
        <v>3</v>
      </c>
      <c r="J36" s="114">
        <v>1</v>
      </c>
      <c r="K36" s="114">
        <v>4</v>
      </c>
      <c r="L36" s="245"/>
      <c r="M36" s="245"/>
    </row>
    <row r="37" spans="1:13" ht="25.5" customHeight="1">
      <c r="A37" s="114">
        <v>22</v>
      </c>
      <c r="B37" s="114" t="s">
        <v>103</v>
      </c>
      <c r="C37" s="114">
        <v>56.7</v>
      </c>
      <c r="D37" s="114">
        <v>63</v>
      </c>
      <c r="E37" s="112" t="s">
        <v>249</v>
      </c>
      <c r="F37" s="112" t="s">
        <v>365</v>
      </c>
      <c r="G37" s="112">
        <v>61</v>
      </c>
      <c r="H37" s="114">
        <v>4.5</v>
      </c>
      <c r="I37" s="114">
        <v>3</v>
      </c>
      <c r="J37" s="114">
        <v>1</v>
      </c>
      <c r="K37" s="114">
        <v>4</v>
      </c>
      <c r="L37" s="245"/>
      <c r="M37" s="245"/>
    </row>
    <row r="38" spans="1:13" ht="25.5" customHeight="1">
      <c r="A38" s="114">
        <v>23</v>
      </c>
      <c r="B38" s="114" t="s">
        <v>103</v>
      </c>
      <c r="C38" s="114">
        <v>56.7</v>
      </c>
      <c r="D38" s="114">
        <v>63</v>
      </c>
      <c r="E38" s="112" t="s">
        <v>365</v>
      </c>
      <c r="F38" s="112" t="s">
        <v>721</v>
      </c>
      <c r="G38" s="112">
        <v>138</v>
      </c>
      <c r="H38" s="114">
        <v>4.5</v>
      </c>
      <c r="I38" s="114">
        <v>3</v>
      </c>
      <c r="J38" s="114">
        <v>1</v>
      </c>
      <c r="K38" s="114">
        <v>4</v>
      </c>
      <c r="L38" s="245"/>
      <c r="M38" s="245"/>
    </row>
    <row r="39" spans="1:13" ht="25.5" customHeight="1">
      <c r="A39" s="114">
        <v>24</v>
      </c>
      <c r="B39" s="114" t="s">
        <v>103</v>
      </c>
      <c r="C39" s="114">
        <v>56.7</v>
      </c>
      <c r="D39" s="114">
        <v>63</v>
      </c>
      <c r="E39" s="112" t="s">
        <v>721</v>
      </c>
      <c r="F39" s="112" t="s">
        <v>722</v>
      </c>
      <c r="G39" s="112">
        <v>267</v>
      </c>
      <c r="H39" s="114">
        <v>4.5</v>
      </c>
      <c r="I39" s="114">
        <v>3</v>
      </c>
      <c r="J39" s="114">
        <v>1</v>
      </c>
      <c r="K39" s="114">
        <v>4</v>
      </c>
      <c r="L39" s="245"/>
      <c r="M39" s="245"/>
    </row>
    <row r="40" spans="1:13" ht="25.5" customHeight="1">
      <c r="A40" s="114">
        <v>25</v>
      </c>
      <c r="B40" s="114" t="s">
        <v>103</v>
      </c>
      <c r="C40" s="114">
        <v>56.7</v>
      </c>
      <c r="D40" s="114">
        <v>63</v>
      </c>
      <c r="E40" s="112" t="s">
        <v>250</v>
      </c>
      <c r="F40" s="112" t="s">
        <v>643</v>
      </c>
      <c r="G40" s="112">
        <v>176</v>
      </c>
      <c r="H40" s="114">
        <v>4.5</v>
      </c>
      <c r="I40" s="114">
        <v>3</v>
      </c>
      <c r="J40" s="114">
        <v>1</v>
      </c>
      <c r="K40" s="114">
        <v>4</v>
      </c>
      <c r="L40" s="245"/>
      <c r="M40" s="245"/>
    </row>
    <row r="41" spans="1:13" ht="25.5" customHeight="1">
      <c r="A41" s="114">
        <v>26</v>
      </c>
      <c r="B41" s="114" t="s">
        <v>103</v>
      </c>
      <c r="C41" s="114">
        <v>56.7</v>
      </c>
      <c r="D41" s="114">
        <v>63</v>
      </c>
      <c r="E41" s="112" t="s">
        <v>643</v>
      </c>
      <c r="F41" s="112" t="s">
        <v>187</v>
      </c>
      <c r="G41" s="112">
        <v>52</v>
      </c>
      <c r="H41" s="114">
        <v>4.5</v>
      </c>
      <c r="I41" s="114">
        <v>3</v>
      </c>
      <c r="J41" s="114">
        <v>1</v>
      </c>
      <c r="K41" s="114">
        <v>4</v>
      </c>
      <c r="L41" s="245"/>
      <c r="M41" s="245"/>
    </row>
    <row r="42" spans="1:13" ht="25.5" customHeight="1">
      <c r="A42" s="114">
        <v>27</v>
      </c>
      <c r="B42" s="114" t="s">
        <v>103</v>
      </c>
      <c r="C42" s="114">
        <v>56.7</v>
      </c>
      <c r="D42" s="114">
        <v>63</v>
      </c>
      <c r="E42" s="112" t="s">
        <v>187</v>
      </c>
      <c r="F42" s="112" t="s">
        <v>723</v>
      </c>
      <c r="G42" s="112">
        <v>31</v>
      </c>
      <c r="H42" s="114">
        <v>4.5</v>
      </c>
      <c r="I42" s="114">
        <v>3</v>
      </c>
      <c r="J42" s="114">
        <v>1</v>
      </c>
      <c r="K42" s="114">
        <v>4</v>
      </c>
      <c r="L42" s="245"/>
      <c r="M42" s="245"/>
    </row>
    <row r="43" spans="1:13" ht="25.5" customHeight="1">
      <c r="A43" s="114">
        <v>28</v>
      </c>
      <c r="B43" s="114" t="s">
        <v>103</v>
      </c>
      <c r="C43" s="114">
        <v>56.7</v>
      </c>
      <c r="D43" s="114">
        <v>63</v>
      </c>
      <c r="E43" s="112" t="s">
        <v>723</v>
      </c>
      <c r="F43" s="112" t="s">
        <v>115</v>
      </c>
      <c r="G43" s="112">
        <v>241</v>
      </c>
      <c r="H43" s="114">
        <v>4.5</v>
      </c>
      <c r="I43" s="114">
        <v>3</v>
      </c>
      <c r="J43" s="114">
        <v>1</v>
      </c>
      <c r="K43" s="114">
        <v>4</v>
      </c>
      <c r="L43" s="245"/>
      <c r="M43" s="245"/>
    </row>
    <row r="44" spans="1:13" ht="25.5" customHeight="1">
      <c r="A44" s="114">
        <v>29</v>
      </c>
      <c r="B44" s="114" t="s">
        <v>103</v>
      </c>
      <c r="C44" s="114">
        <v>56.7</v>
      </c>
      <c r="D44" s="114">
        <v>63</v>
      </c>
      <c r="E44" s="112" t="s">
        <v>250</v>
      </c>
      <c r="F44" s="112" t="s">
        <v>692</v>
      </c>
      <c r="G44" s="112">
        <v>43</v>
      </c>
      <c r="H44" s="114">
        <v>4.5</v>
      </c>
      <c r="I44" s="114">
        <v>3</v>
      </c>
      <c r="J44" s="114">
        <v>1</v>
      </c>
      <c r="K44" s="114">
        <v>4</v>
      </c>
      <c r="L44" s="245"/>
      <c r="M44" s="245"/>
    </row>
    <row r="45" spans="1:13" ht="25.5" customHeight="1">
      <c r="A45" s="114">
        <v>30</v>
      </c>
      <c r="B45" s="114" t="s">
        <v>103</v>
      </c>
      <c r="C45" s="114">
        <v>56.7</v>
      </c>
      <c r="D45" s="114">
        <v>63</v>
      </c>
      <c r="E45" s="112" t="s">
        <v>723</v>
      </c>
      <c r="F45" s="112" t="s">
        <v>253</v>
      </c>
      <c r="G45" s="112">
        <v>57</v>
      </c>
      <c r="H45" s="114">
        <v>4.5</v>
      </c>
      <c r="I45" s="114">
        <v>3</v>
      </c>
      <c r="J45" s="114">
        <v>1</v>
      </c>
      <c r="K45" s="114">
        <v>4</v>
      </c>
      <c r="L45" s="245"/>
      <c r="M45" s="245"/>
    </row>
    <row r="46" spans="1:13" ht="25.5" customHeight="1">
      <c r="A46" s="114">
        <v>31</v>
      </c>
      <c r="B46" s="114" t="s">
        <v>103</v>
      </c>
      <c r="C46" s="114">
        <v>56.7</v>
      </c>
      <c r="D46" s="114">
        <v>63</v>
      </c>
      <c r="E46" s="112" t="s">
        <v>187</v>
      </c>
      <c r="F46" s="112" t="s">
        <v>130</v>
      </c>
      <c r="G46" s="112">
        <v>51</v>
      </c>
      <c r="H46" s="114">
        <v>4.5</v>
      </c>
      <c r="I46" s="114">
        <v>3</v>
      </c>
      <c r="J46" s="114">
        <v>1</v>
      </c>
      <c r="K46" s="114">
        <v>4</v>
      </c>
      <c r="L46" s="245"/>
      <c r="M46" s="245"/>
    </row>
    <row r="47" spans="1:13" ht="25.5" customHeight="1">
      <c r="A47" s="114">
        <v>32</v>
      </c>
      <c r="B47" s="114" t="s">
        <v>103</v>
      </c>
      <c r="C47" s="114">
        <v>56.7</v>
      </c>
      <c r="D47" s="114">
        <v>63</v>
      </c>
      <c r="E47" s="112" t="s">
        <v>135</v>
      </c>
      <c r="F47" s="112" t="s">
        <v>53</v>
      </c>
      <c r="G47" s="112">
        <v>108</v>
      </c>
      <c r="H47" s="114">
        <v>4.5</v>
      </c>
      <c r="I47" s="114">
        <v>3</v>
      </c>
      <c r="J47" s="114">
        <v>1</v>
      </c>
      <c r="K47" s="114">
        <v>4</v>
      </c>
      <c r="L47" s="245"/>
      <c r="M47" s="245"/>
    </row>
    <row r="48" spans="1:13" ht="25.5" customHeight="1">
      <c r="A48" s="114">
        <v>33</v>
      </c>
      <c r="B48" s="114" t="s">
        <v>103</v>
      </c>
      <c r="C48" s="114">
        <v>67.400000000000006</v>
      </c>
      <c r="D48" s="114">
        <v>75</v>
      </c>
      <c r="E48" s="112" t="s">
        <v>213</v>
      </c>
      <c r="F48" s="112" t="s">
        <v>192</v>
      </c>
      <c r="G48" s="112">
        <v>74</v>
      </c>
      <c r="H48" s="114">
        <v>4.5</v>
      </c>
      <c r="I48" s="114">
        <v>3</v>
      </c>
      <c r="J48" s="114">
        <v>1</v>
      </c>
      <c r="K48" s="114">
        <v>4</v>
      </c>
      <c r="L48" s="245"/>
      <c r="M48" s="245"/>
    </row>
    <row r="49" spans="1:13" ht="25.5" customHeight="1">
      <c r="A49" s="114">
        <v>34</v>
      </c>
      <c r="B49" s="114" t="s">
        <v>103</v>
      </c>
      <c r="C49" s="114">
        <v>67.400000000000006</v>
      </c>
      <c r="D49" s="114">
        <v>75</v>
      </c>
      <c r="E49" s="112" t="s">
        <v>116</v>
      </c>
      <c r="F49" s="112" t="s">
        <v>724</v>
      </c>
      <c r="G49" s="112">
        <v>180</v>
      </c>
      <c r="H49" s="114">
        <v>4.5</v>
      </c>
      <c r="I49" s="114">
        <v>3</v>
      </c>
      <c r="J49" s="114">
        <v>1</v>
      </c>
      <c r="K49" s="114">
        <v>4</v>
      </c>
      <c r="L49" s="245"/>
      <c r="M49" s="245"/>
    </row>
    <row r="50" spans="1:13" ht="25.5" customHeight="1">
      <c r="A50" s="114">
        <v>35</v>
      </c>
      <c r="B50" s="114" t="s">
        <v>103</v>
      </c>
      <c r="C50" s="114">
        <v>81.099999999999994</v>
      </c>
      <c r="D50" s="114">
        <v>90</v>
      </c>
      <c r="E50" s="112" t="s">
        <v>192</v>
      </c>
      <c r="F50" s="112" t="s">
        <v>222</v>
      </c>
      <c r="G50" s="112">
        <v>167</v>
      </c>
      <c r="H50" s="114">
        <v>4.5</v>
      </c>
      <c r="I50" s="114">
        <v>3</v>
      </c>
      <c r="J50" s="114">
        <v>1</v>
      </c>
      <c r="K50" s="114">
        <v>4</v>
      </c>
      <c r="L50" s="245"/>
      <c r="M50" s="245"/>
    </row>
    <row r="51" spans="1:13" ht="25.5" customHeight="1">
      <c r="A51" s="114">
        <v>36</v>
      </c>
      <c r="B51" s="114" t="s">
        <v>103</v>
      </c>
      <c r="C51" s="114">
        <v>81.099999999999994</v>
      </c>
      <c r="D51" s="114">
        <v>90</v>
      </c>
      <c r="E51" s="112" t="s">
        <v>725</v>
      </c>
      <c r="F51" s="112" t="s">
        <v>252</v>
      </c>
      <c r="G51" s="112">
        <v>169</v>
      </c>
      <c r="H51" s="114">
        <v>4.5</v>
      </c>
      <c r="I51" s="114">
        <v>3</v>
      </c>
      <c r="J51" s="114">
        <v>1</v>
      </c>
      <c r="K51" s="114">
        <v>4</v>
      </c>
      <c r="L51" s="245"/>
      <c r="M51" s="245"/>
    </row>
    <row r="52" spans="1:13" ht="25.5" customHeight="1">
      <c r="A52" s="114">
        <v>37</v>
      </c>
      <c r="B52" s="114" t="s">
        <v>103</v>
      </c>
      <c r="C52" s="114">
        <v>81.099999999999994</v>
      </c>
      <c r="D52" s="114">
        <v>90</v>
      </c>
      <c r="E52" s="112" t="s">
        <v>252</v>
      </c>
      <c r="F52" s="112" t="s">
        <v>116</v>
      </c>
      <c r="G52" s="112">
        <v>124</v>
      </c>
      <c r="H52" s="114">
        <v>4.5</v>
      </c>
      <c r="I52" s="114">
        <v>3</v>
      </c>
      <c r="J52" s="114">
        <v>1</v>
      </c>
      <c r="K52" s="114">
        <v>4</v>
      </c>
      <c r="L52" s="245"/>
      <c r="M52" s="245"/>
    </row>
    <row r="53" spans="1:13" ht="25.5" customHeight="1">
      <c r="A53" s="114">
        <v>38</v>
      </c>
      <c r="B53" s="114" t="s">
        <v>103</v>
      </c>
      <c r="C53" s="114">
        <v>99.3</v>
      </c>
      <c r="D53" s="114">
        <v>110</v>
      </c>
      <c r="E53" s="112" t="s">
        <v>222</v>
      </c>
      <c r="F53" s="112" t="s">
        <v>209</v>
      </c>
      <c r="G53" s="112">
        <v>76</v>
      </c>
      <c r="H53" s="114">
        <v>4.5</v>
      </c>
      <c r="I53" s="114">
        <v>3</v>
      </c>
      <c r="J53" s="114">
        <v>1</v>
      </c>
      <c r="K53" s="114">
        <v>4</v>
      </c>
      <c r="L53" s="245"/>
      <c r="M53" s="245"/>
    </row>
    <row r="54" spans="1:13" ht="25.5" customHeight="1">
      <c r="A54" s="114">
        <v>39</v>
      </c>
      <c r="B54" s="114" t="s">
        <v>103</v>
      </c>
      <c r="C54" s="114">
        <v>99.3</v>
      </c>
      <c r="D54" s="114">
        <v>110</v>
      </c>
      <c r="E54" s="112" t="s">
        <v>209</v>
      </c>
      <c r="F54" s="112" t="s">
        <v>113</v>
      </c>
      <c r="G54" s="112">
        <v>16</v>
      </c>
      <c r="H54" s="114">
        <v>4.5</v>
      </c>
      <c r="I54" s="114">
        <v>3</v>
      </c>
      <c r="J54" s="114">
        <v>1</v>
      </c>
      <c r="K54" s="114">
        <v>4</v>
      </c>
      <c r="L54" s="245"/>
      <c r="M54" s="245"/>
    </row>
    <row r="55" spans="1:13" ht="25.5" customHeight="1">
      <c r="A55" s="114">
        <v>40</v>
      </c>
      <c r="B55" s="114" t="s">
        <v>103</v>
      </c>
      <c r="C55" s="114">
        <v>99.3</v>
      </c>
      <c r="D55" s="114">
        <v>110</v>
      </c>
      <c r="E55" s="112" t="s">
        <v>113</v>
      </c>
      <c r="F55" s="112" t="s">
        <v>108</v>
      </c>
      <c r="G55" s="112">
        <v>28</v>
      </c>
      <c r="H55" s="114">
        <v>4.5</v>
      </c>
      <c r="I55" s="114">
        <v>3</v>
      </c>
      <c r="J55" s="114">
        <v>1</v>
      </c>
      <c r="K55" s="114">
        <v>4</v>
      </c>
      <c r="L55" s="245"/>
      <c r="M55" s="245"/>
    </row>
    <row r="56" spans="1:13" ht="25.5" customHeight="1">
      <c r="A56" s="114">
        <v>41</v>
      </c>
      <c r="B56" s="114" t="s">
        <v>103</v>
      </c>
      <c r="C56" s="114">
        <v>99.3</v>
      </c>
      <c r="D56" s="114">
        <v>110</v>
      </c>
      <c r="E56" s="112" t="s">
        <v>108</v>
      </c>
      <c r="F56" s="112" t="s">
        <v>109</v>
      </c>
      <c r="G56" s="112">
        <v>56</v>
      </c>
      <c r="H56" s="114">
        <v>4.5</v>
      </c>
      <c r="I56" s="114">
        <v>3</v>
      </c>
      <c r="J56" s="114">
        <v>1</v>
      </c>
      <c r="K56" s="114">
        <v>4</v>
      </c>
      <c r="L56" s="245"/>
      <c r="M56" s="245"/>
    </row>
    <row r="57" spans="1:13" ht="25.5" customHeight="1">
      <c r="A57" s="114">
        <v>42</v>
      </c>
      <c r="B57" s="114" t="s">
        <v>103</v>
      </c>
      <c r="C57" s="114">
        <v>99.3</v>
      </c>
      <c r="D57" s="114">
        <v>110</v>
      </c>
      <c r="E57" s="112" t="s">
        <v>109</v>
      </c>
      <c r="F57" s="112" t="s">
        <v>725</v>
      </c>
      <c r="G57" s="112">
        <v>68</v>
      </c>
      <c r="H57" s="114">
        <v>4.5</v>
      </c>
      <c r="I57" s="114">
        <v>3</v>
      </c>
      <c r="J57" s="114">
        <v>1</v>
      </c>
      <c r="K57" s="114">
        <v>4</v>
      </c>
      <c r="L57" s="245"/>
      <c r="M57" s="245"/>
    </row>
    <row r="58" spans="1:13" ht="25.5" customHeight="1">
      <c r="A58" s="114">
        <v>43</v>
      </c>
      <c r="B58" s="114" t="s">
        <v>103</v>
      </c>
      <c r="C58" s="114">
        <v>56.7</v>
      </c>
      <c r="D58" s="114">
        <v>63</v>
      </c>
      <c r="E58" s="112" t="s">
        <v>209</v>
      </c>
      <c r="F58" s="112" t="s">
        <v>726</v>
      </c>
      <c r="G58" s="112">
        <v>70</v>
      </c>
      <c r="H58" s="114">
        <v>4.5</v>
      </c>
      <c r="I58" s="114">
        <v>3</v>
      </c>
      <c r="J58" s="114">
        <v>1</v>
      </c>
      <c r="K58" s="114">
        <v>4</v>
      </c>
      <c r="L58" s="245"/>
      <c r="M58" s="245"/>
    </row>
    <row r="59" spans="1:13" ht="25.5" customHeight="1">
      <c r="A59" s="114">
        <v>44</v>
      </c>
      <c r="B59" s="114" t="s">
        <v>103</v>
      </c>
      <c r="C59" s="114">
        <v>56.7</v>
      </c>
      <c r="D59" s="114">
        <v>63</v>
      </c>
      <c r="E59" s="112" t="s">
        <v>726</v>
      </c>
      <c r="F59" s="112" t="s">
        <v>727</v>
      </c>
      <c r="G59" s="112">
        <v>101</v>
      </c>
      <c r="H59" s="114">
        <v>4.5</v>
      </c>
      <c r="I59" s="114">
        <v>3</v>
      </c>
      <c r="J59" s="114">
        <v>1</v>
      </c>
      <c r="K59" s="114">
        <v>4</v>
      </c>
      <c r="L59" s="245"/>
      <c r="M59" s="245"/>
    </row>
    <row r="60" spans="1:13" ht="25.5" customHeight="1">
      <c r="A60" s="114">
        <v>45</v>
      </c>
      <c r="B60" s="114" t="s">
        <v>103</v>
      </c>
      <c r="C60" s="114">
        <v>56.7</v>
      </c>
      <c r="D60" s="114">
        <v>63</v>
      </c>
      <c r="E60" s="112" t="s">
        <v>727</v>
      </c>
      <c r="F60" s="112" t="s">
        <v>206</v>
      </c>
      <c r="G60" s="112">
        <v>94</v>
      </c>
      <c r="H60" s="114">
        <v>4.5</v>
      </c>
      <c r="I60" s="114">
        <v>3</v>
      </c>
      <c r="J60" s="114">
        <v>1</v>
      </c>
      <c r="K60" s="114">
        <v>4</v>
      </c>
      <c r="L60" s="245"/>
      <c r="M60" s="245"/>
    </row>
    <row r="61" spans="1:13" ht="25.5" customHeight="1">
      <c r="A61" s="114">
        <v>46</v>
      </c>
      <c r="B61" s="114" t="s">
        <v>103</v>
      </c>
      <c r="C61" s="114">
        <v>56.7</v>
      </c>
      <c r="D61" s="114">
        <v>63</v>
      </c>
      <c r="E61" s="112" t="s">
        <v>108</v>
      </c>
      <c r="F61" s="112" t="s">
        <v>728</v>
      </c>
      <c r="G61" s="112">
        <v>73</v>
      </c>
      <c r="H61" s="114">
        <v>4.5</v>
      </c>
      <c r="I61" s="114">
        <v>3</v>
      </c>
      <c r="J61" s="114">
        <v>1</v>
      </c>
      <c r="K61" s="114">
        <v>4</v>
      </c>
      <c r="L61" s="245"/>
      <c r="M61" s="245"/>
    </row>
    <row r="62" spans="1:13" ht="25.5" customHeight="1">
      <c r="A62" s="114">
        <v>47</v>
      </c>
      <c r="B62" s="114" t="s">
        <v>103</v>
      </c>
      <c r="C62" s="114">
        <v>56.7</v>
      </c>
      <c r="D62" s="114">
        <v>63</v>
      </c>
      <c r="E62" s="112" t="s">
        <v>109</v>
      </c>
      <c r="F62" s="112" t="s">
        <v>114</v>
      </c>
      <c r="G62" s="112">
        <v>42</v>
      </c>
      <c r="H62" s="114">
        <v>4.5</v>
      </c>
      <c r="I62" s="114">
        <v>3</v>
      </c>
      <c r="J62" s="114">
        <v>1</v>
      </c>
      <c r="K62" s="114">
        <v>4</v>
      </c>
      <c r="L62" s="245"/>
      <c r="M62" s="245"/>
    </row>
    <row r="63" spans="1:13" ht="25.5" customHeight="1">
      <c r="A63" s="114">
        <v>48</v>
      </c>
      <c r="B63" s="114" t="s">
        <v>103</v>
      </c>
      <c r="C63" s="114">
        <v>56.7</v>
      </c>
      <c r="D63" s="114">
        <v>63</v>
      </c>
      <c r="E63" s="112" t="s">
        <v>113</v>
      </c>
      <c r="F63" s="112" t="s">
        <v>367</v>
      </c>
      <c r="G63" s="112">
        <v>63</v>
      </c>
      <c r="H63" s="114">
        <v>4.5</v>
      </c>
      <c r="I63" s="114">
        <v>3</v>
      </c>
      <c r="J63" s="114">
        <v>1</v>
      </c>
      <c r="K63" s="114">
        <v>4</v>
      </c>
      <c r="L63" s="245"/>
      <c r="M63" s="245"/>
    </row>
    <row r="64" spans="1:13" ht="25.5" customHeight="1">
      <c r="A64" s="114">
        <v>49</v>
      </c>
      <c r="B64" s="114" t="s">
        <v>103</v>
      </c>
      <c r="C64" s="114">
        <v>67.400000000000006</v>
      </c>
      <c r="D64" s="114">
        <v>75</v>
      </c>
      <c r="E64" s="112" t="s">
        <v>725</v>
      </c>
      <c r="F64" s="112" t="s">
        <v>663</v>
      </c>
      <c r="G64" s="112">
        <v>209</v>
      </c>
      <c r="H64" s="114">
        <v>4.5</v>
      </c>
      <c r="I64" s="114">
        <v>3</v>
      </c>
      <c r="J64" s="114">
        <v>1</v>
      </c>
      <c r="K64" s="114">
        <v>4</v>
      </c>
      <c r="L64" s="245"/>
      <c r="M64" s="245"/>
    </row>
    <row r="65" spans="1:13" ht="25.5" customHeight="1">
      <c r="A65" s="114">
        <v>50</v>
      </c>
      <c r="B65" s="114" t="s">
        <v>103</v>
      </c>
      <c r="C65" s="114">
        <v>56.7</v>
      </c>
      <c r="D65" s="114">
        <v>63</v>
      </c>
      <c r="E65" s="112" t="s">
        <v>724</v>
      </c>
      <c r="F65" s="112" t="s">
        <v>179</v>
      </c>
      <c r="G65" s="112">
        <v>144</v>
      </c>
      <c r="H65" s="114">
        <v>4.5</v>
      </c>
      <c r="I65" s="114">
        <v>3</v>
      </c>
      <c r="J65" s="114">
        <v>1</v>
      </c>
      <c r="K65" s="114">
        <v>4</v>
      </c>
      <c r="L65" s="245"/>
      <c r="M65" s="245"/>
    </row>
    <row r="66" spans="1:13" ht="25.5" customHeight="1">
      <c r="A66" s="114">
        <v>51</v>
      </c>
      <c r="B66" s="114" t="s">
        <v>103</v>
      </c>
      <c r="C66" s="114">
        <v>56.7</v>
      </c>
      <c r="D66" s="114">
        <v>63</v>
      </c>
      <c r="E66" s="112" t="s">
        <v>179</v>
      </c>
      <c r="F66" s="112" t="s">
        <v>119</v>
      </c>
      <c r="G66" s="112">
        <v>53</v>
      </c>
      <c r="H66" s="114">
        <v>4.5</v>
      </c>
      <c r="I66" s="114">
        <v>3</v>
      </c>
      <c r="J66" s="114">
        <v>1</v>
      </c>
      <c r="K66" s="114">
        <v>4</v>
      </c>
      <c r="L66" s="245"/>
      <c r="M66" s="245"/>
    </row>
    <row r="67" spans="1:13" ht="25.5" customHeight="1">
      <c r="A67" s="114">
        <v>52</v>
      </c>
      <c r="B67" s="114" t="s">
        <v>103</v>
      </c>
      <c r="C67" s="114">
        <v>56.7</v>
      </c>
      <c r="D67" s="114">
        <v>63</v>
      </c>
      <c r="E67" s="112" t="s">
        <v>287</v>
      </c>
      <c r="F67" s="112" t="s">
        <v>729</v>
      </c>
      <c r="G67" s="112">
        <v>30</v>
      </c>
      <c r="H67" s="114">
        <v>4.5</v>
      </c>
      <c r="I67" s="114">
        <v>3</v>
      </c>
      <c r="J67" s="114">
        <v>1</v>
      </c>
      <c r="K67" s="114">
        <v>4</v>
      </c>
      <c r="L67" s="245"/>
      <c r="M67" s="245"/>
    </row>
    <row r="68" spans="1:13" ht="25.5" customHeight="1">
      <c r="A68" s="114">
        <v>53</v>
      </c>
      <c r="B68" s="114" t="s">
        <v>103</v>
      </c>
      <c r="C68" s="114">
        <v>56.7</v>
      </c>
      <c r="D68" s="114">
        <v>63</v>
      </c>
      <c r="E68" s="112" t="s">
        <v>179</v>
      </c>
      <c r="F68" s="112" t="s">
        <v>287</v>
      </c>
      <c r="G68" s="112">
        <v>21</v>
      </c>
      <c r="H68" s="114">
        <v>4.5</v>
      </c>
      <c r="I68" s="114">
        <v>3</v>
      </c>
      <c r="J68" s="114">
        <v>1</v>
      </c>
      <c r="K68" s="114">
        <v>4</v>
      </c>
      <c r="L68" s="245"/>
      <c r="M68" s="245"/>
    </row>
    <row r="69" spans="1:13" ht="25.5" customHeight="1">
      <c r="A69" s="114">
        <v>54</v>
      </c>
      <c r="B69" s="114" t="s">
        <v>103</v>
      </c>
      <c r="C69" s="114">
        <v>56.7</v>
      </c>
      <c r="D69" s="114">
        <v>63</v>
      </c>
      <c r="E69" s="112" t="s">
        <v>724</v>
      </c>
      <c r="F69" s="112" t="s">
        <v>730</v>
      </c>
      <c r="G69" s="112">
        <v>52</v>
      </c>
      <c r="H69" s="114">
        <v>4.5</v>
      </c>
      <c r="I69" s="114">
        <v>3</v>
      </c>
      <c r="J69" s="114">
        <v>1</v>
      </c>
      <c r="K69" s="114">
        <v>4</v>
      </c>
      <c r="L69" s="245"/>
      <c r="M69" s="245"/>
    </row>
    <row r="70" spans="1:13" ht="25.5" customHeight="1">
      <c r="A70" s="114">
        <v>55</v>
      </c>
      <c r="B70" s="114" t="s">
        <v>103</v>
      </c>
      <c r="C70" s="114">
        <v>56.7</v>
      </c>
      <c r="D70" s="114">
        <v>63</v>
      </c>
      <c r="E70" s="112" t="s">
        <v>730</v>
      </c>
      <c r="F70" s="112" t="s">
        <v>731</v>
      </c>
      <c r="G70" s="112">
        <v>43</v>
      </c>
      <c r="H70" s="114">
        <v>4.5</v>
      </c>
      <c r="I70" s="114">
        <v>3</v>
      </c>
      <c r="J70" s="114">
        <v>1</v>
      </c>
      <c r="K70" s="114">
        <v>4</v>
      </c>
      <c r="L70" s="245"/>
      <c r="M70" s="245"/>
    </row>
    <row r="71" spans="1:13" ht="25.5" customHeight="1">
      <c r="A71" s="114">
        <v>56</v>
      </c>
      <c r="B71" s="114" t="s">
        <v>103</v>
      </c>
      <c r="C71" s="114">
        <v>56.7</v>
      </c>
      <c r="D71" s="114">
        <v>63</v>
      </c>
      <c r="E71" s="112" t="s">
        <v>730</v>
      </c>
      <c r="F71" s="112" t="s">
        <v>697</v>
      </c>
      <c r="G71" s="112">
        <v>103</v>
      </c>
      <c r="H71" s="114">
        <v>4.5</v>
      </c>
      <c r="I71" s="114">
        <v>3</v>
      </c>
      <c r="J71" s="114">
        <v>1</v>
      </c>
      <c r="K71" s="114">
        <v>4</v>
      </c>
      <c r="L71" s="245"/>
      <c r="M71" s="245"/>
    </row>
    <row r="72" spans="1:13" ht="25.5" customHeight="1">
      <c r="A72" s="114">
        <v>57</v>
      </c>
      <c r="B72" s="114" t="s">
        <v>103</v>
      </c>
      <c r="C72" s="114">
        <v>56.7</v>
      </c>
      <c r="D72" s="114">
        <v>63</v>
      </c>
      <c r="E72" s="112" t="s">
        <v>697</v>
      </c>
      <c r="F72" s="112" t="s">
        <v>292</v>
      </c>
      <c r="G72" s="112">
        <v>40</v>
      </c>
      <c r="H72" s="114">
        <v>4.5</v>
      </c>
      <c r="I72" s="114">
        <v>3</v>
      </c>
      <c r="J72" s="114">
        <v>1</v>
      </c>
      <c r="K72" s="114">
        <v>4</v>
      </c>
      <c r="L72" s="245"/>
      <c r="M72" s="245"/>
    </row>
    <row r="73" spans="1:13" ht="25.5" customHeight="1">
      <c r="A73" s="114">
        <v>58</v>
      </c>
      <c r="B73" s="114" t="s">
        <v>103</v>
      </c>
      <c r="C73" s="114">
        <v>56.7</v>
      </c>
      <c r="D73" s="114">
        <v>63</v>
      </c>
      <c r="E73" s="112" t="s">
        <v>697</v>
      </c>
      <c r="F73" s="112" t="s">
        <v>292</v>
      </c>
      <c r="G73" s="112">
        <v>48</v>
      </c>
      <c r="H73" s="114">
        <v>4.5</v>
      </c>
      <c r="I73" s="114">
        <v>3</v>
      </c>
      <c r="J73" s="114">
        <v>1</v>
      </c>
      <c r="K73" s="114">
        <v>4</v>
      </c>
      <c r="L73" s="245"/>
      <c r="M73" s="245"/>
    </row>
    <row r="74" spans="1:13" ht="25.5" customHeight="1">
      <c r="A74" s="114">
        <v>59</v>
      </c>
      <c r="B74" s="114" t="s">
        <v>103</v>
      </c>
      <c r="C74" s="114">
        <v>56.7</v>
      </c>
      <c r="D74" s="114">
        <v>63</v>
      </c>
      <c r="E74" s="112" t="s">
        <v>292</v>
      </c>
      <c r="F74" s="112" t="s">
        <v>143</v>
      </c>
      <c r="G74" s="112">
        <v>17</v>
      </c>
      <c r="H74" s="114">
        <v>4.5</v>
      </c>
      <c r="I74" s="114">
        <v>3</v>
      </c>
      <c r="J74" s="114">
        <v>1</v>
      </c>
      <c r="K74" s="114">
        <v>4</v>
      </c>
      <c r="L74" s="245"/>
      <c r="M74" s="245"/>
    </row>
    <row r="75" spans="1:13" ht="25.5" customHeight="1">
      <c r="A75" s="114">
        <v>60</v>
      </c>
      <c r="B75" s="114" t="s">
        <v>103</v>
      </c>
      <c r="C75" s="114">
        <v>67.400000000000006</v>
      </c>
      <c r="D75" s="114">
        <v>75</v>
      </c>
      <c r="E75" s="112" t="s">
        <v>663</v>
      </c>
      <c r="F75" s="112" t="s">
        <v>228</v>
      </c>
      <c r="G75" s="112">
        <v>30</v>
      </c>
      <c r="H75" s="114">
        <v>4.5</v>
      </c>
      <c r="I75" s="114">
        <v>3</v>
      </c>
      <c r="J75" s="114">
        <v>1</v>
      </c>
      <c r="K75" s="114">
        <v>4</v>
      </c>
      <c r="L75" s="245"/>
      <c r="M75" s="245"/>
    </row>
    <row r="76" spans="1:13" ht="25.5" customHeight="1">
      <c r="A76" s="114">
        <v>61</v>
      </c>
      <c r="B76" s="114" t="s">
        <v>103</v>
      </c>
      <c r="C76" s="114">
        <v>67.400000000000006</v>
      </c>
      <c r="D76" s="114">
        <v>75</v>
      </c>
      <c r="E76" s="112" t="s">
        <v>663</v>
      </c>
      <c r="F76" s="112" t="s">
        <v>230</v>
      </c>
      <c r="G76" s="112">
        <v>24</v>
      </c>
      <c r="H76" s="114">
        <v>4.5</v>
      </c>
      <c r="I76" s="114">
        <v>3</v>
      </c>
      <c r="J76" s="114">
        <v>1</v>
      </c>
      <c r="K76" s="114">
        <v>4</v>
      </c>
      <c r="L76" s="245"/>
      <c r="M76" s="245"/>
    </row>
    <row r="77" spans="1:13" ht="25.5" customHeight="1">
      <c r="A77" s="114">
        <v>62</v>
      </c>
      <c r="B77" s="114" t="s">
        <v>103</v>
      </c>
      <c r="C77" s="114">
        <v>56.7</v>
      </c>
      <c r="D77" s="114">
        <v>63</v>
      </c>
      <c r="E77" s="112" t="s">
        <v>228</v>
      </c>
      <c r="F77" s="112" t="s">
        <v>243</v>
      </c>
      <c r="G77" s="112">
        <v>107</v>
      </c>
      <c r="H77" s="114">
        <v>4.5</v>
      </c>
      <c r="I77" s="114">
        <v>3</v>
      </c>
      <c r="J77" s="114">
        <v>1</v>
      </c>
      <c r="K77" s="114">
        <v>4</v>
      </c>
      <c r="L77" s="245"/>
      <c r="M77" s="245"/>
    </row>
    <row r="78" spans="1:13" ht="25.5" customHeight="1">
      <c r="A78" s="114">
        <v>63</v>
      </c>
      <c r="B78" s="114" t="s">
        <v>103</v>
      </c>
      <c r="C78" s="114">
        <v>56.7</v>
      </c>
      <c r="D78" s="114">
        <v>63</v>
      </c>
      <c r="E78" s="112" t="s">
        <v>243</v>
      </c>
      <c r="F78" s="112" t="s">
        <v>230</v>
      </c>
      <c r="G78" s="112">
        <v>126</v>
      </c>
      <c r="H78" s="114">
        <v>4.5</v>
      </c>
      <c r="I78" s="114">
        <v>3</v>
      </c>
      <c r="J78" s="114">
        <v>1</v>
      </c>
      <c r="K78" s="114">
        <v>4</v>
      </c>
      <c r="L78" s="245"/>
      <c r="M78" s="245"/>
    </row>
    <row r="79" spans="1:13" ht="25.5" customHeight="1">
      <c r="A79" s="114">
        <v>64</v>
      </c>
      <c r="B79" s="114" t="s">
        <v>103</v>
      </c>
      <c r="C79" s="114">
        <v>56.7</v>
      </c>
      <c r="D79" s="114">
        <v>63</v>
      </c>
      <c r="E79" s="112" t="s">
        <v>230</v>
      </c>
      <c r="F79" s="112" t="s">
        <v>733</v>
      </c>
      <c r="G79" s="112">
        <v>59</v>
      </c>
      <c r="H79" s="114">
        <v>4.5</v>
      </c>
      <c r="I79" s="114">
        <v>3</v>
      </c>
      <c r="J79" s="114">
        <v>1</v>
      </c>
      <c r="K79" s="114">
        <v>4</v>
      </c>
      <c r="L79" s="245"/>
      <c r="M79" s="245"/>
    </row>
    <row r="80" spans="1:13" ht="25.5" customHeight="1">
      <c r="A80" s="114">
        <v>65</v>
      </c>
      <c r="B80" s="114" t="s">
        <v>103</v>
      </c>
      <c r="C80" s="114">
        <v>56.7</v>
      </c>
      <c r="D80" s="114">
        <v>63</v>
      </c>
      <c r="E80" s="112" t="s">
        <v>292</v>
      </c>
      <c r="F80" s="112" t="s">
        <v>802</v>
      </c>
      <c r="G80" s="238">
        <v>234</v>
      </c>
      <c r="H80" s="114">
        <v>4.5</v>
      </c>
      <c r="I80" s="114">
        <v>3</v>
      </c>
      <c r="J80" s="114">
        <v>1</v>
      </c>
      <c r="K80" s="114">
        <v>4</v>
      </c>
      <c r="L80" s="245"/>
      <c r="M80" s="245"/>
    </row>
    <row r="81" spans="1:13" ht="25.5" customHeight="1">
      <c r="A81" s="114">
        <v>66</v>
      </c>
      <c r="B81" s="114" t="s">
        <v>103</v>
      </c>
      <c r="C81" s="114">
        <v>56.7</v>
      </c>
      <c r="D81" s="114">
        <v>63</v>
      </c>
      <c r="E81" s="112" t="s">
        <v>286</v>
      </c>
      <c r="F81" s="112" t="s">
        <v>719</v>
      </c>
      <c r="G81" s="238">
        <v>57</v>
      </c>
      <c r="H81" s="114">
        <v>4.5</v>
      </c>
      <c r="I81" s="114">
        <v>3</v>
      </c>
      <c r="J81" s="114">
        <v>1</v>
      </c>
      <c r="K81" s="114">
        <v>4</v>
      </c>
      <c r="L81" s="245"/>
      <c r="M81" s="245"/>
    </row>
    <row r="82" spans="1:13" ht="25.5" customHeight="1">
      <c r="A82" s="114">
        <v>67</v>
      </c>
      <c r="B82" s="114" t="s">
        <v>103</v>
      </c>
      <c r="C82" s="114">
        <v>56.7</v>
      </c>
      <c r="D82" s="114">
        <v>63</v>
      </c>
      <c r="E82" s="241" t="s">
        <v>286</v>
      </c>
      <c r="F82" s="112" t="s">
        <v>152</v>
      </c>
      <c r="G82" s="112">
        <v>77</v>
      </c>
      <c r="H82" s="114">
        <v>4.5</v>
      </c>
      <c r="I82" s="114">
        <v>3</v>
      </c>
      <c r="J82" s="114">
        <v>1</v>
      </c>
      <c r="K82" s="114">
        <v>4</v>
      </c>
      <c r="L82" s="245"/>
      <c r="M82" s="245"/>
    </row>
    <row r="83" spans="1:13" ht="25.5" customHeight="1">
      <c r="A83" s="114">
        <v>68</v>
      </c>
      <c r="B83" s="114" t="s">
        <v>103</v>
      </c>
      <c r="C83" s="114">
        <v>56.7</v>
      </c>
      <c r="D83" s="114">
        <v>63</v>
      </c>
      <c r="E83" s="112" t="s">
        <v>152</v>
      </c>
      <c r="F83" s="241" t="s">
        <v>802</v>
      </c>
      <c r="G83" s="112">
        <v>20</v>
      </c>
      <c r="H83" s="114">
        <v>4.5</v>
      </c>
      <c r="I83" s="114">
        <v>3</v>
      </c>
      <c r="J83" s="114">
        <v>1</v>
      </c>
      <c r="K83" s="114">
        <v>4</v>
      </c>
      <c r="L83" s="245"/>
      <c r="M83" s="245"/>
    </row>
    <row r="84" spans="1:13" ht="25.5" customHeight="1">
      <c r="A84" s="114">
        <v>69</v>
      </c>
      <c r="B84" s="114" t="s">
        <v>103</v>
      </c>
      <c r="C84" s="114">
        <v>56.7</v>
      </c>
      <c r="D84" s="114">
        <v>63</v>
      </c>
      <c r="E84" s="112" t="s">
        <v>802</v>
      </c>
      <c r="F84" s="112" t="s">
        <v>698</v>
      </c>
      <c r="G84" s="112">
        <v>88</v>
      </c>
      <c r="H84" s="114">
        <v>4.5</v>
      </c>
      <c r="I84" s="114">
        <v>3</v>
      </c>
      <c r="J84" s="114">
        <v>1</v>
      </c>
      <c r="K84" s="114">
        <v>4</v>
      </c>
      <c r="L84" s="245"/>
      <c r="M84" s="245"/>
    </row>
    <row r="85" spans="1:13" ht="25.5" customHeight="1">
      <c r="A85" s="114">
        <v>70</v>
      </c>
      <c r="B85" s="114" t="s">
        <v>103</v>
      </c>
      <c r="C85" s="114">
        <v>56.7</v>
      </c>
      <c r="D85" s="114">
        <v>63</v>
      </c>
      <c r="E85" s="112" t="s">
        <v>719</v>
      </c>
      <c r="F85" s="112" t="s">
        <v>736</v>
      </c>
      <c r="G85" s="112">
        <v>13</v>
      </c>
      <c r="H85" s="114">
        <v>4.5</v>
      </c>
      <c r="I85" s="114">
        <v>3</v>
      </c>
      <c r="J85" s="114">
        <v>1</v>
      </c>
      <c r="K85" s="114">
        <v>4</v>
      </c>
      <c r="L85" s="245"/>
      <c r="M85" s="245"/>
    </row>
    <row r="86" spans="1:13" ht="25.5" customHeight="1">
      <c r="A86" s="114">
        <v>71</v>
      </c>
      <c r="B86" s="114" t="s">
        <v>103</v>
      </c>
      <c r="C86" s="114">
        <v>56.7</v>
      </c>
      <c r="D86" s="114">
        <v>63</v>
      </c>
      <c r="E86" s="112" t="s">
        <v>802</v>
      </c>
      <c r="F86" s="112" t="s">
        <v>152</v>
      </c>
      <c r="G86" s="112">
        <v>20</v>
      </c>
      <c r="H86" s="114">
        <v>4.5</v>
      </c>
      <c r="I86" s="114">
        <v>3</v>
      </c>
      <c r="J86" s="114">
        <v>1</v>
      </c>
      <c r="K86" s="114">
        <v>4</v>
      </c>
      <c r="L86" s="245"/>
      <c r="M86" s="245"/>
    </row>
    <row r="87" spans="1:13" ht="25.5" customHeight="1">
      <c r="A87" s="114">
        <v>72</v>
      </c>
      <c r="B87" s="114" t="s">
        <v>103</v>
      </c>
      <c r="C87" s="114">
        <v>56.7</v>
      </c>
      <c r="D87" s="114">
        <v>63</v>
      </c>
      <c r="E87" s="114" t="s">
        <v>126</v>
      </c>
      <c r="F87" s="114" t="s">
        <v>154</v>
      </c>
      <c r="G87" s="114">
        <v>44</v>
      </c>
      <c r="H87" s="114">
        <v>4.5</v>
      </c>
      <c r="I87" s="114">
        <v>3</v>
      </c>
      <c r="J87" s="114">
        <v>1</v>
      </c>
      <c r="K87" s="114">
        <v>4</v>
      </c>
      <c r="L87" s="245"/>
      <c r="M87" s="245"/>
    </row>
    <row r="88" spans="1:13" ht="25.5" customHeight="1">
      <c r="A88" s="114">
        <v>73</v>
      </c>
      <c r="B88" s="114" t="s">
        <v>103</v>
      </c>
      <c r="C88" s="114">
        <v>56.7</v>
      </c>
      <c r="D88" s="114">
        <v>63</v>
      </c>
      <c r="E88" s="114" t="s">
        <v>154</v>
      </c>
      <c r="F88" s="114" t="s">
        <v>120</v>
      </c>
      <c r="G88" s="114">
        <v>22</v>
      </c>
      <c r="H88" s="114">
        <v>4.5</v>
      </c>
      <c r="I88" s="114">
        <v>3</v>
      </c>
      <c r="J88" s="114">
        <v>1</v>
      </c>
      <c r="K88" s="114">
        <v>4</v>
      </c>
      <c r="L88" s="245"/>
      <c r="M88" s="245"/>
    </row>
    <row r="89" spans="1:13" ht="25.5" customHeight="1">
      <c r="A89" s="114">
        <v>74</v>
      </c>
      <c r="B89" s="114" t="s">
        <v>103</v>
      </c>
      <c r="C89" s="114">
        <v>56.7</v>
      </c>
      <c r="D89" s="114">
        <v>63</v>
      </c>
      <c r="E89" s="114" t="s">
        <v>154</v>
      </c>
      <c r="F89" s="114" t="s">
        <v>178</v>
      </c>
      <c r="G89" s="114">
        <v>69</v>
      </c>
      <c r="H89" s="114">
        <v>4.5</v>
      </c>
      <c r="I89" s="114">
        <v>3</v>
      </c>
      <c r="J89" s="114">
        <v>1</v>
      </c>
      <c r="K89" s="114">
        <v>4</v>
      </c>
      <c r="L89" s="245"/>
      <c r="M89" s="245"/>
    </row>
    <row r="90" spans="1:13" ht="25.5" customHeight="1">
      <c r="A90" s="114">
        <v>75</v>
      </c>
      <c r="B90" s="114" t="s">
        <v>103</v>
      </c>
      <c r="C90" s="114">
        <v>56.7</v>
      </c>
      <c r="D90" s="114">
        <v>63</v>
      </c>
      <c r="E90" s="114" t="s">
        <v>191</v>
      </c>
      <c r="F90" s="114" t="s">
        <v>286</v>
      </c>
      <c r="G90" s="114">
        <v>63</v>
      </c>
      <c r="H90" s="114">
        <v>4.5</v>
      </c>
      <c r="I90" s="114">
        <v>3</v>
      </c>
      <c r="J90" s="114">
        <v>1</v>
      </c>
      <c r="K90" s="114">
        <v>4</v>
      </c>
      <c r="L90" s="245"/>
      <c r="M90" s="245"/>
    </row>
    <row r="91" spans="1:13" ht="25.5" customHeight="1">
      <c r="A91" s="114">
        <v>76</v>
      </c>
      <c r="B91" s="114" t="s">
        <v>103</v>
      </c>
      <c r="C91" s="114">
        <v>56.7</v>
      </c>
      <c r="D91" s="114">
        <v>63</v>
      </c>
      <c r="E91" s="114" t="s">
        <v>178</v>
      </c>
      <c r="F91" s="114" t="s">
        <v>689</v>
      </c>
      <c r="G91" s="114">
        <v>103</v>
      </c>
      <c r="H91" s="114">
        <v>4.5</v>
      </c>
      <c r="I91" s="114">
        <v>3</v>
      </c>
      <c r="J91" s="114">
        <v>1</v>
      </c>
      <c r="K91" s="114">
        <v>4</v>
      </c>
      <c r="L91" s="245"/>
      <c r="M91" s="245"/>
    </row>
    <row r="92" spans="1:13" ht="25.5" customHeight="1">
      <c r="A92" s="114">
        <v>77</v>
      </c>
      <c r="B92" s="114" t="s">
        <v>103</v>
      </c>
      <c r="C92" s="114">
        <v>56.7</v>
      </c>
      <c r="D92" s="114">
        <v>63</v>
      </c>
      <c r="E92" s="114" t="s">
        <v>689</v>
      </c>
      <c r="F92" s="114" t="s">
        <v>299</v>
      </c>
      <c r="G92" s="114">
        <v>28</v>
      </c>
      <c r="H92" s="114">
        <v>4.5</v>
      </c>
      <c r="I92" s="114">
        <v>3</v>
      </c>
      <c r="J92" s="114">
        <v>1</v>
      </c>
      <c r="K92" s="114">
        <v>4</v>
      </c>
      <c r="L92" s="245"/>
      <c r="M92" s="245"/>
    </row>
    <row r="93" spans="1:13" ht="25.5" customHeight="1">
      <c r="A93" s="114">
        <v>78</v>
      </c>
      <c r="B93" s="114" t="s">
        <v>103</v>
      </c>
      <c r="C93" s="114">
        <v>56.7</v>
      </c>
      <c r="D93" s="114">
        <v>63</v>
      </c>
      <c r="E93" s="114" t="s">
        <v>689</v>
      </c>
      <c r="F93" s="114" t="s">
        <v>124</v>
      </c>
      <c r="G93" s="114">
        <v>72</v>
      </c>
      <c r="H93" s="114">
        <v>4.5</v>
      </c>
      <c r="I93" s="114">
        <v>3</v>
      </c>
      <c r="J93" s="114">
        <v>1</v>
      </c>
      <c r="K93" s="114">
        <v>4</v>
      </c>
      <c r="L93" s="245"/>
      <c r="M93" s="245"/>
    </row>
    <row r="94" spans="1:13" ht="25.5" customHeight="1">
      <c r="A94" s="114">
        <v>79</v>
      </c>
      <c r="B94" s="114" t="s">
        <v>103</v>
      </c>
      <c r="C94" s="114">
        <v>56.7</v>
      </c>
      <c r="D94" s="114">
        <v>63</v>
      </c>
      <c r="E94" s="112" t="s">
        <v>124</v>
      </c>
      <c r="F94" s="241" t="s">
        <v>191</v>
      </c>
      <c r="G94" s="114">
        <v>6</v>
      </c>
      <c r="H94" s="114">
        <v>4.5</v>
      </c>
      <c r="I94" s="114">
        <v>3</v>
      </c>
      <c r="J94" s="114">
        <v>1</v>
      </c>
      <c r="K94" s="114">
        <v>4</v>
      </c>
      <c r="L94" s="245"/>
      <c r="M94" s="245"/>
    </row>
    <row r="95" spans="1:13" ht="25.5" customHeight="1">
      <c r="A95" s="114">
        <v>80</v>
      </c>
      <c r="B95" s="114" t="s">
        <v>103</v>
      </c>
      <c r="C95" s="114">
        <v>56.7</v>
      </c>
      <c r="D95" s="114">
        <v>63</v>
      </c>
      <c r="E95" s="112" t="s">
        <v>243</v>
      </c>
      <c r="F95" s="112" t="s">
        <v>296</v>
      </c>
      <c r="G95" s="114">
        <v>125</v>
      </c>
      <c r="H95" s="114">
        <v>4.5</v>
      </c>
      <c r="I95" s="114">
        <v>3</v>
      </c>
      <c r="J95" s="114">
        <v>1</v>
      </c>
      <c r="K95" s="114">
        <v>4</v>
      </c>
      <c r="L95" s="245"/>
      <c r="M95" s="245"/>
    </row>
    <row r="96" spans="1:13" ht="25.5" customHeight="1">
      <c r="A96" s="114">
        <v>81</v>
      </c>
      <c r="B96" s="114" t="s">
        <v>103</v>
      </c>
      <c r="C96" s="114">
        <v>56.7</v>
      </c>
      <c r="D96" s="114">
        <v>63</v>
      </c>
      <c r="E96" s="112" t="s">
        <v>296</v>
      </c>
      <c r="F96" s="241" t="s">
        <v>188</v>
      </c>
      <c r="G96" s="114">
        <v>16</v>
      </c>
      <c r="H96" s="114">
        <v>4.5</v>
      </c>
      <c r="I96" s="114">
        <v>3</v>
      </c>
      <c r="J96" s="114">
        <v>1</v>
      </c>
      <c r="K96" s="114">
        <v>4</v>
      </c>
      <c r="L96" s="245"/>
      <c r="M96" s="245"/>
    </row>
    <row r="97" spans="1:13" ht="25.5" customHeight="1">
      <c r="A97" s="114">
        <v>82</v>
      </c>
      <c r="B97" s="114" t="s">
        <v>103</v>
      </c>
      <c r="C97" s="114">
        <v>56.7</v>
      </c>
      <c r="D97" s="114">
        <v>63</v>
      </c>
      <c r="E97" s="114" t="s">
        <v>296</v>
      </c>
      <c r="F97" s="114" t="s">
        <v>378</v>
      </c>
      <c r="G97" s="114">
        <v>17</v>
      </c>
      <c r="H97" s="114">
        <v>4.5</v>
      </c>
      <c r="I97" s="114">
        <v>3</v>
      </c>
      <c r="J97" s="114">
        <v>1</v>
      </c>
      <c r="K97" s="114">
        <v>4</v>
      </c>
      <c r="L97" s="245"/>
      <c r="M97" s="245"/>
    </row>
    <row r="98" spans="1:13" ht="25.5" customHeight="1">
      <c r="A98" s="114">
        <v>83</v>
      </c>
      <c r="B98" s="114" t="s">
        <v>103</v>
      </c>
      <c r="C98" s="114">
        <v>56.7</v>
      </c>
      <c r="D98" s="114">
        <v>63</v>
      </c>
      <c r="E98" s="114" t="s">
        <v>188</v>
      </c>
      <c r="F98" s="114" t="s">
        <v>803</v>
      </c>
      <c r="G98" s="114">
        <v>37</v>
      </c>
      <c r="H98" s="114">
        <v>4.5</v>
      </c>
      <c r="I98" s="114">
        <v>3</v>
      </c>
      <c r="J98" s="114">
        <v>1</v>
      </c>
      <c r="K98" s="114">
        <v>4</v>
      </c>
      <c r="L98" s="245"/>
      <c r="M98" s="245"/>
    </row>
    <row r="99" spans="1:13" ht="25.5" customHeight="1">
      <c r="A99" s="114">
        <v>84</v>
      </c>
      <c r="B99" s="114" t="s">
        <v>103</v>
      </c>
      <c r="C99" s="114">
        <v>56.7</v>
      </c>
      <c r="D99" s="114">
        <v>63</v>
      </c>
      <c r="E99" s="114" t="s">
        <v>188</v>
      </c>
      <c r="F99" s="114" t="s">
        <v>366</v>
      </c>
      <c r="G99" s="114">
        <v>89</v>
      </c>
      <c r="H99" s="114">
        <v>4.5</v>
      </c>
      <c r="I99" s="114">
        <v>3</v>
      </c>
      <c r="J99" s="114">
        <v>1</v>
      </c>
      <c r="K99" s="114">
        <v>4</v>
      </c>
      <c r="L99" s="245"/>
      <c r="M99" s="245"/>
    </row>
    <row r="100" spans="1:13" ht="25.5" customHeight="1">
      <c r="A100" s="114">
        <v>85</v>
      </c>
      <c r="B100" s="114" t="s">
        <v>103</v>
      </c>
      <c r="C100" s="114">
        <v>56.7</v>
      </c>
      <c r="D100" s="114">
        <v>63</v>
      </c>
      <c r="E100" s="114" t="s">
        <v>366</v>
      </c>
      <c r="F100" s="114" t="s">
        <v>279</v>
      </c>
      <c r="G100" s="114">
        <v>13</v>
      </c>
      <c r="H100" s="114">
        <v>4.5</v>
      </c>
      <c r="I100" s="114">
        <v>3</v>
      </c>
      <c r="J100" s="114">
        <v>1</v>
      </c>
      <c r="K100" s="114">
        <v>4</v>
      </c>
      <c r="L100" s="245"/>
      <c r="M100" s="245"/>
    </row>
    <row r="101" spans="1:13" ht="25.5" customHeight="1">
      <c r="A101" s="114">
        <v>86</v>
      </c>
      <c r="B101" s="114" t="s">
        <v>103</v>
      </c>
      <c r="C101" s="114">
        <v>56.7</v>
      </c>
      <c r="D101" s="114">
        <v>63</v>
      </c>
      <c r="E101" s="114" t="s">
        <v>366</v>
      </c>
      <c r="F101" s="114" t="s">
        <v>283</v>
      </c>
      <c r="G101" s="114">
        <v>104</v>
      </c>
      <c r="H101" s="114">
        <v>4.5</v>
      </c>
      <c r="I101" s="114">
        <v>3</v>
      </c>
      <c r="J101" s="114">
        <v>1</v>
      </c>
      <c r="K101" s="114">
        <v>4</v>
      </c>
      <c r="L101" s="245"/>
      <c r="M101" s="245"/>
    </row>
    <row r="102" spans="1:13" ht="25.5" customHeight="1">
      <c r="A102" s="114">
        <v>87</v>
      </c>
      <c r="B102" s="114" t="s">
        <v>103</v>
      </c>
      <c r="C102" s="114">
        <v>56.7</v>
      </c>
      <c r="D102" s="114">
        <v>63</v>
      </c>
      <c r="E102" s="114" t="s">
        <v>729</v>
      </c>
      <c r="F102" s="114" t="s">
        <v>124</v>
      </c>
      <c r="G102" s="114">
        <v>47</v>
      </c>
      <c r="H102" s="114">
        <v>4.5</v>
      </c>
      <c r="I102" s="114">
        <v>3</v>
      </c>
      <c r="J102" s="114">
        <v>1</v>
      </c>
      <c r="K102" s="114">
        <v>4</v>
      </c>
      <c r="L102" s="245"/>
      <c r="M102" s="245"/>
    </row>
    <row r="103" spans="1:13" ht="25.5" customHeight="1">
      <c r="A103" s="114">
        <v>88</v>
      </c>
      <c r="B103" s="114" t="s">
        <v>103</v>
      </c>
      <c r="C103" s="114">
        <v>56.7</v>
      </c>
      <c r="D103" s="114">
        <v>63</v>
      </c>
      <c r="E103" s="114" t="s">
        <v>51</v>
      </c>
      <c r="F103" s="114" t="s">
        <v>364</v>
      </c>
      <c r="G103" s="114">
        <v>152</v>
      </c>
      <c r="H103" s="114">
        <v>4.5</v>
      </c>
      <c r="I103" s="114">
        <v>3</v>
      </c>
      <c r="J103" s="114">
        <v>1</v>
      </c>
      <c r="K103" s="114">
        <v>4</v>
      </c>
      <c r="L103" s="245"/>
      <c r="M103" s="245"/>
    </row>
    <row r="104" spans="1:13" ht="25.5" customHeight="1">
      <c r="A104" s="114">
        <v>89</v>
      </c>
      <c r="B104" s="114" t="s">
        <v>103</v>
      </c>
      <c r="C104" s="114">
        <v>56.7</v>
      </c>
      <c r="D104" s="114">
        <v>63</v>
      </c>
      <c r="E104" s="114" t="s">
        <v>256</v>
      </c>
      <c r="F104" s="114" t="s">
        <v>364</v>
      </c>
      <c r="G104" s="114">
        <v>9</v>
      </c>
      <c r="H104" s="114">
        <v>4.5</v>
      </c>
      <c r="I104" s="114">
        <v>3</v>
      </c>
      <c r="J104" s="114">
        <v>1</v>
      </c>
      <c r="K104" s="114">
        <v>4</v>
      </c>
      <c r="L104" s="245"/>
      <c r="M104" s="245"/>
    </row>
    <row r="105" spans="1:13" ht="25.5" customHeight="1">
      <c r="A105" s="114">
        <v>90</v>
      </c>
      <c r="B105" s="114" t="s">
        <v>103</v>
      </c>
      <c r="C105" s="114">
        <v>56.7</v>
      </c>
      <c r="D105" s="114">
        <v>63</v>
      </c>
      <c r="E105" s="114" t="s">
        <v>364</v>
      </c>
      <c r="F105" s="114" t="s">
        <v>233</v>
      </c>
      <c r="G105" s="114">
        <v>58</v>
      </c>
      <c r="H105" s="114">
        <v>4.5</v>
      </c>
      <c r="I105" s="114">
        <v>3</v>
      </c>
      <c r="J105" s="114">
        <v>1</v>
      </c>
      <c r="K105" s="114">
        <v>4</v>
      </c>
      <c r="L105" s="245"/>
      <c r="M105" s="245"/>
    </row>
    <row r="106" spans="1:13" ht="25.5" customHeight="1">
      <c r="A106" s="114">
        <v>91</v>
      </c>
      <c r="B106" s="114" t="s">
        <v>103</v>
      </c>
      <c r="C106" s="114">
        <v>56.7</v>
      </c>
      <c r="D106" s="114">
        <v>63</v>
      </c>
      <c r="E106" s="114" t="s">
        <v>233</v>
      </c>
      <c r="F106" s="114" t="s">
        <v>232</v>
      </c>
      <c r="G106" s="114">
        <v>37</v>
      </c>
      <c r="H106" s="114">
        <v>4.5</v>
      </c>
      <c r="I106" s="114">
        <v>3</v>
      </c>
      <c r="J106" s="114">
        <v>1</v>
      </c>
      <c r="K106" s="114">
        <v>4</v>
      </c>
      <c r="L106" s="245"/>
      <c r="M106" s="245"/>
    </row>
    <row r="107" spans="1:13" ht="25.5" customHeight="1">
      <c r="A107" s="114">
        <v>92</v>
      </c>
      <c r="B107" s="114" t="s">
        <v>103</v>
      </c>
      <c r="C107" s="114">
        <v>56.7</v>
      </c>
      <c r="D107" s="114">
        <v>63</v>
      </c>
      <c r="E107" s="114" t="s">
        <v>233</v>
      </c>
      <c r="F107" s="114" t="s">
        <v>247</v>
      </c>
      <c r="G107" s="114">
        <v>110</v>
      </c>
      <c r="H107" s="114">
        <v>4.5</v>
      </c>
      <c r="I107" s="114">
        <v>3</v>
      </c>
      <c r="J107" s="114">
        <v>1</v>
      </c>
      <c r="K107" s="114">
        <v>4</v>
      </c>
      <c r="L107" s="245"/>
      <c r="M107" s="245"/>
    </row>
    <row r="108" spans="1:13" ht="25.5" customHeight="1">
      <c r="A108" s="114">
        <v>93</v>
      </c>
      <c r="B108" s="114" t="s">
        <v>103</v>
      </c>
      <c r="C108" s="114">
        <v>56.7</v>
      </c>
      <c r="D108" s="114">
        <v>63</v>
      </c>
      <c r="E108" s="114" t="s">
        <v>232</v>
      </c>
      <c r="F108" s="114" t="s">
        <v>208</v>
      </c>
      <c r="G108" s="114">
        <v>39</v>
      </c>
      <c r="H108" s="114">
        <v>4.5</v>
      </c>
      <c r="I108" s="114">
        <v>3</v>
      </c>
      <c r="J108" s="114">
        <v>1</v>
      </c>
      <c r="K108" s="114">
        <v>4</v>
      </c>
      <c r="L108" s="245"/>
      <c r="M108" s="245"/>
    </row>
    <row r="109" spans="1:13" ht="25.5" customHeight="1">
      <c r="A109" s="114">
        <v>94</v>
      </c>
      <c r="B109" s="114" t="s">
        <v>103</v>
      </c>
      <c r="C109" s="114">
        <v>56.7</v>
      </c>
      <c r="D109" s="114">
        <v>63</v>
      </c>
      <c r="E109" s="114" t="s">
        <v>51</v>
      </c>
      <c r="F109" s="114" t="s">
        <v>247</v>
      </c>
      <c r="G109" s="114">
        <v>64</v>
      </c>
      <c r="H109" s="114">
        <v>4.5</v>
      </c>
      <c r="I109" s="114">
        <v>3</v>
      </c>
      <c r="J109" s="114">
        <v>1</v>
      </c>
      <c r="K109" s="114">
        <v>4</v>
      </c>
      <c r="L109" s="245"/>
      <c r="M109" s="245"/>
    </row>
    <row r="110" spans="1:13" ht="25.5" customHeight="1">
      <c r="A110" s="114">
        <v>95</v>
      </c>
      <c r="B110" s="114" t="s">
        <v>103</v>
      </c>
      <c r="C110" s="114">
        <v>56.7</v>
      </c>
      <c r="D110" s="114">
        <v>63</v>
      </c>
      <c r="E110" s="114" t="s">
        <v>247</v>
      </c>
      <c r="F110" s="114" t="s">
        <v>254</v>
      </c>
      <c r="G110" s="114">
        <v>26</v>
      </c>
      <c r="H110" s="114">
        <v>4.5</v>
      </c>
      <c r="I110" s="114">
        <v>3</v>
      </c>
      <c r="J110" s="114">
        <v>1</v>
      </c>
      <c r="K110" s="114">
        <v>4</v>
      </c>
      <c r="L110" s="245"/>
      <c r="M110" s="245"/>
    </row>
    <row r="111" spans="1:13" ht="25.5" customHeight="1">
      <c r="A111" s="114">
        <v>96</v>
      </c>
      <c r="B111" s="114" t="s">
        <v>103</v>
      </c>
      <c r="C111" s="114">
        <v>56.7</v>
      </c>
      <c r="D111" s="114">
        <v>63</v>
      </c>
      <c r="E111" s="114" t="s">
        <v>254</v>
      </c>
      <c r="F111" s="114" t="s">
        <v>231</v>
      </c>
      <c r="G111" s="114">
        <v>23</v>
      </c>
      <c r="H111" s="114">
        <v>4.5</v>
      </c>
      <c r="I111" s="114">
        <v>3</v>
      </c>
      <c r="J111" s="114">
        <v>1</v>
      </c>
      <c r="K111" s="114">
        <v>4</v>
      </c>
      <c r="L111" s="245"/>
      <c r="M111" s="245"/>
    </row>
    <row r="112" spans="1:13" ht="25.5" customHeight="1">
      <c r="A112" s="114">
        <v>97</v>
      </c>
      <c r="B112" s="114" t="s">
        <v>103</v>
      </c>
      <c r="C112" s="114">
        <v>56.7</v>
      </c>
      <c r="D112" s="114">
        <v>63</v>
      </c>
      <c r="E112" s="114" t="s">
        <v>254</v>
      </c>
      <c r="F112" s="114" t="s">
        <v>248</v>
      </c>
      <c r="G112" s="114">
        <v>41</v>
      </c>
      <c r="H112" s="114">
        <v>4.5</v>
      </c>
      <c r="I112" s="114">
        <v>3</v>
      </c>
      <c r="J112" s="114">
        <v>1</v>
      </c>
      <c r="K112" s="114">
        <v>4</v>
      </c>
      <c r="L112" s="245"/>
      <c r="M112" s="245"/>
    </row>
    <row r="113" spans="1:13" ht="25.5" customHeight="1">
      <c r="A113" s="114">
        <v>98</v>
      </c>
      <c r="B113" s="114" t="s">
        <v>103</v>
      </c>
      <c r="C113" s="114">
        <v>56.7</v>
      </c>
      <c r="D113" s="114">
        <v>63</v>
      </c>
      <c r="E113" s="114" t="s">
        <v>232</v>
      </c>
      <c r="F113" s="114" t="s">
        <v>244</v>
      </c>
      <c r="G113" s="114">
        <v>55</v>
      </c>
      <c r="H113" s="114">
        <v>4.5</v>
      </c>
      <c r="I113" s="114">
        <v>3</v>
      </c>
      <c r="J113" s="114">
        <v>1</v>
      </c>
      <c r="K113" s="114">
        <v>4</v>
      </c>
      <c r="L113" s="245"/>
      <c r="M113" s="245"/>
    </row>
    <row r="114" spans="1:13" ht="25.5" customHeight="1">
      <c r="A114" s="114">
        <v>99</v>
      </c>
      <c r="B114" s="114" t="s">
        <v>103</v>
      </c>
      <c r="C114" s="114">
        <v>56.7</v>
      </c>
      <c r="D114" s="114">
        <v>63</v>
      </c>
      <c r="E114" s="114" t="s">
        <v>244</v>
      </c>
      <c r="F114" s="114" t="s">
        <v>251</v>
      </c>
      <c r="G114" s="114">
        <v>21</v>
      </c>
      <c r="H114" s="114">
        <v>4.5</v>
      </c>
      <c r="I114" s="114">
        <v>3</v>
      </c>
      <c r="J114" s="114">
        <v>1</v>
      </c>
      <c r="K114" s="114">
        <v>4</v>
      </c>
      <c r="L114" s="245"/>
      <c r="M114" s="245"/>
    </row>
    <row r="115" spans="1:13" ht="25.5" customHeight="1">
      <c r="A115" s="114">
        <v>100</v>
      </c>
      <c r="B115" s="114" t="s">
        <v>103</v>
      </c>
      <c r="C115" s="114">
        <v>56.7</v>
      </c>
      <c r="D115" s="114">
        <v>63</v>
      </c>
      <c r="E115" s="114" t="s">
        <v>53</v>
      </c>
      <c r="F115" s="114" t="s">
        <v>42</v>
      </c>
      <c r="G115" s="114">
        <v>66</v>
      </c>
      <c r="H115" s="114">
        <v>4.5</v>
      </c>
      <c r="I115" s="114">
        <v>3</v>
      </c>
      <c r="J115" s="114">
        <v>1</v>
      </c>
      <c r="K115" s="114">
        <v>4</v>
      </c>
      <c r="L115" s="245"/>
      <c r="M115" s="245"/>
    </row>
    <row r="116" spans="1:13" ht="25.5" customHeight="1">
      <c r="A116" s="114">
        <v>101</v>
      </c>
      <c r="B116" s="114" t="s">
        <v>103</v>
      </c>
      <c r="C116" s="114">
        <v>56.7</v>
      </c>
      <c r="D116" s="114">
        <v>63</v>
      </c>
      <c r="E116" s="114" t="s">
        <v>284</v>
      </c>
      <c r="F116" s="114" t="s">
        <v>140</v>
      </c>
      <c r="G116" s="114">
        <v>56</v>
      </c>
      <c r="H116" s="114">
        <v>4.5</v>
      </c>
      <c r="I116" s="114">
        <v>3</v>
      </c>
      <c r="J116" s="114">
        <v>1</v>
      </c>
      <c r="K116" s="114">
        <v>4</v>
      </c>
      <c r="L116" s="245"/>
      <c r="M116" s="245"/>
    </row>
    <row r="117" spans="1:13" ht="25.5" customHeight="1">
      <c r="A117" s="114">
        <v>102</v>
      </c>
      <c r="B117" s="114" t="s">
        <v>103</v>
      </c>
      <c r="C117" s="114">
        <v>56.7</v>
      </c>
      <c r="D117" s="114">
        <v>63</v>
      </c>
      <c r="E117" s="114" t="s">
        <v>769</v>
      </c>
      <c r="F117" s="114" t="s">
        <v>121</v>
      </c>
      <c r="G117" s="114">
        <v>110</v>
      </c>
      <c r="H117" s="114">
        <v>4.5</v>
      </c>
      <c r="I117" s="114">
        <v>3</v>
      </c>
      <c r="J117" s="114">
        <v>1</v>
      </c>
      <c r="K117" s="114">
        <v>4</v>
      </c>
      <c r="L117" s="245"/>
      <c r="M117" s="245"/>
    </row>
    <row r="118" spans="1:13" ht="25.5" customHeight="1">
      <c r="A118" s="114">
        <v>103</v>
      </c>
      <c r="B118" s="114" t="s">
        <v>103</v>
      </c>
      <c r="C118" s="114">
        <v>56.7</v>
      </c>
      <c r="D118" s="114">
        <v>63</v>
      </c>
      <c r="E118" s="114" t="s">
        <v>121</v>
      </c>
      <c r="F118" s="114" t="s">
        <v>280</v>
      </c>
      <c r="G118" s="114">
        <v>8</v>
      </c>
      <c r="H118" s="114">
        <v>4.5</v>
      </c>
      <c r="I118" s="114">
        <v>3</v>
      </c>
      <c r="J118" s="114">
        <v>1</v>
      </c>
      <c r="K118" s="114">
        <v>4</v>
      </c>
      <c r="L118" s="245"/>
      <c r="M118" s="245"/>
    </row>
    <row r="119" spans="1:13" ht="25.5" customHeight="1">
      <c r="A119" s="114">
        <v>104</v>
      </c>
      <c r="B119" s="114" t="s">
        <v>103</v>
      </c>
      <c r="C119" s="114">
        <v>56.7</v>
      </c>
      <c r="D119" s="114">
        <v>63</v>
      </c>
      <c r="E119" s="114" t="s">
        <v>280</v>
      </c>
      <c r="F119" s="114" t="s">
        <v>376</v>
      </c>
      <c r="G119" s="114">
        <v>86</v>
      </c>
      <c r="H119" s="114">
        <v>4.5</v>
      </c>
      <c r="I119" s="114">
        <v>3</v>
      </c>
      <c r="J119" s="114">
        <v>1</v>
      </c>
      <c r="K119" s="114">
        <v>4</v>
      </c>
      <c r="L119" s="245"/>
      <c r="M119" s="245"/>
    </row>
    <row r="120" spans="1:13" ht="25.5" customHeight="1">
      <c r="A120" s="114">
        <v>105</v>
      </c>
      <c r="B120" s="114" t="s">
        <v>103</v>
      </c>
      <c r="C120" s="114">
        <v>56.7</v>
      </c>
      <c r="D120" s="114">
        <v>63</v>
      </c>
      <c r="E120" s="114" t="s">
        <v>376</v>
      </c>
      <c r="F120" s="114" t="s">
        <v>485</v>
      </c>
      <c r="G120" s="114">
        <v>53</v>
      </c>
      <c r="H120" s="114">
        <v>4.5</v>
      </c>
      <c r="I120" s="114">
        <v>3</v>
      </c>
      <c r="J120" s="114">
        <v>1</v>
      </c>
      <c r="K120" s="114">
        <v>4</v>
      </c>
      <c r="L120" s="245"/>
      <c r="M120" s="245"/>
    </row>
    <row r="121" spans="1:13" ht="25.5" customHeight="1">
      <c r="A121" s="114">
        <v>106</v>
      </c>
      <c r="B121" s="114" t="s">
        <v>103</v>
      </c>
      <c r="C121" s="114">
        <v>112.3</v>
      </c>
      <c r="D121" s="114">
        <v>125</v>
      </c>
      <c r="E121" s="114" t="s">
        <v>710</v>
      </c>
      <c r="F121" s="114" t="s">
        <v>111</v>
      </c>
      <c r="G121" s="114">
        <v>136</v>
      </c>
      <c r="H121" s="114">
        <v>4.5</v>
      </c>
      <c r="I121" s="114">
        <v>3</v>
      </c>
      <c r="J121" s="114">
        <v>1</v>
      </c>
      <c r="K121" s="114">
        <v>4</v>
      </c>
      <c r="L121" s="245"/>
      <c r="M121" s="245"/>
    </row>
    <row r="122" spans="1:13" ht="25.5" customHeight="1">
      <c r="A122" s="114">
        <v>107</v>
      </c>
      <c r="B122" s="114" t="s">
        <v>103</v>
      </c>
      <c r="C122" s="114">
        <v>112.3</v>
      </c>
      <c r="D122" s="114">
        <v>125</v>
      </c>
      <c r="E122" s="114" t="s">
        <v>111</v>
      </c>
      <c r="F122" s="114" t="s">
        <v>52</v>
      </c>
      <c r="G122" s="114">
        <v>91</v>
      </c>
      <c r="H122" s="114">
        <v>4.5</v>
      </c>
      <c r="I122" s="114">
        <v>3</v>
      </c>
      <c r="J122" s="114">
        <v>1</v>
      </c>
      <c r="K122" s="114">
        <v>4</v>
      </c>
      <c r="L122" s="245"/>
      <c r="M122" s="245"/>
    </row>
    <row r="123" spans="1:13" ht="25.5" customHeight="1">
      <c r="A123" s="114">
        <v>108</v>
      </c>
      <c r="B123" s="114" t="s">
        <v>103</v>
      </c>
      <c r="C123" s="114">
        <v>112.3</v>
      </c>
      <c r="D123" s="114">
        <v>125</v>
      </c>
      <c r="E123" s="114" t="s">
        <v>52</v>
      </c>
      <c r="F123" s="114" t="s">
        <v>220</v>
      </c>
      <c r="G123" s="114">
        <v>68</v>
      </c>
      <c r="H123" s="114">
        <v>4.5</v>
      </c>
      <c r="I123" s="114">
        <v>3</v>
      </c>
      <c r="J123" s="114">
        <v>1</v>
      </c>
      <c r="K123" s="114">
        <v>4</v>
      </c>
      <c r="L123" s="245"/>
      <c r="M123" s="245"/>
    </row>
    <row r="124" spans="1:13" ht="25.5" customHeight="1">
      <c r="A124" s="114">
        <v>109</v>
      </c>
      <c r="B124" s="114" t="s">
        <v>103</v>
      </c>
      <c r="C124" s="114">
        <v>112.3</v>
      </c>
      <c r="D124" s="114">
        <v>125</v>
      </c>
      <c r="E124" s="114" t="s">
        <v>220</v>
      </c>
      <c r="F124" s="114" t="s">
        <v>211</v>
      </c>
      <c r="G124" s="114">
        <v>27</v>
      </c>
      <c r="H124" s="114">
        <v>4.5</v>
      </c>
      <c r="I124" s="114">
        <v>3</v>
      </c>
      <c r="J124" s="114">
        <v>1</v>
      </c>
      <c r="K124" s="114">
        <v>4</v>
      </c>
      <c r="L124" s="245"/>
      <c r="M124" s="245"/>
    </row>
    <row r="125" spans="1:13" ht="25.5" customHeight="1">
      <c r="A125" s="114">
        <v>110</v>
      </c>
      <c r="B125" s="114" t="s">
        <v>103</v>
      </c>
      <c r="C125" s="114">
        <v>126.3</v>
      </c>
      <c r="D125" s="114">
        <v>140</v>
      </c>
      <c r="E125" s="114" t="s">
        <v>211</v>
      </c>
      <c r="F125" s="114" t="s">
        <v>804</v>
      </c>
      <c r="G125" s="114">
        <v>73</v>
      </c>
      <c r="H125" s="114">
        <v>4.5</v>
      </c>
      <c r="I125" s="114">
        <v>3</v>
      </c>
      <c r="J125" s="114">
        <v>1</v>
      </c>
      <c r="K125" s="114">
        <v>4</v>
      </c>
      <c r="L125" s="245"/>
      <c r="M125" s="245"/>
    </row>
    <row r="126" spans="1:13" ht="25.5" customHeight="1">
      <c r="A126" s="114">
        <v>111</v>
      </c>
      <c r="B126" s="114" t="s">
        <v>103</v>
      </c>
      <c r="C126" s="114">
        <v>126.3</v>
      </c>
      <c r="D126" s="114">
        <v>140</v>
      </c>
      <c r="E126" s="114" t="s">
        <v>804</v>
      </c>
      <c r="F126" s="114" t="s">
        <v>217</v>
      </c>
      <c r="G126" s="114">
        <v>76</v>
      </c>
      <c r="H126" s="114">
        <v>4.5</v>
      </c>
      <c r="I126" s="114">
        <v>3</v>
      </c>
      <c r="J126" s="114">
        <v>1</v>
      </c>
      <c r="K126" s="114">
        <v>4</v>
      </c>
      <c r="L126" s="245"/>
      <c r="M126" s="245"/>
    </row>
    <row r="127" spans="1:13" ht="25.5" customHeight="1">
      <c r="A127" s="114">
        <v>112</v>
      </c>
      <c r="B127" s="114" t="s">
        <v>103</v>
      </c>
      <c r="C127" s="114">
        <v>56.7</v>
      </c>
      <c r="D127" s="114">
        <v>63</v>
      </c>
      <c r="E127" s="114" t="s">
        <v>244</v>
      </c>
      <c r="F127" s="114" t="s">
        <v>243</v>
      </c>
      <c r="G127" s="114">
        <v>62</v>
      </c>
      <c r="H127" s="114">
        <v>4.5</v>
      </c>
      <c r="I127" s="114">
        <v>3</v>
      </c>
      <c r="J127" s="114">
        <v>1</v>
      </c>
      <c r="K127" s="114">
        <v>4</v>
      </c>
      <c r="L127" s="245"/>
      <c r="M127" s="245"/>
    </row>
    <row r="128" spans="1:13" ht="25.5" customHeight="1">
      <c r="A128" s="114">
        <v>113</v>
      </c>
      <c r="B128" s="114" t="s">
        <v>103</v>
      </c>
      <c r="C128" s="114">
        <v>126.3</v>
      </c>
      <c r="D128" s="114">
        <v>140</v>
      </c>
      <c r="E128" s="114" t="s">
        <v>217</v>
      </c>
      <c r="F128" s="114" t="s">
        <v>177</v>
      </c>
      <c r="G128" s="114">
        <v>73</v>
      </c>
      <c r="H128" s="114">
        <v>4.5</v>
      </c>
      <c r="I128" s="114">
        <v>3</v>
      </c>
      <c r="J128" s="114">
        <v>1</v>
      </c>
      <c r="K128" s="114">
        <v>4</v>
      </c>
      <c r="L128" s="245"/>
      <c r="M128" s="245"/>
    </row>
    <row r="129" spans="1:13" ht="25.5" customHeight="1">
      <c r="A129" s="114">
        <v>114</v>
      </c>
      <c r="B129" s="114" t="s">
        <v>103</v>
      </c>
      <c r="C129" s="114">
        <v>126.3</v>
      </c>
      <c r="D129" s="114">
        <v>140</v>
      </c>
      <c r="E129" s="114" t="s">
        <v>205</v>
      </c>
      <c r="F129" s="114" t="s">
        <v>177</v>
      </c>
      <c r="G129" s="114">
        <v>45</v>
      </c>
      <c r="H129" s="114">
        <v>4.5</v>
      </c>
      <c r="I129" s="114">
        <v>3</v>
      </c>
      <c r="J129" s="114">
        <v>1</v>
      </c>
      <c r="K129" s="114">
        <v>4</v>
      </c>
      <c r="L129" s="245"/>
      <c r="M129" s="245"/>
    </row>
    <row r="130" spans="1:13" ht="25.5" customHeight="1">
      <c r="A130" s="114">
        <v>115</v>
      </c>
      <c r="B130" s="114" t="s">
        <v>103</v>
      </c>
      <c r="C130" s="114">
        <v>126.3</v>
      </c>
      <c r="D130" s="114">
        <v>140</v>
      </c>
      <c r="E130" s="114" t="s">
        <v>177</v>
      </c>
      <c r="F130" s="114" t="s">
        <v>379</v>
      </c>
      <c r="G130" s="114">
        <v>29</v>
      </c>
      <c r="H130" s="114">
        <v>4.5</v>
      </c>
      <c r="I130" s="114">
        <v>3</v>
      </c>
      <c r="J130" s="114">
        <v>1</v>
      </c>
      <c r="K130" s="114">
        <v>4</v>
      </c>
      <c r="L130" s="245"/>
      <c r="M130" s="245"/>
    </row>
    <row r="131" spans="1:13" ht="25.5" customHeight="1">
      <c r="A131" s="114">
        <v>116</v>
      </c>
      <c r="B131" s="114" t="s">
        <v>103</v>
      </c>
      <c r="C131" s="114">
        <v>126.3</v>
      </c>
      <c r="D131" s="114">
        <v>140</v>
      </c>
      <c r="E131" s="114" t="s">
        <v>379</v>
      </c>
      <c r="F131" s="114" t="s">
        <v>215</v>
      </c>
      <c r="G131" s="114">
        <v>36</v>
      </c>
      <c r="H131" s="114">
        <v>4.5</v>
      </c>
      <c r="I131" s="114">
        <v>3</v>
      </c>
      <c r="J131" s="114">
        <v>1</v>
      </c>
      <c r="K131" s="114">
        <v>4</v>
      </c>
      <c r="L131" s="245"/>
      <c r="M131" s="245"/>
    </row>
    <row r="132" spans="1:13" ht="25.5" customHeight="1">
      <c r="A132" s="114">
        <v>117</v>
      </c>
      <c r="B132" s="114" t="s">
        <v>103</v>
      </c>
      <c r="C132" s="114">
        <v>126.3</v>
      </c>
      <c r="D132" s="114">
        <v>140</v>
      </c>
      <c r="E132" s="114" t="s">
        <v>215</v>
      </c>
      <c r="F132" s="114" t="s">
        <v>235</v>
      </c>
      <c r="G132" s="114">
        <v>41</v>
      </c>
      <c r="H132" s="114">
        <v>4.5</v>
      </c>
      <c r="I132" s="114">
        <v>3</v>
      </c>
      <c r="J132" s="114">
        <v>1</v>
      </c>
      <c r="K132" s="114">
        <v>4</v>
      </c>
      <c r="L132" s="245"/>
      <c r="M132" s="245"/>
    </row>
    <row r="133" spans="1:13" ht="25.5" customHeight="1">
      <c r="A133" s="114">
        <v>118</v>
      </c>
      <c r="B133" s="114" t="s">
        <v>103</v>
      </c>
      <c r="C133" s="114">
        <v>126.3</v>
      </c>
      <c r="D133" s="114">
        <v>140</v>
      </c>
      <c r="E133" s="114" t="s">
        <v>235</v>
      </c>
      <c r="F133" s="114" t="s">
        <v>207</v>
      </c>
      <c r="G133" s="114">
        <v>60</v>
      </c>
      <c r="H133" s="114">
        <v>4.5</v>
      </c>
      <c r="I133" s="114">
        <v>3</v>
      </c>
      <c r="J133" s="114">
        <v>1</v>
      </c>
      <c r="K133" s="114">
        <v>4</v>
      </c>
      <c r="L133" s="245"/>
      <c r="M133" s="245"/>
    </row>
    <row r="134" spans="1:13" ht="25.5" customHeight="1">
      <c r="A134" s="114">
        <v>119</v>
      </c>
      <c r="B134" s="114" t="s">
        <v>103</v>
      </c>
      <c r="C134" s="114">
        <v>126.3</v>
      </c>
      <c r="D134" s="114">
        <v>140</v>
      </c>
      <c r="E134" s="114" t="s">
        <v>207</v>
      </c>
      <c r="F134" s="114" t="s">
        <v>234</v>
      </c>
      <c r="G134" s="114">
        <v>68</v>
      </c>
      <c r="H134" s="114">
        <v>4.5</v>
      </c>
      <c r="I134" s="114">
        <v>3</v>
      </c>
      <c r="J134" s="114">
        <v>1</v>
      </c>
      <c r="K134" s="114">
        <v>4</v>
      </c>
      <c r="L134" s="245"/>
      <c r="M134" s="245"/>
    </row>
    <row r="135" spans="1:13" ht="25.5" customHeight="1">
      <c r="A135" s="114">
        <v>120</v>
      </c>
      <c r="B135" s="114" t="s">
        <v>103</v>
      </c>
      <c r="C135" s="114">
        <v>56.7</v>
      </c>
      <c r="D135" s="114">
        <v>63</v>
      </c>
      <c r="E135" s="114" t="s">
        <v>805</v>
      </c>
      <c r="F135" s="114" t="s">
        <v>372</v>
      </c>
      <c r="G135" s="114">
        <v>99</v>
      </c>
      <c r="H135" s="114">
        <v>4.5</v>
      </c>
      <c r="I135" s="114">
        <v>3</v>
      </c>
      <c r="J135" s="114">
        <v>1</v>
      </c>
      <c r="K135" s="114">
        <v>4</v>
      </c>
      <c r="L135" s="245"/>
      <c r="M135" s="245"/>
    </row>
    <row r="136" spans="1:13" ht="25.5" customHeight="1">
      <c r="A136" s="114">
        <v>121</v>
      </c>
      <c r="B136" s="114" t="s">
        <v>103</v>
      </c>
      <c r="C136" s="114">
        <v>56.7</v>
      </c>
      <c r="D136" s="114">
        <v>63</v>
      </c>
      <c r="E136" s="114" t="s">
        <v>372</v>
      </c>
      <c r="F136" s="114" t="s">
        <v>238</v>
      </c>
      <c r="G136" s="114">
        <v>17</v>
      </c>
      <c r="H136" s="114">
        <v>4.5</v>
      </c>
      <c r="I136" s="114">
        <v>3</v>
      </c>
      <c r="J136" s="114">
        <v>1</v>
      </c>
      <c r="K136" s="114">
        <v>4</v>
      </c>
      <c r="L136" s="245"/>
      <c r="M136" s="245"/>
    </row>
    <row r="137" spans="1:13" ht="25.5" customHeight="1">
      <c r="A137" s="114">
        <v>122</v>
      </c>
      <c r="B137" s="114" t="s">
        <v>103</v>
      </c>
      <c r="C137" s="114">
        <v>56.7</v>
      </c>
      <c r="D137" s="114">
        <v>63</v>
      </c>
      <c r="E137" s="114" t="s">
        <v>207</v>
      </c>
      <c r="F137" s="114" t="s">
        <v>238</v>
      </c>
      <c r="G137" s="114">
        <v>54</v>
      </c>
      <c r="H137" s="114">
        <v>4.5</v>
      </c>
      <c r="I137" s="114">
        <v>3</v>
      </c>
      <c r="J137" s="114">
        <v>1</v>
      </c>
      <c r="K137" s="114">
        <v>4</v>
      </c>
      <c r="L137" s="245"/>
      <c r="M137" s="245"/>
    </row>
    <row r="138" spans="1:13" ht="25.5" customHeight="1">
      <c r="A138" s="114">
        <v>123</v>
      </c>
      <c r="B138" s="114" t="s">
        <v>103</v>
      </c>
      <c r="C138" s="114">
        <v>56.7</v>
      </c>
      <c r="D138" s="114">
        <v>63</v>
      </c>
      <c r="E138" s="114" t="s">
        <v>238</v>
      </c>
      <c r="F138" s="114" t="s">
        <v>239</v>
      </c>
      <c r="G138" s="114">
        <v>51</v>
      </c>
      <c r="H138" s="114">
        <v>4.5</v>
      </c>
      <c r="I138" s="114">
        <v>3</v>
      </c>
      <c r="J138" s="114">
        <v>1</v>
      </c>
      <c r="K138" s="114">
        <v>4</v>
      </c>
      <c r="L138" s="245"/>
      <c r="M138" s="245"/>
    </row>
    <row r="139" spans="1:13" ht="25.5" customHeight="1">
      <c r="A139" s="114">
        <v>124</v>
      </c>
      <c r="B139" s="114" t="s">
        <v>103</v>
      </c>
      <c r="C139" s="114">
        <v>56.7</v>
      </c>
      <c r="D139" s="114">
        <v>63</v>
      </c>
      <c r="E139" s="114" t="s">
        <v>220</v>
      </c>
      <c r="F139" s="114" t="s">
        <v>123</v>
      </c>
      <c r="G139" s="114">
        <v>291</v>
      </c>
      <c r="H139" s="114">
        <v>4.5</v>
      </c>
      <c r="I139" s="114">
        <v>3</v>
      </c>
      <c r="J139" s="114">
        <v>1</v>
      </c>
      <c r="K139" s="114">
        <v>4</v>
      </c>
      <c r="L139" s="245"/>
      <c r="M139" s="245"/>
    </row>
    <row r="140" spans="1:13" ht="25.5" customHeight="1">
      <c r="A140" s="114">
        <v>125</v>
      </c>
      <c r="B140" s="114" t="s">
        <v>103</v>
      </c>
      <c r="C140" s="114">
        <v>56.7</v>
      </c>
      <c r="D140" s="114">
        <v>63</v>
      </c>
      <c r="E140" s="114" t="s">
        <v>123</v>
      </c>
      <c r="F140" s="114" t="s">
        <v>778</v>
      </c>
      <c r="G140" s="114">
        <v>21</v>
      </c>
      <c r="H140" s="114">
        <v>4.5</v>
      </c>
      <c r="I140" s="114">
        <v>3</v>
      </c>
      <c r="J140" s="114">
        <v>1</v>
      </c>
      <c r="K140" s="114">
        <v>4</v>
      </c>
      <c r="L140" s="245"/>
      <c r="M140" s="245"/>
    </row>
    <row r="141" spans="1:13" ht="25.5" customHeight="1">
      <c r="A141" s="114">
        <v>126</v>
      </c>
      <c r="B141" s="114" t="s">
        <v>103</v>
      </c>
      <c r="C141" s="114">
        <v>56.7</v>
      </c>
      <c r="D141" s="114">
        <v>63</v>
      </c>
      <c r="E141" s="114" t="s">
        <v>778</v>
      </c>
      <c r="F141" s="114" t="s">
        <v>236</v>
      </c>
      <c r="G141" s="114">
        <v>15</v>
      </c>
      <c r="H141" s="114">
        <v>4.5</v>
      </c>
      <c r="I141" s="114">
        <v>3</v>
      </c>
      <c r="J141" s="114">
        <v>1</v>
      </c>
      <c r="K141" s="114">
        <v>4</v>
      </c>
      <c r="L141" s="245"/>
      <c r="M141" s="245"/>
    </row>
    <row r="142" spans="1:13" ht="25.5" customHeight="1">
      <c r="A142" s="114">
        <v>127</v>
      </c>
      <c r="B142" s="114" t="s">
        <v>103</v>
      </c>
      <c r="C142" s="114">
        <v>56.7</v>
      </c>
      <c r="D142" s="114">
        <v>63</v>
      </c>
      <c r="E142" s="114" t="s">
        <v>236</v>
      </c>
      <c r="F142" s="114" t="s">
        <v>241</v>
      </c>
      <c r="G142" s="114">
        <v>29</v>
      </c>
      <c r="H142" s="114">
        <v>4.5</v>
      </c>
      <c r="I142" s="114">
        <v>3</v>
      </c>
      <c r="J142" s="114">
        <v>1</v>
      </c>
      <c r="K142" s="114">
        <v>4</v>
      </c>
      <c r="L142" s="245"/>
      <c r="M142" s="245"/>
    </row>
    <row r="143" spans="1:13" ht="25.5" customHeight="1">
      <c r="A143" s="114">
        <v>128</v>
      </c>
      <c r="B143" s="114" t="s">
        <v>103</v>
      </c>
      <c r="C143" s="114">
        <v>144.4</v>
      </c>
      <c r="D143" s="114">
        <v>160</v>
      </c>
      <c r="E143" s="114" t="s">
        <v>216</v>
      </c>
      <c r="F143" s="114" t="s">
        <v>805</v>
      </c>
      <c r="G143" s="114">
        <v>89</v>
      </c>
      <c r="H143" s="114">
        <v>4.5</v>
      </c>
      <c r="I143" s="114">
        <v>3</v>
      </c>
      <c r="J143" s="114">
        <v>1</v>
      </c>
      <c r="K143" s="114">
        <v>4</v>
      </c>
      <c r="L143" s="245"/>
      <c r="M143" s="245"/>
    </row>
    <row r="144" spans="1:13" ht="25.5" customHeight="1">
      <c r="A144" s="114">
        <v>129</v>
      </c>
      <c r="B144" s="114" t="s">
        <v>103</v>
      </c>
      <c r="C144" s="114">
        <v>144.4</v>
      </c>
      <c r="D144" s="114">
        <v>160</v>
      </c>
      <c r="E144" s="114" t="s">
        <v>805</v>
      </c>
      <c r="F144" s="114" t="s">
        <v>234</v>
      </c>
      <c r="G144" s="114">
        <v>53</v>
      </c>
      <c r="H144" s="114">
        <v>4.5</v>
      </c>
      <c r="I144" s="114">
        <v>3</v>
      </c>
      <c r="J144" s="114">
        <v>1</v>
      </c>
      <c r="K144" s="114">
        <v>4</v>
      </c>
      <c r="L144" s="245"/>
      <c r="M144" s="245"/>
    </row>
    <row r="145" spans="1:13" ht="25.5" customHeight="1">
      <c r="A145" s="114">
        <v>130</v>
      </c>
      <c r="B145" s="114" t="s">
        <v>103</v>
      </c>
      <c r="C145" s="114">
        <v>56.7</v>
      </c>
      <c r="D145" s="114">
        <v>63</v>
      </c>
      <c r="E145" s="114" t="s">
        <v>139</v>
      </c>
      <c r="F145" s="114" t="s">
        <v>118</v>
      </c>
      <c r="G145" s="114">
        <v>52</v>
      </c>
      <c r="H145" s="114">
        <v>4.5</v>
      </c>
      <c r="I145" s="114">
        <v>3</v>
      </c>
      <c r="J145" s="114">
        <v>1</v>
      </c>
      <c r="K145" s="114">
        <v>4</v>
      </c>
      <c r="L145" s="245"/>
      <c r="M145" s="245"/>
    </row>
    <row r="146" spans="1:13" ht="25.5" customHeight="1">
      <c r="A146" s="114">
        <v>131</v>
      </c>
      <c r="B146" s="114" t="s">
        <v>103</v>
      </c>
      <c r="C146" s="114">
        <v>56.7</v>
      </c>
      <c r="D146" s="114">
        <v>63</v>
      </c>
      <c r="E146" s="114" t="s">
        <v>118</v>
      </c>
      <c r="F146" s="114" t="s">
        <v>284</v>
      </c>
      <c r="G146" s="114">
        <v>16</v>
      </c>
      <c r="H146" s="114">
        <v>4.5</v>
      </c>
      <c r="I146" s="114">
        <v>3</v>
      </c>
      <c r="J146" s="114">
        <v>1</v>
      </c>
      <c r="K146" s="114">
        <v>4</v>
      </c>
      <c r="L146" s="245"/>
      <c r="M146" s="245"/>
    </row>
    <row r="147" spans="1:13" ht="25.5" customHeight="1">
      <c r="A147" s="114">
        <v>132</v>
      </c>
      <c r="B147" s="114" t="s">
        <v>103</v>
      </c>
      <c r="C147" s="114">
        <v>56.7</v>
      </c>
      <c r="D147" s="114">
        <v>63</v>
      </c>
      <c r="E147" s="114" t="s">
        <v>284</v>
      </c>
      <c r="F147" s="114" t="s">
        <v>694</v>
      </c>
      <c r="G147" s="114">
        <v>93</v>
      </c>
      <c r="H147" s="114">
        <v>4.5</v>
      </c>
      <c r="I147" s="114">
        <v>3</v>
      </c>
      <c r="J147" s="114">
        <v>1</v>
      </c>
      <c r="K147" s="114">
        <v>4</v>
      </c>
      <c r="L147" s="245"/>
      <c r="M147" s="245"/>
    </row>
    <row r="148" spans="1:13" ht="25.5" customHeight="1">
      <c r="A148" s="114">
        <v>133</v>
      </c>
      <c r="B148" s="114" t="s">
        <v>103</v>
      </c>
      <c r="C148" s="114">
        <v>56.7</v>
      </c>
      <c r="D148" s="114">
        <v>63</v>
      </c>
      <c r="E148" s="114" t="s">
        <v>694</v>
      </c>
      <c r="F148" s="114" t="s">
        <v>127</v>
      </c>
      <c r="G148" s="114">
        <v>103</v>
      </c>
      <c r="H148" s="114">
        <v>4.5</v>
      </c>
      <c r="I148" s="114">
        <v>3</v>
      </c>
      <c r="J148" s="114">
        <v>1</v>
      </c>
      <c r="K148" s="114">
        <v>4</v>
      </c>
      <c r="L148" s="245"/>
      <c r="M148" s="245"/>
    </row>
    <row r="149" spans="1:13" ht="25.5" customHeight="1">
      <c r="A149" s="114">
        <v>134</v>
      </c>
      <c r="B149" s="114" t="s">
        <v>103</v>
      </c>
      <c r="C149" s="114">
        <v>56.7</v>
      </c>
      <c r="D149" s="114">
        <v>63</v>
      </c>
      <c r="E149" s="114" t="s">
        <v>123</v>
      </c>
      <c r="F149" s="114" t="s">
        <v>246</v>
      </c>
      <c r="G149" s="114">
        <v>62</v>
      </c>
      <c r="H149" s="114">
        <v>4.5</v>
      </c>
      <c r="I149" s="114">
        <v>3</v>
      </c>
      <c r="J149" s="114">
        <v>1</v>
      </c>
      <c r="K149" s="114">
        <v>4</v>
      </c>
      <c r="L149" s="245"/>
      <c r="M149" s="245"/>
    </row>
    <row r="150" spans="1:13" ht="25.5" customHeight="1">
      <c r="A150" s="114">
        <v>135</v>
      </c>
      <c r="B150" s="114" t="s">
        <v>103</v>
      </c>
      <c r="C150" s="114">
        <v>56.7</v>
      </c>
      <c r="D150" s="114">
        <v>63</v>
      </c>
      <c r="E150" s="114" t="s">
        <v>52</v>
      </c>
      <c r="F150" s="114" t="s">
        <v>224</v>
      </c>
      <c r="G150" s="114">
        <v>90</v>
      </c>
      <c r="H150" s="114">
        <v>4.5</v>
      </c>
      <c r="I150" s="114">
        <v>3</v>
      </c>
      <c r="J150" s="114">
        <v>1</v>
      </c>
      <c r="K150" s="114">
        <v>4</v>
      </c>
      <c r="L150" s="245"/>
      <c r="M150" s="245"/>
    </row>
    <row r="151" spans="1:13" ht="25.5" customHeight="1">
      <c r="A151" s="114">
        <v>136</v>
      </c>
      <c r="B151" s="114" t="s">
        <v>103</v>
      </c>
      <c r="C151" s="114">
        <v>112.3</v>
      </c>
      <c r="D151" s="114">
        <v>125</v>
      </c>
      <c r="E151" s="114" t="s">
        <v>235</v>
      </c>
      <c r="F151" s="114" t="s">
        <v>239</v>
      </c>
      <c r="G151" s="114">
        <v>54</v>
      </c>
      <c r="H151" s="114">
        <v>4.5</v>
      </c>
      <c r="I151" s="114">
        <v>3</v>
      </c>
      <c r="J151" s="114">
        <v>1</v>
      </c>
      <c r="K151" s="114">
        <v>4</v>
      </c>
      <c r="L151" s="245"/>
      <c r="M151" s="245"/>
    </row>
    <row r="152" spans="1:13" ht="25.5" customHeight="1">
      <c r="A152" s="114">
        <v>137</v>
      </c>
      <c r="B152" s="114" t="s">
        <v>103</v>
      </c>
      <c r="C152" s="114">
        <v>56.7</v>
      </c>
      <c r="D152" s="114">
        <v>63</v>
      </c>
      <c r="E152" s="114" t="s">
        <v>239</v>
      </c>
      <c r="F152" s="114" t="s">
        <v>219</v>
      </c>
      <c r="G152" s="114">
        <v>83</v>
      </c>
      <c r="H152" s="114">
        <v>4.5</v>
      </c>
      <c r="I152" s="114">
        <v>3</v>
      </c>
      <c r="J152" s="114">
        <v>1</v>
      </c>
      <c r="K152" s="114">
        <v>4</v>
      </c>
      <c r="L152" s="245"/>
      <c r="M152" s="245"/>
    </row>
    <row r="153" spans="1:13" ht="25.5" customHeight="1">
      <c r="A153" s="114">
        <v>138</v>
      </c>
      <c r="B153" s="114" t="s">
        <v>103</v>
      </c>
      <c r="C153" s="114">
        <v>56.7</v>
      </c>
      <c r="D153" s="114">
        <v>63</v>
      </c>
      <c r="E153" s="114" t="s">
        <v>224</v>
      </c>
      <c r="F153" s="114" t="s">
        <v>806</v>
      </c>
      <c r="G153" s="114">
        <v>210</v>
      </c>
      <c r="H153" s="114">
        <v>4.5</v>
      </c>
      <c r="I153" s="114">
        <v>3</v>
      </c>
      <c r="J153" s="114">
        <v>1</v>
      </c>
      <c r="K153" s="114">
        <v>4</v>
      </c>
      <c r="L153" s="245"/>
      <c r="M153" s="245"/>
    </row>
    <row r="154" spans="1:13" s="285" customFormat="1" ht="25.5" customHeight="1">
      <c r="A154" s="356">
        <v>1</v>
      </c>
      <c r="B154" s="114" t="s">
        <v>103</v>
      </c>
      <c r="C154" s="114">
        <v>56.7</v>
      </c>
      <c r="D154" s="114">
        <v>63</v>
      </c>
      <c r="E154" s="112" t="s">
        <v>665</v>
      </c>
      <c r="F154" s="112" t="s">
        <v>183</v>
      </c>
      <c r="G154" s="112">
        <v>671</v>
      </c>
      <c r="H154" s="114">
        <v>4.5</v>
      </c>
      <c r="I154" s="114">
        <v>3</v>
      </c>
      <c r="J154" s="114">
        <v>1</v>
      </c>
      <c r="K154" s="114">
        <v>4</v>
      </c>
      <c r="L154" s="114"/>
      <c r="M154" s="357" t="str">
        <f>+D154&amp;E154&amp;F154</f>
        <v>63J-137J-169</v>
      </c>
    </row>
    <row r="155" spans="1:13" s="285" customFormat="1" ht="25.5" customHeight="1">
      <c r="A155" s="356">
        <v>2</v>
      </c>
      <c r="B155" s="114" t="s">
        <v>103</v>
      </c>
      <c r="C155" s="114">
        <v>56.7</v>
      </c>
      <c r="D155" s="114">
        <v>63</v>
      </c>
      <c r="E155" s="112" t="s">
        <v>112</v>
      </c>
      <c r="F155" s="112" t="s">
        <v>135</v>
      </c>
      <c r="G155" s="112">
        <v>527</v>
      </c>
      <c r="H155" s="114">
        <v>4.5</v>
      </c>
      <c r="I155" s="114">
        <v>3</v>
      </c>
      <c r="J155" s="114">
        <v>1</v>
      </c>
      <c r="K155" s="114">
        <v>4</v>
      </c>
      <c r="L155" s="114"/>
      <c r="M155" s="357"/>
    </row>
    <row r="156" spans="1:13" s="285" customFormat="1" ht="25.5" customHeight="1">
      <c r="A156" s="356">
        <v>3</v>
      </c>
      <c r="B156" s="114" t="s">
        <v>103</v>
      </c>
      <c r="C156" s="114">
        <v>56.7</v>
      </c>
      <c r="D156" s="114">
        <v>63</v>
      </c>
      <c r="E156" s="112" t="s">
        <v>196</v>
      </c>
      <c r="F156" s="112" t="s">
        <v>112</v>
      </c>
      <c r="G156" s="112">
        <v>54</v>
      </c>
      <c r="H156" s="114">
        <v>4.5</v>
      </c>
      <c r="I156" s="114">
        <v>3</v>
      </c>
      <c r="J156" s="114">
        <v>1</v>
      </c>
      <c r="K156" s="114">
        <v>4</v>
      </c>
      <c r="L156" s="114"/>
      <c r="M156" s="357"/>
    </row>
    <row r="157" spans="1:13" s="285" customFormat="1" ht="25.5" customHeight="1">
      <c r="A157" s="356">
        <v>4</v>
      </c>
      <c r="B157" s="114" t="s">
        <v>103</v>
      </c>
      <c r="C157" s="114">
        <v>56.7</v>
      </c>
      <c r="D157" s="114">
        <v>63</v>
      </c>
      <c r="E157" s="241" t="s">
        <v>196</v>
      </c>
      <c r="F157" s="112" t="s">
        <v>212</v>
      </c>
      <c r="G157" s="112">
        <v>310</v>
      </c>
      <c r="H157" s="114">
        <v>4.5</v>
      </c>
      <c r="I157" s="114">
        <v>3</v>
      </c>
      <c r="J157" s="114">
        <v>1</v>
      </c>
      <c r="K157" s="114">
        <v>4</v>
      </c>
      <c r="L157" s="114"/>
      <c r="M157" s="357"/>
    </row>
    <row r="158" spans="1:13" s="285" customFormat="1" ht="25.5" customHeight="1">
      <c r="A158" s="356">
        <v>5</v>
      </c>
      <c r="B158" s="114" t="s">
        <v>103</v>
      </c>
      <c r="C158" s="114">
        <v>56.7</v>
      </c>
      <c r="D158" s="114">
        <v>63</v>
      </c>
      <c r="E158" s="112" t="s">
        <v>237</v>
      </c>
      <c r="F158" s="112" t="s">
        <v>212</v>
      </c>
      <c r="G158" s="112">
        <v>83</v>
      </c>
      <c r="H158" s="114">
        <v>4.5</v>
      </c>
      <c r="I158" s="114">
        <v>3</v>
      </c>
      <c r="J158" s="114">
        <v>1</v>
      </c>
      <c r="K158" s="114">
        <v>4</v>
      </c>
      <c r="L158" s="114"/>
      <c r="M158" s="357"/>
    </row>
    <row r="159" spans="1:13" s="285" customFormat="1" ht="25.5" customHeight="1">
      <c r="A159" s="356">
        <v>6</v>
      </c>
      <c r="B159" s="114" t="s">
        <v>103</v>
      </c>
      <c r="C159" s="114">
        <v>56.7</v>
      </c>
      <c r="D159" s="114">
        <v>63</v>
      </c>
      <c r="E159" s="241" t="s">
        <v>688</v>
      </c>
      <c r="F159" s="241" t="s">
        <v>237</v>
      </c>
      <c r="G159" s="112">
        <v>242</v>
      </c>
      <c r="H159" s="114">
        <v>4.5</v>
      </c>
      <c r="I159" s="114">
        <v>3</v>
      </c>
      <c r="J159" s="114">
        <v>1</v>
      </c>
      <c r="K159" s="114">
        <v>4</v>
      </c>
      <c r="L159" s="114"/>
      <c r="M159" s="357"/>
    </row>
    <row r="160" spans="1:13" s="285" customFormat="1" ht="25.5" customHeight="1">
      <c r="A160" s="356">
        <v>7</v>
      </c>
      <c r="B160" s="114" t="s">
        <v>103</v>
      </c>
      <c r="C160" s="114">
        <v>56.7</v>
      </c>
      <c r="D160" s="114">
        <v>63</v>
      </c>
      <c r="E160" s="241" t="s">
        <v>237</v>
      </c>
      <c r="F160" s="241" t="s">
        <v>213</v>
      </c>
      <c r="G160" s="112">
        <v>200</v>
      </c>
      <c r="H160" s="114">
        <v>4.5</v>
      </c>
      <c r="I160" s="114">
        <v>3</v>
      </c>
      <c r="J160" s="114">
        <v>1</v>
      </c>
      <c r="K160" s="114">
        <v>4</v>
      </c>
      <c r="L160" s="114"/>
      <c r="M160" s="357"/>
    </row>
    <row r="161" spans="1:13" s="285" customFormat="1" ht="25.5" customHeight="1">
      <c r="A161" s="356">
        <v>8</v>
      </c>
      <c r="B161" s="114" t="s">
        <v>103</v>
      </c>
      <c r="C161" s="114">
        <v>56.7</v>
      </c>
      <c r="D161" s="114">
        <v>63</v>
      </c>
      <c r="E161" s="112" t="s">
        <v>212</v>
      </c>
      <c r="F161" s="241" t="s">
        <v>711</v>
      </c>
      <c r="G161" s="112">
        <v>172</v>
      </c>
      <c r="H161" s="114">
        <v>4.5</v>
      </c>
      <c r="I161" s="114">
        <v>3</v>
      </c>
      <c r="J161" s="114">
        <v>1</v>
      </c>
      <c r="K161" s="114">
        <v>4</v>
      </c>
      <c r="L161" s="114"/>
      <c r="M161" s="358"/>
    </row>
    <row r="162" spans="1:13" s="285" customFormat="1" ht="25.5" customHeight="1">
      <c r="A162" s="114">
        <v>9</v>
      </c>
      <c r="B162" s="114" t="s">
        <v>103</v>
      </c>
      <c r="C162" s="114">
        <v>56.7</v>
      </c>
      <c r="D162" s="114">
        <v>63</v>
      </c>
      <c r="E162" s="241" t="s">
        <v>711</v>
      </c>
      <c r="F162" s="112" t="s">
        <v>255</v>
      </c>
      <c r="G162" s="112">
        <v>258</v>
      </c>
      <c r="H162" s="114">
        <v>4.5</v>
      </c>
      <c r="I162" s="114">
        <v>3</v>
      </c>
      <c r="J162" s="114">
        <v>1</v>
      </c>
      <c r="K162" s="114">
        <v>4</v>
      </c>
      <c r="L162" s="114"/>
      <c r="M162" s="114"/>
    </row>
    <row r="163" spans="1:13" s="285" customFormat="1" ht="25.5" customHeight="1">
      <c r="A163" s="114">
        <v>10</v>
      </c>
      <c r="B163" s="114" t="s">
        <v>103</v>
      </c>
      <c r="C163" s="114">
        <v>56.7</v>
      </c>
      <c r="D163" s="114">
        <v>63</v>
      </c>
      <c r="E163" s="112" t="s">
        <v>111</v>
      </c>
      <c r="F163" s="112" t="s">
        <v>377</v>
      </c>
      <c r="G163" s="112">
        <v>363</v>
      </c>
      <c r="H163" s="114">
        <v>4.5</v>
      </c>
      <c r="I163" s="114">
        <v>3</v>
      </c>
      <c r="J163" s="114">
        <v>1</v>
      </c>
      <c r="K163" s="114">
        <v>4</v>
      </c>
      <c r="L163" s="114"/>
      <c r="M163" s="114"/>
    </row>
    <row r="164" spans="1:13" s="285" customFormat="1" ht="25.5" customHeight="1">
      <c r="A164" s="114">
        <v>11</v>
      </c>
      <c r="B164" s="114" t="s">
        <v>103</v>
      </c>
      <c r="C164" s="114">
        <v>56.7</v>
      </c>
      <c r="D164" s="114">
        <v>63</v>
      </c>
      <c r="E164" s="241" t="s">
        <v>377</v>
      </c>
      <c r="F164" s="112" t="s">
        <v>257</v>
      </c>
      <c r="G164" s="112">
        <v>253</v>
      </c>
      <c r="H164" s="114">
        <v>4.5</v>
      </c>
      <c r="I164" s="114">
        <v>3</v>
      </c>
      <c r="J164" s="114">
        <v>1</v>
      </c>
      <c r="K164" s="114">
        <v>4</v>
      </c>
      <c r="L164" s="114"/>
      <c r="M164" s="114"/>
    </row>
    <row r="165" spans="1:13" ht="25.5" customHeight="1">
      <c r="A165" s="114">
        <v>12</v>
      </c>
      <c r="B165" s="114" t="s">
        <v>103</v>
      </c>
      <c r="C165" s="114">
        <v>56.7</v>
      </c>
      <c r="D165" s="114">
        <v>63</v>
      </c>
      <c r="E165" s="112" t="s">
        <v>141</v>
      </c>
      <c r="F165" s="241" t="s">
        <v>115</v>
      </c>
      <c r="G165" s="112">
        <v>54</v>
      </c>
      <c r="H165" s="114">
        <v>4.5</v>
      </c>
      <c r="I165" s="114">
        <v>3</v>
      </c>
      <c r="J165" s="114">
        <v>1</v>
      </c>
      <c r="K165" s="114">
        <v>4</v>
      </c>
      <c r="L165" s="245"/>
      <c r="M165" s="245"/>
    </row>
    <row r="166" spans="1:13" ht="25.5" customHeight="1">
      <c r="A166" s="114">
        <v>13</v>
      </c>
      <c r="B166" s="114" t="s">
        <v>103</v>
      </c>
      <c r="C166" s="114">
        <v>56.7</v>
      </c>
      <c r="D166" s="114">
        <v>63</v>
      </c>
      <c r="E166" s="241" t="s">
        <v>115</v>
      </c>
      <c r="F166" s="112" t="s">
        <v>41</v>
      </c>
      <c r="G166" s="112">
        <v>135</v>
      </c>
      <c r="H166" s="114">
        <v>4.5</v>
      </c>
      <c r="I166" s="114">
        <v>3</v>
      </c>
      <c r="J166" s="114">
        <v>1</v>
      </c>
      <c r="K166" s="114">
        <v>4</v>
      </c>
      <c r="L166" s="245"/>
      <c r="M166" s="245"/>
    </row>
    <row r="167" spans="1:13" ht="25.5" customHeight="1">
      <c r="A167" s="114">
        <v>14</v>
      </c>
      <c r="B167" s="114" t="s">
        <v>103</v>
      </c>
      <c r="C167" s="114">
        <v>56.7</v>
      </c>
      <c r="D167" s="114">
        <v>63</v>
      </c>
      <c r="E167" s="241" t="s">
        <v>41</v>
      </c>
      <c r="F167" s="241" t="s">
        <v>665</v>
      </c>
      <c r="G167" s="112">
        <v>72</v>
      </c>
      <c r="H167" s="114">
        <v>4.5</v>
      </c>
      <c r="I167" s="114">
        <v>3</v>
      </c>
      <c r="J167" s="114">
        <v>1</v>
      </c>
      <c r="K167" s="114">
        <v>4</v>
      </c>
      <c r="L167" s="245"/>
      <c r="M167" s="245"/>
    </row>
    <row r="168" spans="1:13" ht="25.5" customHeight="1">
      <c r="A168" s="114">
        <v>15</v>
      </c>
      <c r="B168" s="114" t="s">
        <v>103</v>
      </c>
      <c r="C168" s="114">
        <v>56.7</v>
      </c>
      <c r="D168" s="114">
        <v>63</v>
      </c>
      <c r="E168" s="241" t="s">
        <v>665</v>
      </c>
      <c r="F168" s="112" t="s">
        <v>718</v>
      </c>
      <c r="G168" s="112">
        <v>99</v>
      </c>
      <c r="H168" s="114">
        <v>4.5</v>
      </c>
      <c r="I168" s="114">
        <v>3</v>
      </c>
      <c r="J168" s="114">
        <v>1</v>
      </c>
      <c r="K168" s="114">
        <v>4</v>
      </c>
      <c r="L168" s="245"/>
      <c r="M168" s="245"/>
    </row>
    <row r="169" spans="1:13" ht="25.5" customHeight="1">
      <c r="A169" s="114">
        <v>16</v>
      </c>
      <c r="B169" s="114" t="s">
        <v>103</v>
      </c>
      <c r="C169" s="114">
        <v>56.7</v>
      </c>
      <c r="D169" s="114">
        <v>63</v>
      </c>
      <c r="E169" s="112" t="s">
        <v>718</v>
      </c>
      <c r="F169" s="112" t="s">
        <v>278</v>
      </c>
      <c r="G169" s="112">
        <v>46</v>
      </c>
      <c r="H169" s="114">
        <v>4.5</v>
      </c>
      <c r="I169" s="114">
        <v>3</v>
      </c>
      <c r="J169" s="114">
        <v>1</v>
      </c>
      <c r="K169" s="114">
        <v>4</v>
      </c>
      <c r="L169" s="245"/>
      <c r="M169" s="245"/>
    </row>
    <row r="170" spans="1:13" ht="25.5" customHeight="1">
      <c r="A170" s="114">
        <v>17</v>
      </c>
      <c r="B170" s="114" t="s">
        <v>103</v>
      </c>
      <c r="C170" s="114">
        <v>56.7</v>
      </c>
      <c r="D170" s="114">
        <v>63</v>
      </c>
      <c r="E170" s="112" t="s">
        <v>278</v>
      </c>
      <c r="F170" s="112" t="s">
        <v>135</v>
      </c>
      <c r="G170" s="112">
        <v>206</v>
      </c>
      <c r="H170" s="114">
        <v>4.5</v>
      </c>
      <c r="I170" s="114">
        <v>3</v>
      </c>
      <c r="J170" s="114">
        <v>1</v>
      </c>
      <c r="K170" s="114">
        <v>4</v>
      </c>
      <c r="L170" s="245"/>
      <c r="M170" s="245"/>
    </row>
    <row r="171" spans="1:13" ht="25.5" customHeight="1">
      <c r="A171" s="114">
        <v>18</v>
      </c>
      <c r="B171" s="114" t="s">
        <v>103</v>
      </c>
      <c r="C171" s="114">
        <v>56.7</v>
      </c>
      <c r="D171" s="114">
        <v>63</v>
      </c>
      <c r="E171" s="241" t="s">
        <v>257</v>
      </c>
      <c r="F171" s="112" t="s">
        <v>719</v>
      </c>
      <c r="G171" s="112">
        <v>479</v>
      </c>
      <c r="H171" s="114">
        <v>4.5</v>
      </c>
      <c r="I171" s="114">
        <v>3</v>
      </c>
      <c r="J171" s="114">
        <v>1</v>
      </c>
      <c r="K171" s="114">
        <v>4</v>
      </c>
      <c r="L171" s="245"/>
      <c r="M171" s="245"/>
    </row>
    <row r="172" spans="1:13" ht="25.5" customHeight="1">
      <c r="A172" s="114">
        <v>19</v>
      </c>
      <c r="B172" s="114" t="s">
        <v>103</v>
      </c>
      <c r="C172" s="114">
        <v>56.7</v>
      </c>
      <c r="D172" s="114">
        <v>63</v>
      </c>
      <c r="E172" s="112" t="s">
        <v>257</v>
      </c>
      <c r="F172" s="112" t="s">
        <v>126</v>
      </c>
      <c r="G172" s="112">
        <v>247</v>
      </c>
      <c r="H172" s="114">
        <v>4.5</v>
      </c>
      <c r="I172" s="114">
        <v>3</v>
      </c>
      <c r="J172" s="114">
        <v>1</v>
      </c>
      <c r="K172" s="114">
        <v>4</v>
      </c>
      <c r="L172" s="245"/>
      <c r="M172" s="245"/>
    </row>
    <row r="173" spans="1:13" ht="25.5" customHeight="1">
      <c r="A173" s="114">
        <v>20</v>
      </c>
      <c r="B173" s="114" t="s">
        <v>103</v>
      </c>
      <c r="C173" s="114">
        <v>56.7</v>
      </c>
      <c r="D173" s="114">
        <v>63</v>
      </c>
      <c r="E173" s="112" t="s">
        <v>41</v>
      </c>
      <c r="F173" s="112" t="s">
        <v>253</v>
      </c>
      <c r="G173" s="112">
        <v>135</v>
      </c>
      <c r="H173" s="114">
        <v>4.5</v>
      </c>
      <c r="I173" s="114">
        <v>3</v>
      </c>
      <c r="J173" s="114">
        <v>1</v>
      </c>
      <c r="K173" s="114">
        <v>4</v>
      </c>
      <c r="L173" s="245"/>
      <c r="M173" s="245"/>
    </row>
    <row r="174" spans="1:13" ht="25.5" customHeight="1">
      <c r="A174" s="114">
        <v>21</v>
      </c>
      <c r="B174" s="114" t="s">
        <v>103</v>
      </c>
      <c r="C174" s="114">
        <v>56.7</v>
      </c>
      <c r="D174" s="114">
        <v>63</v>
      </c>
      <c r="E174" s="112" t="s">
        <v>253</v>
      </c>
      <c r="F174" s="112" t="s">
        <v>249</v>
      </c>
      <c r="G174" s="112">
        <v>7</v>
      </c>
      <c r="H174" s="114">
        <v>4.5</v>
      </c>
      <c r="I174" s="114">
        <v>3</v>
      </c>
      <c r="J174" s="114">
        <v>1</v>
      </c>
      <c r="K174" s="114">
        <v>4</v>
      </c>
      <c r="L174" s="245"/>
      <c r="M174" s="245"/>
    </row>
    <row r="175" spans="1:13" ht="25.5" customHeight="1">
      <c r="A175" s="114">
        <v>22</v>
      </c>
      <c r="B175" s="114" t="s">
        <v>103</v>
      </c>
      <c r="C175" s="114">
        <v>56.7</v>
      </c>
      <c r="D175" s="114">
        <v>63</v>
      </c>
      <c r="E175" s="112" t="s">
        <v>249</v>
      </c>
      <c r="F175" s="112" t="s">
        <v>365</v>
      </c>
      <c r="G175" s="112">
        <v>61</v>
      </c>
      <c r="H175" s="114">
        <v>4.5</v>
      </c>
      <c r="I175" s="114">
        <v>3</v>
      </c>
      <c r="J175" s="114">
        <v>1</v>
      </c>
      <c r="K175" s="114">
        <v>4</v>
      </c>
      <c r="L175" s="245"/>
      <c r="M175" s="245"/>
    </row>
    <row r="176" spans="1:13" ht="25.5" customHeight="1">
      <c r="A176" s="114">
        <v>23</v>
      </c>
      <c r="B176" s="114" t="s">
        <v>103</v>
      </c>
      <c r="C176" s="114">
        <v>56.7</v>
      </c>
      <c r="D176" s="114">
        <v>63</v>
      </c>
      <c r="E176" s="112" t="s">
        <v>365</v>
      </c>
      <c r="F176" s="112" t="s">
        <v>721</v>
      </c>
      <c r="G176" s="112">
        <v>138</v>
      </c>
      <c r="H176" s="114">
        <v>4.5</v>
      </c>
      <c r="I176" s="114">
        <v>3</v>
      </c>
      <c r="J176" s="114">
        <v>1</v>
      </c>
      <c r="K176" s="114">
        <v>4</v>
      </c>
      <c r="L176" s="245"/>
      <c r="M176" s="245"/>
    </row>
    <row r="177" spans="1:13" ht="25.5" customHeight="1">
      <c r="A177" s="114">
        <v>24</v>
      </c>
      <c r="B177" s="114" t="s">
        <v>103</v>
      </c>
      <c r="C177" s="114">
        <v>56.7</v>
      </c>
      <c r="D177" s="114">
        <v>63</v>
      </c>
      <c r="E177" s="112" t="s">
        <v>721</v>
      </c>
      <c r="F177" s="112" t="s">
        <v>722</v>
      </c>
      <c r="G177" s="112">
        <v>267</v>
      </c>
      <c r="H177" s="114">
        <v>4.5</v>
      </c>
      <c r="I177" s="114">
        <v>3</v>
      </c>
      <c r="J177" s="114">
        <v>1</v>
      </c>
      <c r="K177" s="114">
        <v>4</v>
      </c>
      <c r="L177" s="245"/>
      <c r="M177" s="245"/>
    </row>
    <row r="178" spans="1:13" ht="25.5" customHeight="1">
      <c r="A178" s="114">
        <v>25</v>
      </c>
      <c r="B178" s="114" t="s">
        <v>103</v>
      </c>
      <c r="C178" s="114">
        <v>56.7</v>
      </c>
      <c r="D178" s="114">
        <v>63</v>
      </c>
      <c r="E178" s="112" t="s">
        <v>250</v>
      </c>
      <c r="F178" s="112" t="s">
        <v>643</v>
      </c>
      <c r="G178" s="112">
        <v>176</v>
      </c>
      <c r="H178" s="114">
        <v>4.5</v>
      </c>
      <c r="I178" s="114">
        <v>3</v>
      </c>
      <c r="J178" s="114">
        <v>1</v>
      </c>
      <c r="K178" s="114">
        <v>4</v>
      </c>
      <c r="L178" s="245"/>
      <c r="M178" s="245"/>
    </row>
    <row r="179" spans="1:13" ht="25.5" customHeight="1">
      <c r="A179" s="114">
        <v>26</v>
      </c>
      <c r="B179" s="114" t="s">
        <v>103</v>
      </c>
      <c r="C179" s="114">
        <v>56.7</v>
      </c>
      <c r="D179" s="114">
        <v>63</v>
      </c>
      <c r="E179" s="112" t="s">
        <v>643</v>
      </c>
      <c r="F179" s="112" t="s">
        <v>187</v>
      </c>
      <c r="G179" s="112">
        <v>52</v>
      </c>
      <c r="H179" s="114">
        <v>4.5</v>
      </c>
      <c r="I179" s="114">
        <v>3</v>
      </c>
      <c r="J179" s="114">
        <v>1</v>
      </c>
      <c r="K179" s="114">
        <v>4</v>
      </c>
      <c r="L179" s="245"/>
      <c r="M179" s="245"/>
    </row>
    <row r="180" spans="1:13" ht="25.5" customHeight="1">
      <c r="A180" s="114">
        <v>27</v>
      </c>
      <c r="B180" s="114" t="s">
        <v>103</v>
      </c>
      <c r="C180" s="114">
        <v>56.7</v>
      </c>
      <c r="D180" s="114">
        <v>63</v>
      </c>
      <c r="E180" s="112" t="s">
        <v>187</v>
      </c>
      <c r="F180" s="112" t="s">
        <v>723</v>
      </c>
      <c r="G180" s="112">
        <v>31</v>
      </c>
      <c r="H180" s="114">
        <v>4.5</v>
      </c>
      <c r="I180" s="114">
        <v>3</v>
      </c>
      <c r="J180" s="114">
        <v>1</v>
      </c>
      <c r="K180" s="114">
        <v>4</v>
      </c>
      <c r="L180" s="245"/>
      <c r="M180" s="245"/>
    </row>
    <row r="181" spans="1:13" ht="25.5" customHeight="1">
      <c r="A181" s="114">
        <v>28</v>
      </c>
      <c r="B181" s="114" t="s">
        <v>103</v>
      </c>
      <c r="C181" s="114">
        <v>56.7</v>
      </c>
      <c r="D181" s="114">
        <v>63</v>
      </c>
      <c r="E181" s="112" t="s">
        <v>723</v>
      </c>
      <c r="F181" s="112" t="s">
        <v>115</v>
      </c>
      <c r="G181" s="112">
        <v>241</v>
      </c>
      <c r="H181" s="114">
        <v>4.5</v>
      </c>
      <c r="I181" s="114">
        <v>3</v>
      </c>
      <c r="J181" s="114">
        <v>1</v>
      </c>
      <c r="K181" s="114">
        <v>4</v>
      </c>
      <c r="L181" s="245"/>
      <c r="M181" s="245"/>
    </row>
    <row r="182" spans="1:13" ht="25.5" customHeight="1">
      <c r="A182" s="114">
        <v>29</v>
      </c>
      <c r="B182" s="114" t="s">
        <v>103</v>
      </c>
      <c r="C182" s="114">
        <v>56.7</v>
      </c>
      <c r="D182" s="114">
        <v>63</v>
      </c>
      <c r="E182" s="112" t="s">
        <v>250</v>
      </c>
      <c r="F182" s="112" t="s">
        <v>692</v>
      </c>
      <c r="G182" s="112">
        <v>43</v>
      </c>
      <c r="H182" s="114">
        <v>4.5</v>
      </c>
      <c r="I182" s="114">
        <v>3</v>
      </c>
      <c r="J182" s="114">
        <v>1</v>
      </c>
      <c r="K182" s="114">
        <v>4</v>
      </c>
      <c r="L182" s="245"/>
      <c r="M182" s="245"/>
    </row>
    <row r="183" spans="1:13" ht="25.5" customHeight="1">
      <c r="A183" s="114">
        <v>30</v>
      </c>
      <c r="B183" s="114" t="s">
        <v>103</v>
      </c>
      <c r="C183" s="114">
        <v>56.7</v>
      </c>
      <c r="D183" s="114">
        <v>63</v>
      </c>
      <c r="E183" s="112" t="s">
        <v>723</v>
      </c>
      <c r="F183" s="112" t="s">
        <v>253</v>
      </c>
      <c r="G183" s="112">
        <v>57</v>
      </c>
      <c r="H183" s="114">
        <v>4.5</v>
      </c>
      <c r="I183" s="114">
        <v>3</v>
      </c>
      <c r="J183" s="114">
        <v>1</v>
      </c>
      <c r="K183" s="114">
        <v>4</v>
      </c>
      <c r="L183" s="245"/>
      <c r="M183" s="245"/>
    </row>
    <row r="184" spans="1:13" ht="25.5" customHeight="1">
      <c r="A184" s="114">
        <v>31</v>
      </c>
      <c r="B184" s="114" t="s">
        <v>103</v>
      </c>
      <c r="C184" s="114">
        <v>56.7</v>
      </c>
      <c r="D184" s="114">
        <v>63</v>
      </c>
      <c r="E184" s="112" t="s">
        <v>187</v>
      </c>
      <c r="F184" s="112" t="s">
        <v>130</v>
      </c>
      <c r="G184" s="112">
        <v>51</v>
      </c>
      <c r="H184" s="114">
        <v>4.5</v>
      </c>
      <c r="I184" s="114">
        <v>3</v>
      </c>
      <c r="J184" s="114">
        <v>1</v>
      </c>
      <c r="K184" s="114">
        <v>4</v>
      </c>
      <c r="L184" s="245"/>
      <c r="M184" s="245"/>
    </row>
    <row r="185" spans="1:13" ht="25.5" customHeight="1">
      <c r="A185" s="114">
        <v>32</v>
      </c>
      <c r="B185" s="114" t="s">
        <v>103</v>
      </c>
      <c r="C185" s="114">
        <v>56.7</v>
      </c>
      <c r="D185" s="114">
        <v>63</v>
      </c>
      <c r="E185" s="112" t="s">
        <v>135</v>
      </c>
      <c r="F185" s="112" t="s">
        <v>53</v>
      </c>
      <c r="G185" s="112">
        <v>108</v>
      </c>
      <c r="H185" s="114">
        <v>4.5</v>
      </c>
      <c r="I185" s="114">
        <v>3</v>
      </c>
      <c r="J185" s="114">
        <v>1</v>
      </c>
      <c r="K185" s="114">
        <v>4</v>
      </c>
      <c r="L185" s="245"/>
      <c r="M185" s="245"/>
    </row>
    <row r="186" spans="1:13" ht="25.5" customHeight="1">
      <c r="A186" s="114">
        <v>33</v>
      </c>
      <c r="B186" s="114" t="s">
        <v>103</v>
      </c>
      <c r="C186" s="114">
        <v>67.400000000000006</v>
      </c>
      <c r="D186" s="114">
        <v>75</v>
      </c>
      <c r="E186" s="112" t="s">
        <v>213</v>
      </c>
      <c r="F186" s="112" t="s">
        <v>192</v>
      </c>
      <c r="G186" s="112">
        <v>74</v>
      </c>
      <c r="H186" s="114">
        <v>4.5</v>
      </c>
      <c r="I186" s="114">
        <v>3</v>
      </c>
      <c r="J186" s="114">
        <v>1</v>
      </c>
      <c r="K186" s="114">
        <v>4</v>
      </c>
      <c r="L186" s="245"/>
      <c r="M186" s="245"/>
    </row>
    <row r="187" spans="1:13" ht="25.5" customHeight="1">
      <c r="A187" s="114">
        <v>34</v>
      </c>
      <c r="B187" s="114" t="s">
        <v>103</v>
      </c>
      <c r="C187" s="114">
        <v>67.400000000000006</v>
      </c>
      <c r="D187" s="114">
        <v>75</v>
      </c>
      <c r="E187" s="112" t="s">
        <v>116</v>
      </c>
      <c r="F187" s="112" t="s">
        <v>724</v>
      </c>
      <c r="G187" s="112">
        <v>180</v>
      </c>
      <c r="H187" s="114">
        <v>4.5</v>
      </c>
      <c r="I187" s="114">
        <v>3</v>
      </c>
      <c r="J187" s="114">
        <v>1</v>
      </c>
      <c r="K187" s="114">
        <v>4</v>
      </c>
      <c r="L187" s="245"/>
      <c r="M187" s="245"/>
    </row>
    <row r="188" spans="1:13" ht="25.5" customHeight="1">
      <c r="A188" s="114">
        <v>35</v>
      </c>
      <c r="B188" s="114" t="s">
        <v>103</v>
      </c>
      <c r="C188" s="114">
        <v>81.099999999999994</v>
      </c>
      <c r="D188" s="114">
        <v>90</v>
      </c>
      <c r="E188" s="112" t="s">
        <v>192</v>
      </c>
      <c r="F188" s="112" t="s">
        <v>222</v>
      </c>
      <c r="G188" s="112">
        <v>167</v>
      </c>
      <c r="H188" s="114">
        <v>4.5</v>
      </c>
      <c r="I188" s="114">
        <v>3</v>
      </c>
      <c r="J188" s="114">
        <v>1</v>
      </c>
      <c r="K188" s="114">
        <v>4</v>
      </c>
      <c r="L188" s="245"/>
      <c r="M188" s="245"/>
    </row>
    <row r="189" spans="1:13" ht="25.5" customHeight="1">
      <c r="A189" s="114">
        <v>36</v>
      </c>
      <c r="B189" s="114" t="s">
        <v>103</v>
      </c>
      <c r="C189" s="114">
        <v>81.099999999999994</v>
      </c>
      <c r="D189" s="114">
        <v>90</v>
      </c>
      <c r="E189" s="112" t="s">
        <v>725</v>
      </c>
      <c r="F189" s="112" t="s">
        <v>252</v>
      </c>
      <c r="G189" s="112">
        <v>169</v>
      </c>
      <c r="H189" s="114">
        <v>4.5</v>
      </c>
      <c r="I189" s="114">
        <v>3</v>
      </c>
      <c r="J189" s="114">
        <v>1</v>
      </c>
      <c r="K189" s="114">
        <v>4</v>
      </c>
      <c r="L189" s="245"/>
      <c r="M189" s="245"/>
    </row>
    <row r="190" spans="1:13" ht="25.5" customHeight="1">
      <c r="A190" s="114">
        <v>37</v>
      </c>
      <c r="B190" s="114" t="s">
        <v>103</v>
      </c>
      <c r="C190" s="114">
        <v>81.099999999999994</v>
      </c>
      <c r="D190" s="114">
        <v>90</v>
      </c>
      <c r="E190" s="112" t="s">
        <v>252</v>
      </c>
      <c r="F190" s="112" t="s">
        <v>116</v>
      </c>
      <c r="G190" s="112">
        <v>124</v>
      </c>
      <c r="H190" s="114">
        <v>4.5</v>
      </c>
      <c r="I190" s="114">
        <v>3</v>
      </c>
      <c r="J190" s="114">
        <v>1</v>
      </c>
      <c r="K190" s="114">
        <v>4</v>
      </c>
      <c r="L190" s="245"/>
      <c r="M190" s="245"/>
    </row>
    <row r="191" spans="1:13" ht="25.5" customHeight="1">
      <c r="A191" s="114">
        <v>38</v>
      </c>
      <c r="B191" s="114" t="s">
        <v>103</v>
      </c>
      <c r="C191" s="114">
        <v>99.3</v>
      </c>
      <c r="D191" s="114">
        <v>110</v>
      </c>
      <c r="E191" s="112" t="s">
        <v>222</v>
      </c>
      <c r="F191" s="112" t="s">
        <v>209</v>
      </c>
      <c r="G191" s="112">
        <v>76</v>
      </c>
      <c r="H191" s="114">
        <v>4.5</v>
      </c>
      <c r="I191" s="114">
        <v>3</v>
      </c>
      <c r="J191" s="114">
        <v>1</v>
      </c>
      <c r="K191" s="114">
        <v>4</v>
      </c>
      <c r="L191" s="245"/>
      <c r="M191" s="245"/>
    </row>
    <row r="192" spans="1:13" ht="25.5" customHeight="1">
      <c r="A192" s="114">
        <v>39</v>
      </c>
      <c r="B192" s="114" t="s">
        <v>103</v>
      </c>
      <c r="C192" s="114">
        <v>99.3</v>
      </c>
      <c r="D192" s="114">
        <v>110</v>
      </c>
      <c r="E192" s="112" t="s">
        <v>209</v>
      </c>
      <c r="F192" s="112" t="s">
        <v>113</v>
      </c>
      <c r="G192" s="112">
        <v>16</v>
      </c>
      <c r="H192" s="114">
        <v>4.5</v>
      </c>
      <c r="I192" s="114">
        <v>3</v>
      </c>
      <c r="J192" s="114">
        <v>1</v>
      </c>
      <c r="K192" s="114">
        <v>4</v>
      </c>
      <c r="L192" s="245"/>
      <c r="M192" s="245"/>
    </row>
    <row r="193" spans="1:13" ht="25.5" customHeight="1">
      <c r="A193" s="114">
        <v>40</v>
      </c>
      <c r="B193" s="114" t="s">
        <v>103</v>
      </c>
      <c r="C193" s="114">
        <v>99.3</v>
      </c>
      <c r="D193" s="114">
        <v>110</v>
      </c>
      <c r="E193" s="112" t="s">
        <v>113</v>
      </c>
      <c r="F193" s="112" t="s">
        <v>108</v>
      </c>
      <c r="G193" s="112">
        <v>28</v>
      </c>
      <c r="H193" s="114">
        <v>4.5</v>
      </c>
      <c r="I193" s="114">
        <v>3</v>
      </c>
      <c r="J193" s="114">
        <v>1</v>
      </c>
      <c r="K193" s="114">
        <v>4</v>
      </c>
      <c r="L193" s="245"/>
      <c r="M193" s="245"/>
    </row>
    <row r="194" spans="1:13" ht="25.5" customHeight="1">
      <c r="A194" s="114">
        <v>41</v>
      </c>
      <c r="B194" s="114" t="s">
        <v>103</v>
      </c>
      <c r="C194" s="114">
        <v>99.3</v>
      </c>
      <c r="D194" s="114">
        <v>110</v>
      </c>
      <c r="E194" s="112" t="s">
        <v>108</v>
      </c>
      <c r="F194" s="112" t="s">
        <v>109</v>
      </c>
      <c r="G194" s="112">
        <v>56</v>
      </c>
      <c r="H194" s="114">
        <v>4.5</v>
      </c>
      <c r="I194" s="114">
        <v>3</v>
      </c>
      <c r="J194" s="114">
        <v>1</v>
      </c>
      <c r="K194" s="114">
        <v>4</v>
      </c>
      <c r="L194" s="245"/>
      <c r="M194" s="245"/>
    </row>
    <row r="195" spans="1:13" ht="25.5" customHeight="1">
      <c r="A195" s="114">
        <v>42</v>
      </c>
      <c r="B195" s="114" t="s">
        <v>103</v>
      </c>
      <c r="C195" s="114">
        <v>99.3</v>
      </c>
      <c r="D195" s="114">
        <v>110</v>
      </c>
      <c r="E195" s="112" t="s">
        <v>109</v>
      </c>
      <c r="F195" s="112" t="s">
        <v>725</v>
      </c>
      <c r="G195" s="112">
        <v>68</v>
      </c>
      <c r="H195" s="114">
        <v>4.5</v>
      </c>
      <c r="I195" s="114">
        <v>3</v>
      </c>
      <c r="J195" s="114">
        <v>1</v>
      </c>
      <c r="K195" s="114">
        <v>4</v>
      </c>
      <c r="L195" s="245"/>
      <c r="M195" s="245"/>
    </row>
    <row r="196" spans="1:13" ht="25.5" customHeight="1">
      <c r="A196" s="114">
        <v>43</v>
      </c>
      <c r="B196" s="114" t="s">
        <v>103</v>
      </c>
      <c r="C196" s="114">
        <v>56.7</v>
      </c>
      <c r="D196" s="114">
        <v>63</v>
      </c>
      <c r="E196" s="112" t="s">
        <v>209</v>
      </c>
      <c r="F196" s="112" t="s">
        <v>726</v>
      </c>
      <c r="G196" s="112">
        <v>70</v>
      </c>
      <c r="H196" s="114">
        <v>4.5</v>
      </c>
      <c r="I196" s="114">
        <v>3</v>
      </c>
      <c r="J196" s="114">
        <v>1</v>
      </c>
      <c r="K196" s="114">
        <v>4</v>
      </c>
      <c r="L196" s="245"/>
      <c r="M196" s="245"/>
    </row>
    <row r="197" spans="1:13" ht="25.5" customHeight="1">
      <c r="A197" s="114">
        <v>44</v>
      </c>
      <c r="B197" s="114" t="s">
        <v>103</v>
      </c>
      <c r="C197" s="114">
        <v>56.7</v>
      </c>
      <c r="D197" s="114">
        <v>63</v>
      </c>
      <c r="E197" s="112" t="s">
        <v>726</v>
      </c>
      <c r="F197" s="112" t="s">
        <v>727</v>
      </c>
      <c r="G197" s="112">
        <v>101</v>
      </c>
      <c r="H197" s="114">
        <v>4.5</v>
      </c>
      <c r="I197" s="114">
        <v>3</v>
      </c>
      <c r="J197" s="114">
        <v>1</v>
      </c>
      <c r="K197" s="114">
        <v>4</v>
      </c>
      <c r="L197" s="245"/>
      <c r="M197" s="245"/>
    </row>
    <row r="198" spans="1:13" ht="25.5" customHeight="1">
      <c r="A198" s="114">
        <v>45</v>
      </c>
      <c r="B198" s="114" t="s">
        <v>103</v>
      </c>
      <c r="C198" s="114">
        <v>56.7</v>
      </c>
      <c r="D198" s="114">
        <v>63</v>
      </c>
      <c r="E198" s="112" t="s">
        <v>727</v>
      </c>
      <c r="F198" s="112" t="s">
        <v>206</v>
      </c>
      <c r="G198" s="112">
        <v>94</v>
      </c>
      <c r="H198" s="114">
        <v>4.5</v>
      </c>
      <c r="I198" s="114">
        <v>3</v>
      </c>
      <c r="J198" s="114">
        <v>1</v>
      </c>
      <c r="K198" s="114">
        <v>4</v>
      </c>
      <c r="L198" s="245"/>
      <c r="M198" s="245"/>
    </row>
    <row r="199" spans="1:13" ht="25.5" customHeight="1">
      <c r="A199" s="114">
        <v>46</v>
      </c>
      <c r="B199" s="114" t="s">
        <v>103</v>
      </c>
      <c r="C199" s="114">
        <v>56.7</v>
      </c>
      <c r="D199" s="114">
        <v>63</v>
      </c>
      <c r="E199" s="112" t="s">
        <v>108</v>
      </c>
      <c r="F199" s="112" t="s">
        <v>728</v>
      </c>
      <c r="G199" s="112">
        <v>73</v>
      </c>
      <c r="H199" s="114">
        <v>4.5</v>
      </c>
      <c r="I199" s="114">
        <v>3</v>
      </c>
      <c r="J199" s="114">
        <v>1</v>
      </c>
      <c r="K199" s="114">
        <v>4</v>
      </c>
      <c r="L199" s="245"/>
      <c r="M199" s="245"/>
    </row>
    <row r="200" spans="1:13" ht="25.5" customHeight="1">
      <c r="A200" s="114">
        <v>47</v>
      </c>
      <c r="B200" s="114" t="s">
        <v>103</v>
      </c>
      <c r="C200" s="114">
        <v>56.7</v>
      </c>
      <c r="D200" s="114">
        <v>63</v>
      </c>
      <c r="E200" s="112" t="s">
        <v>109</v>
      </c>
      <c r="F200" s="112" t="s">
        <v>114</v>
      </c>
      <c r="G200" s="112">
        <v>42</v>
      </c>
      <c r="H200" s="114">
        <v>4.5</v>
      </c>
      <c r="I200" s="114">
        <v>3</v>
      </c>
      <c r="J200" s="114">
        <v>1</v>
      </c>
      <c r="K200" s="114">
        <v>4</v>
      </c>
      <c r="L200" s="245"/>
      <c r="M200" s="245"/>
    </row>
    <row r="201" spans="1:13" ht="25.5" customHeight="1">
      <c r="A201" s="114">
        <v>48</v>
      </c>
      <c r="B201" s="114" t="s">
        <v>103</v>
      </c>
      <c r="C201" s="114">
        <v>56.7</v>
      </c>
      <c r="D201" s="114">
        <v>63</v>
      </c>
      <c r="E201" s="112" t="s">
        <v>113</v>
      </c>
      <c r="F201" s="112" t="s">
        <v>367</v>
      </c>
      <c r="G201" s="112">
        <v>63</v>
      </c>
      <c r="H201" s="114">
        <v>4.5</v>
      </c>
      <c r="I201" s="114">
        <v>3</v>
      </c>
      <c r="J201" s="114">
        <v>1</v>
      </c>
      <c r="K201" s="114">
        <v>4</v>
      </c>
      <c r="L201" s="245"/>
      <c r="M201" s="245"/>
    </row>
    <row r="202" spans="1:13" ht="25.5" customHeight="1">
      <c r="A202" s="114">
        <v>49</v>
      </c>
      <c r="B202" s="114" t="s">
        <v>103</v>
      </c>
      <c r="C202" s="114">
        <v>67.400000000000006</v>
      </c>
      <c r="D202" s="114">
        <v>75</v>
      </c>
      <c r="E202" s="112" t="s">
        <v>725</v>
      </c>
      <c r="F202" s="112" t="s">
        <v>663</v>
      </c>
      <c r="G202" s="112">
        <v>209</v>
      </c>
      <c r="H202" s="114">
        <v>4.5</v>
      </c>
      <c r="I202" s="114">
        <v>3</v>
      </c>
      <c r="J202" s="114">
        <v>1</v>
      </c>
      <c r="K202" s="114">
        <v>4</v>
      </c>
      <c r="L202" s="245"/>
      <c r="M202" s="245"/>
    </row>
    <row r="203" spans="1:13" ht="25.5" customHeight="1">
      <c r="A203" s="114">
        <v>50</v>
      </c>
      <c r="B203" s="114" t="s">
        <v>103</v>
      </c>
      <c r="C203" s="114">
        <v>56.7</v>
      </c>
      <c r="D203" s="114">
        <v>63</v>
      </c>
      <c r="E203" s="112" t="s">
        <v>724</v>
      </c>
      <c r="F203" s="112" t="s">
        <v>179</v>
      </c>
      <c r="G203" s="112">
        <v>144</v>
      </c>
      <c r="H203" s="114">
        <v>4.5</v>
      </c>
      <c r="I203" s="114">
        <v>3</v>
      </c>
      <c r="J203" s="114">
        <v>1</v>
      </c>
      <c r="K203" s="114">
        <v>4</v>
      </c>
      <c r="L203" s="245"/>
      <c r="M203" s="245"/>
    </row>
    <row r="204" spans="1:13" ht="25.5" customHeight="1">
      <c r="A204" s="114">
        <v>51</v>
      </c>
      <c r="B204" s="114" t="s">
        <v>103</v>
      </c>
      <c r="C204" s="114">
        <v>56.7</v>
      </c>
      <c r="D204" s="114">
        <v>63</v>
      </c>
      <c r="E204" s="112" t="s">
        <v>179</v>
      </c>
      <c r="F204" s="112" t="s">
        <v>119</v>
      </c>
      <c r="G204" s="112">
        <v>53</v>
      </c>
      <c r="H204" s="114">
        <v>4.5</v>
      </c>
      <c r="I204" s="114">
        <v>3</v>
      </c>
      <c r="J204" s="114">
        <v>1</v>
      </c>
      <c r="K204" s="114">
        <v>4</v>
      </c>
      <c r="L204" s="245"/>
      <c r="M204" s="245"/>
    </row>
    <row r="205" spans="1:13" ht="25.5" customHeight="1">
      <c r="A205" s="114">
        <v>52</v>
      </c>
      <c r="B205" s="114" t="s">
        <v>103</v>
      </c>
      <c r="C205" s="114">
        <v>56.7</v>
      </c>
      <c r="D205" s="114">
        <v>63</v>
      </c>
      <c r="E205" s="112" t="s">
        <v>287</v>
      </c>
      <c r="F205" s="112" t="s">
        <v>729</v>
      </c>
      <c r="G205" s="112">
        <v>30</v>
      </c>
      <c r="H205" s="114">
        <v>4.5</v>
      </c>
      <c r="I205" s="114">
        <v>3</v>
      </c>
      <c r="J205" s="114">
        <v>1</v>
      </c>
      <c r="K205" s="114">
        <v>4</v>
      </c>
      <c r="L205" s="245"/>
      <c r="M205" s="245"/>
    </row>
    <row r="206" spans="1:13" ht="25.5" customHeight="1">
      <c r="A206" s="114">
        <v>53</v>
      </c>
      <c r="B206" s="114" t="s">
        <v>103</v>
      </c>
      <c r="C206" s="114">
        <v>56.7</v>
      </c>
      <c r="D206" s="114">
        <v>63</v>
      </c>
      <c r="E206" s="112" t="s">
        <v>179</v>
      </c>
      <c r="F206" s="112" t="s">
        <v>287</v>
      </c>
      <c r="G206" s="112">
        <v>21</v>
      </c>
      <c r="H206" s="114">
        <v>4.5</v>
      </c>
      <c r="I206" s="114">
        <v>3</v>
      </c>
      <c r="J206" s="114">
        <v>1</v>
      </c>
      <c r="K206" s="114">
        <v>4</v>
      </c>
      <c r="L206" s="245"/>
      <c r="M206" s="245"/>
    </row>
    <row r="207" spans="1:13" ht="25.5" customHeight="1">
      <c r="A207" s="114">
        <v>54</v>
      </c>
      <c r="B207" s="114" t="s">
        <v>103</v>
      </c>
      <c r="C207" s="114">
        <v>56.7</v>
      </c>
      <c r="D207" s="114">
        <v>63</v>
      </c>
      <c r="E207" s="112" t="s">
        <v>724</v>
      </c>
      <c r="F207" s="112" t="s">
        <v>730</v>
      </c>
      <c r="G207" s="112">
        <v>52</v>
      </c>
      <c r="H207" s="114">
        <v>4.5</v>
      </c>
      <c r="I207" s="114">
        <v>3</v>
      </c>
      <c r="J207" s="114">
        <v>1</v>
      </c>
      <c r="K207" s="114">
        <v>4</v>
      </c>
      <c r="L207" s="245"/>
      <c r="M207" s="245"/>
    </row>
    <row r="208" spans="1:13" ht="25.5" customHeight="1">
      <c r="A208" s="114">
        <v>55</v>
      </c>
      <c r="B208" s="114" t="s">
        <v>103</v>
      </c>
      <c r="C208" s="114">
        <v>56.7</v>
      </c>
      <c r="D208" s="114">
        <v>63</v>
      </c>
      <c r="E208" s="112" t="s">
        <v>730</v>
      </c>
      <c r="F208" s="112" t="s">
        <v>731</v>
      </c>
      <c r="G208" s="112">
        <v>43</v>
      </c>
      <c r="H208" s="114">
        <v>4.5</v>
      </c>
      <c r="I208" s="114">
        <v>3</v>
      </c>
      <c r="J208" s="114">
        <v>1</v>
      </c>
      <c r="K208" s="114">
        <v>4</v>
      </c>
      <c r="L208" s="245"/>
      <c r="M208" s="245"/>
    </row>
    <row r="209" spans="1:13" ht="25.5" customHeight="1">
      <c r="A209" s="114">
        <v>56</v>
      </c>
      <c r="B209" s="114" t="s">
        <v>103</v>
      </c>
      <c r="C209" s="114">
        <v>56.7</v>
      </c>
      <c r="D209" s="114">
        <v>63</v>
      </c>
      <c r="E209" s="112" t="s">
        <v>730</v>
      </c>
      <c r="F209" s="112" t="s">
        <v>697</v>
      </c>
      <c r="G209" s="112">
        <v>103</v>
      </c>
      <c r="H209" s="114">
        <v>4.5</v>
      </c>
      <c r="I209" s="114">
        <v>3</v>
      </c>
      <c r="J209" s="114">
        <v>1</v>
      </c>
      <c r="K209" s="114">
        <v>4</v>
      </c>
      <c r="L209" s="245"/>
      <c r="M209" s="245"/>
    </row>
    <row r="210" spans="1:13" ht="25.5" customHeight="1">
      <c r="A210" s="114">
        <v>57</v>
      </c>
      <c r="B210" s="114" t="s">
        <v>103</v>
      </c>
      <c r="C210" s="114">
        <v>56.7</v>
      </c>
      <c r="D210" s="114">
        <v>63</v>
      </c>
      <c r="E210" s="112" t="s">
        <v>697</v>
      </c>
      <c r="F210" s="112" t="s">
        <v>292</v>
      </c>
      <c r="G210" s="112">
        <v>40</v>
      </c>
      <c r="H210" s="114">
        <v>4.5</v>
      </c>
      <c r="I210" s="114">
        <v>3</v>
      </c>
      <c r="J210" s="114">
        <v>1</v>
      </c>
      <c r="K210" s="114">
        <v>4</v>
      </c>
      <c r="L210" s="245"/>
      <c r="M210" s="245"/>
    </row>
    <row r="211" spans="1:13" ht="25.5" customHeight="1">
      <c r="A211" s="114">
        <v>58</v>
      </c>
      <c r="B211" s="114" t="s">
        <v>103</v>
      </c>
      <c r="C211" s="114">
        <v>56.7</v>
      </c>
      <c r="D211" s="114">
        <v>63</v>
      </c>
      <c r="E211" s="112" t="s">
        <v>697</v>
      </c>
      <c r="F211" s="112" t="s">
        <v>292</v>
      </c>
      <c r="G211" s="112">
        <v>48</v>
      </c>
      <c r="H211" s="114">
        <v>4.5</v>
      </c>
      <c r="I211" s="114">
        <v>3</v>
      </c>
      <c r="J211" s="114">
        <v>1</v>
      </c>
      <c r="K211" s="114">
        <v>4</v>
      </c>
      <c r="L211" s="245"/>
      <c r="M211" s="245"/>
    </row>
    <row r="212" spans="1:13" ht="25.5" customHeight="1">
      <c r="A212" s="114">
        <v>59</v>
      </c>
      <c r="B212" s="114" t="s">
        <v>103</v>
      </c>
      <c r="C212" s="114">
        <v>56.7</v>
      </c>
      <c r="D212" s="114">
        <v>63</v>
      </c>
      <c r="E212" s="112" t="s">
        <v>292</v>
      </c>
      <c r="F212" s="112" t="s">
        <v>143</v>
      </c>
      <c r="G212" s="112">
        <v>17</v>
      </c>
      <c r="H212" s="114">
        <v>4.5</v>
      </c>
      <c r="I212" s="114">
        <v>3</v>
      </c>
      <c r="J212" s="114">
        <v>1</v>
      </c>
      <c r="K212" s="114">
        <v>4</v>
      </c>
      <c r="L212" s="245"/>
      <c r="M212" s="245"/>
    </row>
    <row r="213" spans="1:13" ht="25.5" customHeight="1">
      <c r="A213" s="114">
        <v>60</v>
      </c>
      <c r="B213" s="114" t="s">
        <v>103</v>
      </c>
      <c r="C213" s="114">
        <v>67.400000000000006</v>
      </c>
      <c r="D213" s="114">
        <v>75</v>
      </c>
      <c r="E213" s="112" t="s">
        <v>663</v>
      </c>
      <c r="F213" s="112" t="s">
        <v>228</v>
      </c>
      <c r="G213" s="112">
        <v>30</v>
      </c>
      <c r="H213" s="114">
        <v>4.5</v>
      </c>
      <c r="I213" s="114">
        <v>3</v>
      </c>
      <c r="J213" s="114">
        <v>1</v>
      </c>
      <c r="K213" s="114">
        <v>4</v>
      </c>
      <c r="L213" s="245"/>
      <c r="M213" s="245"/>
    </row>
    <row r="214" spans="1:13" ht="25.5" customHeight="1">
      <c r="A214" s="114">
        <v>61</v>
      </c>
      <c r="B214" s="114" t="s">
        <v>103</v>
      </c>
      <c r="C214" s="114">
        <v>67.400000000000006</v>
      </c>
      <c r="D214" s="114">
        <v>75</v>
      </c>
      <c r="E214" s="112" t="s">
        <v>663</v>
      </c>
      <c r="F214" s="112" t="s">
        <v>230</v>
      </c>
      <c r="G214" s="112">
        <v>24</v>
      </c>
      <c r="H214" s="114">
        <v>4.5</v>
      </c>
      <c r="I214" s="114">
        <v>3</v>
      </c>
      <c r="J214" s="114">
        <v>1</v>
      </c>
      <c r="K214" s="114">
        <v>4</v>
      </c>
      <c r="L214" s="245"/>
      <c r="M214" s="245"/>
    </row>
    <row r="215" spans="1:13" ht="25.5" customHeight="1">
      <c r="A215" s="114">
        <v>62</v>
      </c>
      <c r="B215" s="114" t="s">
        <v>103</v>
      </c>
      <c r="C215" s="114">
        <v>56.7</v>
      </c>
      <c r="D215" s="114">
        <v>63</v>
      </c>
      <c r="E215" s="112" t="s">
        <v>228</v>
      </c>
      <c r="F215" s="112" t="s">
        <v>243</v>
      </c>
      <c r="G215" s="112">
        <v>107</v>
      </c>
      <c r="H215" s="114">
        <v>4.5</v>
      </c>
      <c r="I215" s="114">
        <v>3</v>
      </c>
      <c r="J215" s="114">
        <v>1</v>
      </c>
      <c r="K215" s="114">
        <v>4</v>
      </c>
      <c r="L215" s="245"/>
      <c r="M215" s="245"/>
    </row>
    <row r="216" spans="1:13" ht="25.5" customHeight="1">
      <c r="A216" s="114">
        <v>63</v>
      </c>
      <c r="B216" s="114" t="s">
        <v>103</v>
      </c>
      <c r="C216" s="114">
        <v>56.7</v>
      </c>
      <c r="D216" s="114">
        <v>63</v>
      </c>
      <c r="E216" s="112" t="s">
        <v>243</v>
      </c>
      <c r="F216" s="112" t="s">
        <v>230</v>
      </c>
      <c r="G216" s="112">
        <v>126</v>
      </c>
      <c r="H216" s="114">
        <v>4.5</v>
      </c>
      <c r="I216" s="114">
        <v>3</v>
      </c>
      <c r="J216" s="114">
        <v>1</v>
      </c>
      <c r="K216" s="114">
        <v>4</v>
      </c>
      <c r="L216" s="245"/>
      <c r="M216" s="245"/>
    </row>
    <row r="217" spans="1:13" ht="25.5" customHeight="1">
      <c r="A217" s="114">
        <v>64</v>
      </c>
      <c r="B217" s="114" t="s">
        <v>103</v>
      </c>
      <c r="C217" s="114">
        <v>56.7</v>
      </c>
      <c r="D217" s="114">
        <v>63</v>
      </c>
      <c r="E217" s="112" t="s">
        <v>230</v>
      </c>
      <c r="F217" s="112" t="s">
        <v>733</v>
      </c>
      <c r="G217" s="112">
        <v>59</v>
      </c>
      <c r="H217" s="114">
        <v>4.5</v>
      </c>
      <c r="I217" s="114">
        <v>3</v>
      </c>
      <c r="J217" s="114">
        <v>1</v>
      </c>
      <c r="K217" s="114">
        <v>4</v>
      </c>
      <c r="L217" s="245"/>
      <c r="M217" s="245"/>
    </row>
    <row r="218" spans="1:13" ht="25.5" customHeight="1">
      <c r="A218" s="114">
        <v>65</v>
      </c>
      <c r="B218" s="114" t="s">
        <v>103</v>
      </c>
      <c r="C218" s="114">
        <v>56.7</v>
      </c>
      <c r="D218" s="114">
        <v>63</v>
      </c>
      <c r="E218" s="112" t="s">
        <v>292</v>
      </c>
      <c r="F218" s="112" t="s">
        <v>802</v>
      </c>
      <c r="G218" s="107">
        <v>234</v>
      </c>
      <c r="H218" s="114">
        <v>4.5</v>
      </c>
      <c r="I218" s="114">
        <v>3</v>
      </c>
      <c r="J218" s="114">
        <v>1</v>
      </c>
      <c r="K218" s="114">
        <v>4</v>
      </c>
      <c r="L218" s="245"/>
      <c r="M218" s="245"/>
    </row>
    <row r="219" spans="1:13" ht="25.5" customHeight="1">
      <c r="A219" s="114">
        <v>66</v>
      </c>
      <c r="B219" s="114" t="s">
        <v>103</v>
      </c>
      <c r="C219" s="114">
        <v>56.7</v>
      </c>
      <c r="D219" s="114">
        <v>63</v>
      </c>
      <c r="E219" s="112" t="s">
        <v>286</v>
      </c>
      <c r="F219" s="112" t="s">
        <v>719</v>
      </c>
      <c r="G219" s="107">
        <v>57</v>
      </c>
      <c r="H219" s="114">
        <v>4.5</v>
      </c>
      <c r="I219" s="114">
        <v>3</v>
      </c>
      <c r="J219" s="114">
        <v>1</v>
      </c>
      <c r="K219" s="114">
        <v>4</v>
      </c>
      <c r="L219" s="245"/>
      <c r="M219" s="245"/>
    </row>
    <row r="220" spans="1:13" ht="25.5" customHeight="1">
      <c r="A220" s="114">
        <v>67</v>
      </c>
      <c r="B220" s="114" t="s">
        <v>103</v>
      </c>
      <c r="C220" s="114">
        <v>56.7</v>
      </c>
      <c r="D220" s="114">
        <v>63</v>
      </c>
      <c r="E220" s="241" t="s">
        <v>286</v>
      </c>
      <c r="F220" s="112" t="s">
        <v>152</v>
      </c>
      <c r="G220" s="112">
        <v>77</v>
      </c>
      <c r="H220" s="114">
        <v>4.5</v>
      </c>
      <c r="I220" s="114">
        <v>3</v>
      </c>
      <c r="J220" s="114">
        <v>1</v>
      </c>
      <c r="K220" s="114">
        <v>4</v>
      </c>
      <c r="L220" s="245"/>
      <c r="M220" s="245"/>
    </row>
    <row r="221" spans="1:13" ht="25.5" customHeight="1">
      <c r="A221" s="114">
        <v>68</v>
      </c>
      <c r="B221" s="114" t="s">
        <v>103</v>
      </c>
      <c r="C221" s="114">
        <v>56.7</v>
      </c>
      <c r="D221" s="114">
        <v>63</v>
      </c>
      <c r="E221" s="112" t="s">
        <v>152</v>
      </c>
      <c r="F221" s="241" t="s">
        <v>802</v>
      </c>
      <c r="G221" s="112">
        <v>20</v>
      </c>
      <c r="H221" s="114">
        <v>4.5</v>
      </c>
      <c r="I221" s="114">
        <v>3</v>
      </c>
      <c r="J221" s="114">
        <v>1</v>
      </c>
      <c r="K221" s="114">
        <v>4</v>
      </c>
      <c r="L221" s="245"/>
      <c r="M221" s="245"/>
    </row>
    <row r="222" spans="1:13" ht="25.5" customHeight="1">
      <c r="A222" s="114">
        <v>69</v>
      </c>
      <c r="B222" s="114" t="s">
        <v>103</v>
      </c>
      <c r="C222" s="114">
        <v>56.7</v>
      </c>
      <c r="D222" s="114">
        <v>63</v>
      </c>
      <c r="E222" s="112" t="s">
        <v>802</v>
      </c>
      <c r="F222" s="112" t="s">
        <v>698</v>
      </c>
      <c r="G222" s="112">
        <v>88</v>
      </c>
      <c r="H222" s="114">
        <v>4.5</v>
      </c>
      <c r="I222" s="114">
        <v>3</v>
      </c>
      <c r="J222" s="114">
        <v>1</v>
      </c>
      <c r="K222" s="114">
        <v>4</v>
      </c>
      <c r="L222" s="245"/>
      <c r="M222" s="245"/>
    </row>
    <row r="223" spans="1:13" ht="25.5" customHeight="1">
      <c r="A223" s="114">
        <v>70</v>
      </c>
      <c r="B223" s="114" t="s">
        <v>103</v>
      </c>
      <c r="C223" s="114">
        <v>56.7</v>
      </c>
      <c r="D223" s="114">
        <v>63</v>
      </c>
      <c r="E223" s="112" t="s">
        <v>719</v>
      </c>
      <c r="F223" s="112" t="s">
        <v>736</v>
      </c>
      <c r="G223" s="112">
        <v>13</v>
      </c>
      <c r="H223" s="114">
        <v>4.5</v>
      </c>
      <c r="I223" s="114">
        <v>3</v>
      </c>
      <c r="J223" s="114">
        <v>1</v>
      </c>
      <c r="K223" s="114">
        <v>4</v>
      </c>
      <c r="L223" s="245"/>
      <c r="M223" s="245"/>
    </row>
    <row r="224" spans="1:13" ht="25.5" customHeight="1">
      <c r="A224" s="114">
        <v>71</v>
      </c>
      <c r="B224" s="114" t="s">
        <v>103</v>
      </c>
      <c r="C224" s="114">
        <v>56.7</v>
      </c>
      <c r="D224" s="114">
        <v>63</v>
      </c>
      <c r="E224" s="112" t="s">
        <v>802</v>
      </c>
      <c r="F224" s="112" t="s">
        <v>152</v>
      </c>
      <c r="G224" s="112">
        <v>20</v>
      </c>
      <c r="H224" s="114">
        <v>4.5</v>
      </c>
      <c r="I224" s="114">
        <v>3</v>
      </c>
      <c r="J224" s="114">
        <v>1</v>
      </c>
      <c r="K224" s="114">
        <v>4</v>
      </c>
      <c r="L224" s="245"/>
      <c r="M224" s="245"/>
    </row>
    <row r="225" spans="1:13" ht="25.5" customHeight="1">
      <c r="A225" s="114">
        <v>72</v>
      </c>
      <c r="B225" s="114" t="s">
        <v>103</v>
      </c>
      <c r="C225" s="114">
        <v>56.7</v>
      </c>
      <c r="D225" s="114">
        <v>63</v>
      </c>
      <c r="E225" s="114" t="s">
        <v>126</v>
      </c>
      <c r="F225" s="114" t="s">
        <v>154</v>
      </c>
      <c r="G225" s="114">
        <v>44</v>
      </c>
      <c r="H225" s="114">
        <v>4.5</v>
      </c>
      <c r="I225" s="114">
        <v>3</v>
      </c>
      <c r="J225" s="114">
        <v>1</v>
      </c>
      <c r="K225" s="114">
        <v>4</v>
      </c>
      <c r="L225" s="245"/>
      <c r="M225" s="245"/>
    </row>
    <row r="226" spans="1:13" ht="25.5" customHeight="1">
      <c r="A226" s="114">
        <v>73</v>
      </c>
      <c r="B226" s="114" t="s">
        <v>103</v>
      </c>
      <c r="C226" s="114">
        <v>56.7</v>
      </c>
      <c r="D226" s="114">
        <v>63</v>
      </c>
      <c r="E226" s="114" t="s">
        <v>154</v>
      </c>
      <c r="F226" s="114" t="s">
        <v>120</v>
      </c>
      <c r="G226" s="114">
        <v>22</v>
      </c>
      <c r="H226" s="114">
        <v>4.5</v>
      </c>
      <c r="I226" s="114">
        <v>3</v>
      </c>
      <c r="J226" s="114">
        <v>1</v>
      </c>
      <c r="K226" s="114">
        <v>4</v>
      </c>
      <c r="L226" s="245"/>
      <c r="M226" s="245"/>
    </row>
    <row r="227" spans="1:13" ht="25.5" customHeight="1">
      <c r="A227" s="114">
        <v>74</v>
      </c>
      <c r="B227" s="114" t="s">
        <v>103</v>
      </c>
      <c r="C227" s="114">
        <v>56.7</v>
      </c>
      <c r="D227" s="114">
        <v>63</v>
      </c>
      <c r="E227" s="114" t="s">
        <v>154</v>
      </c>
      <c r="F227" s="114" t="s">
        <v>178</v>
      </c>
      <c r="G227" s="114">
        <v>69</v>
      </c>
      <c r="H227" s="114">
        <v>4.5</v>
      </c>
      <c r="I227" s="114">
        <v>3</v>
      </c>
      <c r="J227" s="114">
        <v>1</v>
      </c>
      <c r="K227" s="114">
        <v>4</v>
      </c>
      <c r="L227" s="245"/>
      <c r="M227" s="245"/>
    </row>
    <row r="228" spans="1:13" ht="25.5" customHeight="1">
      <c r="A228" s="114">
        <v>75</v>
      </c>
      <c r="B228" s="114" t="s">
        <v>103</v>
      </c>
      <c r="C228" s="114">
        <v>56.7</v>
      </c>
      <c r="D228" s="114">
        <v>63</v>
      </c>
      <c r="E228" s="114" t="s">
        <v>191</v>
      </c>
      <c r="F228" s="114" t="s">
        <v>286</v>
      </c>
      <c r="G228" s="114">
        <v>63</v>
      </c>
      <c r="H228" s="114">
        <v>4.5</v>
      </c>
      <c r="I228" s="114">
        <v>3</v>
      </c>
      <c r="J228" s="114">
        <v>1</v>
      </c>
      <c r="K228" s="114">
        <v>4</v>
      </c>
      <c r="L228" s="245"/>
      <c r="M228" s="245"/>
    </row>
    <row r="229" spans="1:13" ht="25.5" customHeight="1">
      <c r="A229" s="114">
        <v>76</v>
      </c>
      <c r="B229" s="114" t="s">
        <v>103</v>
      </c>
      <c r="C229" s="114">
        <v>56.7</v>
      </c>
      <c r="D229" s="114">
        <v>63</v>
      </c>
      <c r="E229" s="114" t="s">
        <v>178</v>
      </c>
      <c r="F229" s="114" t="s">
        <v>689</v>
      </c>
      <c r="G229" s="114">
        <v>103</v>
      </c>
      <c r="H229" s="114">
        <v>4.5</v>
      </c>
      <c r="I229" s="114">
        <v>3</v>
      </c>
      <c r="J229" s="114">
        <v>1</v>
      </c>
      <c r="K229" s="114">
        <v>4</v>
      </c>
      <c r="L229" s="245"/>
      <c r="M229" s="245"/>
    </row>
    <row r="230" spans="1:13" ht="25.5" customHeight="1">
      <c r="A230" s="114">
        <v>77</v>
      </c>
      <c r="B230" s="114" t="s">
        <v>103</v>
      </c>
      <c r="C230" s="114">
        <v>56.7</v>
      </c>
      <c r="D230" s="114">
        <v>63</v>
      </c>
      <c r="E230" s="114" t="s">
        <v>689</v>
      </c>
      <c r="F230" s="114" t="s">
        <v>299</v>
      </c>
      <c r="G230" s="114">
        <v>28</v>
      </c>
      <c r="H230" s="114">
        <v>4.5</v>
      </c>
      <c r="I230" s="114">
        <v>3</v>
      </c>
      <c r="J230" s="114">
        <v>1</v>
      </c>
      <c r="K230" s="114">
        <v>4</v>
      </c>
      <c r="L230" s="245"/>
      <c r="M230" s="245"/>
    </row>
    <row r="231" spans="1:13" ht="25.5" customHeight="1">
      <c r="A231" s="114">
        <v>78</v>
      </c>
      <c r="B231" s="114" t="s">
        <v>103</v>
      </c>
      <c r="C231" s="114">
        <v>56.7</v>
      </c>
      <c r="D231" s="114">
        <v>63</v>
      </c>
      <c r="E231" s="114" t="s">
        <v>689</v>
      </c>
      <c r="F231" s="114" t="s">
        <v>124</v>
      </c>
      <c r="G231" s="114">
        <v>72</v>
      </c>
      <c r="H231" s="114">
        <v>4.5</v>
      </c>
      <c r="I231" s="114">
        <v>3</v>
      </c>
      <c r="J231" s="114">
        <v>1</v>
      </c>
      <c r="K231" s="114">
        <v>4</v>
      </c>
      <c r="L231" s="245"/>
      <c r="M231" s="245"/>
    </row>
    <row r="232" spans="1:13" ht="25.5" customHeight="1">
      <c r="A232" s="114">
        <v>79</v>
      </c>
      <c r="B232" s="114" t="s">
        <v>103</v>
      </c>
      <c r="C232" s="114">
        <v>56.7</v>
      </c>
      <c r="D232" s="114">
        <v>63</v>
      </c>
      <c r="E232" s="112" t="s">
        <v>124</v>
      </c>
      <c r="F232" s="241" t="s">
        <v>191</v>
      </c>
      <c r="G232" s="114">
        <v>6</v>
      </c>
      <c r="H232" s="114">
        <v>4.5</v>
      </c>
      <c r="I232" s="114">
        <v>3</v>
      </c>
      <c r="J232" s="114">
        <v>1</v>
      </c>
      <c r="K232" s="114">
        <v>4</v>
      </c>
      <c r="L232" s="245"/>
      <c r="M232" s="245"/>
    </row>
    <row r="233" spans="1:13" ht="25.5" customHeight="1">
      <c r="A233" s="114">
        <v>80</v>
      </c>
      <c r="B233" s="114" t="s">
        <v>103</v>
      </c>
      <c r="C233" s="114">
        <v>56.7</v>
      </c>
      <c r="D233" s="114">
        <v>63</v>
      </c>
      <c r="E233" s="112" t="s">
        <v>243</v>
      </c>
      <c r="F233" s="112" t="s">
        <v>296</v>
      </c>
      <c r="G233" s="114">
        <v>125</v>
      </c>
      <c r="H233" s="114">
        <v>4.5</v>
      </c>
      <c r="I233" s="114">
        <v>3</v>
      </c>
      <c r="J233" s="114">
        <v>1</v>
      </c>
      <c r="K233" s="114">
        <v>4</v>
      </c>
      <c r="L233" s="245"/>
      <c r="M233" s="245"/>
    </row>
    <row r="234" spans="1:13" ht="25.5" customHeight="1">
      <c r="A234" s="114">
        <v>81</v>
      </c>
      <c r="B234" s="114" t="s">
        <v>103</v>
      </c>
      <c r="C234" s="114">
        <v>56.7</v>
      </c>
      <c r="D234" s="114">
        <v>63</v>
      </c>
      <c r="E234" s="112" t="s">
        <v>296</v>
      </c>
      <c r="F234" s="241" t="s">
        <v>188</v>
      </c>
      <c r="G234" s="114">
        <v>16</v>
      </c>
      <c r="H234" s="114">
        <v>4.5</v>
      </c>
      <c r="I234" s="114">
        <v>3</v>
      </c>
      <c r="J234" s="114">
        <v>1</v>
      </c>
      <c r="K234" s="114">
        <v>4</v>
      </c>
      <c r="L234" s="245"/>
      <c r="M234" s="245"/>
    </row>
    <row r="235" spans="1:13" ht="25.5" customHeight="1">
      <c r="A235" s="114">
        <v>82</v>
      </c>
      <c r="B235" s="114" t="s">
        <v>103</v>
      </c>
      <c r="C235" s="114">
        <v>56.7</v>
      </c>
      <c r="D235" s="114">
        <v>63</v>
      </c>
      <c r="E235" s="114" t="s">
        <v>296</v>
      </c>
      <c r="F235" s="114" t="s">
        <v>378</v>
      </c>
      <c r="G235" s="114">
        <v>17</v>
      </c>
      <c r="H235" s="114">
        <v>4.5</v>
      </c>
      <c r="I235" s="114">
        <v>3</v>
      </c>
      <c r="J235" s="114">
        <v>1</v>
      </c>
      <c r="K235" s="114">
        <v>4</v>
      </c>
      <c r="L235" s="245"/>
      <c r="M235" s="245"/>
    </row>
    <row r="236" spans="1:13" ht="25.5" customHeight="1">
      <c r="A236" s="114">
        <v>83</v>
      </c>
      <c r="B236" s="114" t="s">
        <v>103</v>
      </c>
      <c r="C236" s="114">
        <v>56.7</v>
      </c>
      <c r="D236" s="114">
        <v>63</v>
      </c>
      <c r="E236" s="114" t="s">
        <v>188</v>
      </c>
      <c r="F236" s="114" t="s">
        <v>803</v>
      </c>
      <c r="G236" s="114">
        <v>37</v>
      </c>
      <c r="H236" s="114">
        <v>4.5</v>
      </c>
      <c r="I236" s="114">
        <v>3</v>
      </c>
      <c r="J236" s="114">
        <v>1</v>
      </c>
      <c r="K236" s="114">
        <v>4</v>
      </c>
      <c r="L236" s="245"/>
      <c r="M236" s="245"/>
    </row>
    <row r="237" spans="1:13" ht="25.5" customHeight="1">
      <c r="A237" s="114">
        <v>84</v>
      </c>
      <c r="B237" s="114" t="s">
        <v>103</v>
      </c>
      <c r="C237" s="114">
        <v>56.7</v>
      </c>
      <c r="D237" s="114">
        <v>63</v>
      </c>
      <c r="E237" s="114" t="s">
        <v>188</v>
      </c>
      <c r="F237" s="114" t="s">
        <v>366</v>
      </c>
      <c r="G237" s="114">
        <v>89</v>
      </c>
      <c r="H237" s="114">
        <v>4.5</v>
      </c>
      <c r="I237" s="114">
        <v>3</v>
      </c>
      <c r="J237" s="114">
        <v>1</v>
      </c>
      <c r="K237" s="114">
        <v>4</v>
      </c>
      <c r="L237" s="245"/>
      <c r="M237" s="245"/>
    </row>
    <row r="238" spans="1:13" ht="25.5" customHeight="1">
      <c r="A238" s="114">
        <v>85</v>
      </c>
      <c r="B238" s="114" t="s">
        <v>103</v>
      </c>
      <c r="C238" s="114">
        <v>56.7</v>
      </c>
      <c r="D238" s="114">
        <v>63</v>
      </c>
      <c r="E238" s="114" t="s">
        <v>366</v>
      </c>
      <c r="F238" s="114" t="s">
        <v>279</v>
      </c>
      <c r="G238" s="114">
        <v>13</v>
      </c>
      <c r="H238" s="114">
        <v>4.5</v>
      </c>
      <c r="I238" s="114">
        <v>3</v>
      </c>
      <c r="J238" s="114">
        <v>1</v>
      </c>
      <c r="K238" s="114">
        <v>4</v>
      </c>
      <c r="L238" s="245"/>
      <c r="M238" s="245"/>
    </row>
    <row r="239" spans="1:13" ht="25.5" customHeight="1">
      <c r="A239" s="114">
        <v>86</v>
      </c>
      <c r="B239" s="114" t="s">
        <v>103</v>
      </c>
      <c r="C239" s="114">
        <v>56.7</v>
      </c>
      <c r="D239" s="114">
        <v>63</v>
      </c>
      <c r="E239" s="114" t="s">
        <v>366</v>
      </c>
      <c r="F239" s="114" t="s">
        <v>283</v>
      </c>
      <c r="G239" s="114">
        <v>104</v>
      </c>
      <c r="H239" s="114">
        <v>4.5</v>
      </c>
      <c r="I239" s="114">
        <v>3</v>
      </c>
      <c r="J239" s="114">
        <v>1</v>
      </c>
      <c r="K239" s="114">
        <v>4</v>
      </c>
      <c r="L239" s="245"/>
      <c r="M239" s="245"/>
    </row>
    <row r="240" spans="1:13" ht="25.5" customHeight="1">
      <c r="A240" s="114">
        <v>87</v>
      </c>
      <c r="B240" s="114" t="s">
        <v>103</v>
      </c>
      <c r="C240" s="114">
        <v>56.7</v>
      </c>
      <c r="D240" s="114">
        <v>63</v>
      </c>
      <c r="E240" s="114" t="s">
        <v>729</v>
      </c>
      <c r="F240" s="114" t="s">
        <v>124</v>
      </c>
      <c r="G240" s="114">
        <v>47</v>
      </c>
      <c r="H240" s="114">
        <v>4.5</v>
      </c>
      <c r="I240" s="114">
        <v>3</v>
      </c>
      <c r="J240" s="114">
        <v>1</v>
      </c>
      <c r="K240" s="114">
        <v>4</v>
      </c>
      <c r="L240" s="245"/>
      <c r="M240" s="245"/>
    </row>
    <row r="241" spans="1:13" ht="25.5" customHeight="1">
      <c r="A241" s="114">
        <v>88</v>
      </c>
      <c r="B241" s="114" t="s">
        <v>103</v>
      </c>
      <c r="C241" s="114">
        <v>56.7</v>
      </c>
      <c r="D241" s="114">
        <v>63</v>
      </c>
      <c r="E241" s="114" t="s">
        <v>51</v>
      </c>
      <c r="F241" s="114" t="s">
        <v>364</v>
      </c>
      <c r="G241" s="114">
        <v>152</v>
      </c>
      <c r="H241" s="114">
        <v>4.5</v>
      </c>
      <c r="I241" s="114">
        <v>3</v>
      </c>
      <c r="J241" s="114">
        <v>1</v>
      </c>
      <c r="K241" s="114">
        <v>4</v>
      </c>
      <c r="L241" s="245"/>
      <c r="M241" s="245"/>
    </row>
    <row r="242" spans="1:13" ht="25.5" customHeight="1">
      <c r="A242" s="114">
        <v>89</v>
      </c>
      <c r="B242" s="114" t="s">
        <v>103</v>
      </c>
      <c r="C242" s="114">
        <v>56.7</v>
      </c>
      <c r="D242" s="114">
        <v>63</v>
      </c>
      <c r="E242" s="114" t="s">
        <v>256</v>
      </c>
      <c r="F242" s="114" t="s">
        <v>364</v>
      </c>
      <c r="G242" s="114">
        <v>9</v>
      </c>
      <c r="H242" s="114">
        <v>4.5</v>
      </c>
      <c r="I242" s="114">
        <v>3</v>
      </c>
      <c r="J242" s="114">
        <v>1</v>
      </c>
      <c r="K242" s="114">
        <v>4</v>
      </c>
      <c r="L242" s="245"/>
      <c r="M242" s="245"/>
    </row>
    <row r="243" spans="1:13" ht="25.5" customHeight="1">
      <c r="A243" s="114">
        <v>90</v>
      </c>
      <c r="B243" s="114" t="s">
        <v>103</v>
      </c>
      <c r="C243" s="114">
        <v>56.7</v>
      </c>
      <c r="D243" s="114">
        <v>63</v>
      </c>
      <c r="E243" s="114" t="s">
        <v>364</v>
      </c>
      <c r="F243" s="114" t="s">
        <v>233</v>
      </c>
      <c r="G243" s="114">
        <v>58</v>
      </c>
      <c r="H243" s="114">
        <v>4.5</v>
      </c>
      <c r="I243" s="114">
        <v>3</v>
      </c>
      <c r="J243" s="114">
        <v>1</v>
      </c>
      <c r="K243" s="114">
        <v>4</v>
      </c>
      <c r="L243" s="245"/>
      <c r="M243" s="245"/>
    </row>
    <row r="244" spans="1:13" ht="25.5" customHeight="1">
      <c r="A244" s="114">
        <v>91</v>
      </c>
      <c r="B244" s="114" t="s">
        <v>103</v>
      </c>
      <c r="C244" s="114">
        <v>56.7</v>
      </c>
      <c r="D244" s="114">
        <v>63</v>
      </c>
      <c r="E244" s="114" t="s">
        <v>233</v>
      </c>
      <c r="F244" s="114" t="s">
        <v>232</v>
      </c>
      <c r="G244" s="114">
        <v>37</v>
      </c>
      <c r="H244" s="114">
        <v>4.5</v>
      </c>
      <c r="I244" s="114">
        <v>3</v>
      </c>
      <c r="J244" s="114">
        <v>1</v>
      </c>
      <c r="K244" s="114">
        <v>4</v>
      </c>
      <c r="L244" s="245"/>
      <c r="M244" s="245"/>
    </row>
    <row r="245" spans="1:13" ht="25.5" customHeight="1">
      <c r="A245" s="114">
        <v>92</v>
      </c>
      <c r="B245" s="114" t="s">
        <v>103</v>
      </c>
      <c r="C245" s="114">
        <v>56.7</v>
      </c>
      <c r="D245" s="114">
        <v>63</v>
      </c>
      <c r="E245" s="114" t="s">
        <v>233</v>
      </c>
      <c r="F245" s="114" t="s">
        <v>247</v>
      </c>
      <c r="G245" s="114">
        <v>110</v>
      </c>
      <c r="H245" s="114">
        <v>4.5</v>
      </c>
      <c r="I245" s="114">
        <v>3</v>
      </c>
      <c r="J245" s="114">
        <v>1</v>
      </c>
      <c r="K245" s="114">
        <v>4</v>
      </c>
      <c r="L245" s="245"/>
      <c r="M245" s="245"/>
    </row>
    <row r="246" spans="1:13" ht="25.5" customHeight="1">
      <c r="A246" s="114">
        <v>93</v>
      </c>
      <c r="B246" s="114" t="s">
        <v>103</v>
      </c>
      <c r="C246" s="114">
        <v>56.7</v>
      </c>
      <c r="D246" s="114">
        <v>63</v>
      </c>
      <c r="E246" s="114" t="s">
        <v>232</v>
      </c>
      <c r="F246" s="114" t="s">
        <v>208</v>
      </c>
      <c r="G246" s="114">
        <v>39</v>
      </c>
      <c r="H246" s="114">
        <v>4.5</v>
      </c>
      <c r="I246" s="114">
        <v>3</v>
      </c>
      <c r="J246" s="114">
        <v>1</v>
      </c>
      <c r="K246" s="114">
        <v>4</v>
      </c>
      <c r="L246" s="245"/>
      <c r="M246" s="245"/>
    </row>
    <row r="247" spans="1:13" ht="25.5" customHeight="1">
      <c r="A247" s="114">
        <v>94</v>
      </c>
      <c r="B247" s="114" t="s">
        <v>103</v>
      </c>
      <c r="C247" s="114">
        <v>56.7</v>
      </c>
      <c r="D247" s="114">
        <v>63</v>
      </c>
      <c r="E247" s="114" t="s">
        <v>51</v>
      </c>
      <c r="F247" s="114" t="s">
        <v>247</v>
      </c>
      <c r="G247" s="114">
        <v>64</v>
      </c>
      <c r="H247" s="114">
        <v>4.5</v>
      </c>
      <c r="I247" s="114">
        <v>3</v>
      </c>
      <c r="J247" s="114">
        <v>1</v>
      </c>
      <c r="K247" s="114">
        <v>4</v>
      </c>
      <c r="L247" s="245"/>
      <c r="M247" s="245"/>
    </row>
    <row r="248" spans="1:13" ht="25.5" customHeight="1">
      <c r="A248" s="114">
        <v>95</v>
      </c>
      <c r="B248" s="114" t="s">
        <v>103</v>
      </c>
      <c r="C248" s="114">
        <v>56.7</v>
      </c>
      <c r="D248" s="114">
        <v>63</v>
      </c>
      <c r="E248" s="114" t="s">
        <v>247</v>
      </c>
      <c r="F248" s="114" t="s">
        <v>254</v>
      </c>
      <c r="G248" s="114">
        <v>26</v>
      </c>
      <c r="H248" s="114">
        <v>4.5</v>
      </c>
      <c r="I248" s="114">
        <v>3</v>
      </c>
      <c r="J248" s="114">
        <v>1</v>
      </c>
      <c r="K248" s="114">
        <v>4</v>
      </c>
      <c r="L248" s="245"/>
      <c r="M248" s="245"/>
    </row>
    <row r="249" spans="1:13" ht="25.5" customHeight="1">
      <c r="A249" s="114">
        <v>96</v>
      </c>
      <c r="B249" s="114" t="s">
        <v>103</v>
      </c>
      <c r="C249" s="114">
        <v>56.7</v>
      </c>
      <c r="D249" s="114">
        <v>63</v>
      </c>
      <c r="E249" s="114" t="s">
        <v>254</v>
      </c>
      <c r="F249" s="114" t="s">
        <v>231</v>
      </c>
      <c r="G249" s="114">
        <v>23</v>
      </c>
      <c r="H249" s="114">
        <v>4.5</v>
      </c>
      <c r="I249" s="114">
        <v>3</v>
      </c>
      <c r="J249" s="114">
        <v>1</v>
      </c>
      <c r="K249" s="114">
        <v>4</v>
      </c>
      <c r="L249" s="245"/>
      <c r="M249" s="245"/>
    </row>
    <row r="250" spans="1:13" ht="25.5" customHeight="1">
      <c r="A250" s="114">
        <v>97</v>
      </c>
      <c r="B250" s="114" t="s">
        <v>103</v>
      </c>
      <c r="C250" s="114">
        <v>56.7</v>
      </c>
      <c r="D250" s="114">
        <v>63</v>
      </c>
      <c r="E250" s="114" t="s">
        <v>254</v>
      </c>
      <c r="F250" s="114" t="s">
        <v>248</v>
      </c>
      <c r="G250" s="114">
        <v>41</v>
      </c>
      <c r="H250" s="114">
        <v>4.5</v>
      </c>
      <c r="I250" s="114">
        <v>3</v>
      </c>
      <c r="J250" s="114">
        <v>1</v>
      </c>
      <c r="K250" s="114">
        <v>4</v>
      </c>
      <c r="L250" s="245"/>
      <c r="M250" s="245"/>
    </row>
    <row r="251" spans="1:13" ht="25.5" customHeight="1">
      <c r="A251" s="114">
        <v>98</v>
      </c>
      <c r="B251" s="114" t="s">
        <v>103</v>
      </c>
      <c r="C251" s="114">
        <v>56.7</v>
      </c>
      <c r="D251" s="114">
        <v>63</v>
      </c>
      <c r="E251" s="114" t="s">
        <v>232</v>
      </c>
      <c r="F251" s="114" t="s">
        <v>244</v>
      </c>
      <c r="G251" s="114">
        <v>55</v>
      </c>
      <c r="H251" s="114">
        <v>4.5</v>
      </c>
      <c r="I251" s="114">
        <v>3</v>
      </c>
      <c r="J251" s="114">
        <v>1</v>
      </c>
      <c r="K251" s="114">
        <v>4</v>
      </c>
      <c r="L251" s="245"/>
      <c r="M251" s="245"/>
    </row>
    <row r="252" spans="1:13" ht="25.5" customHeight="1">
      <c r="A252" s="114">
        <v>99</v>
      </c>
      <c r="B252" s="114" t="s">
        <v>103</v>
      </c>
      <c r="C252" s="114">
        <v>56.7</v>
      </c>
      <c r="D252" s="114">
        <v>63</v>
      </c>
      <c r="E252" s="114" t="s">
        <v>244</v>
      </c>
      <c r="F252" s="114" t="s">
        <v>251</v>
      </c>
      <c r="G252" s="114">
        <v>21</v>
      </c>
      <c r="H252" s="114">
        <v>4.5</v>
      </c>
      <c r="I252" s="114">
        <v>3</v>
      </c>
      <c r="J252" s="114">
        <v>1</v>
      </c>
      <c r="K252" s="114">
        <v>4</v>
      </c>
      <c r="L252" s="245"/>
      <c r="M252" s="245"/>
    </row>
    <row r="253" spans="1:13" ht="25.5" customHeight="1">
      <c r="A253" s="114">
        <v>100</v>
      </c>
      <c r="B253" s="114" t="s">
        <v>103</v>
      </c>
      <c r="C253" s="114">
        <v>56.7</v>
      </c>
      <c r="D253" s="114">
        <v>63</v>
      </c>
      <c r="E253" s="114" t="s">
        <v>53</v>
      </c>
      <c r="F253" s="114" t="s">
        <v>42</v>
      </c>
      <c r="G253" s="114">
        <v>66</v>
      </c>
      <c r="H253" s="114">
        <v>4.5</v>
      </c>
      <c r="I253" s="114">
        <v>3</v>
      </c>
      <c r="J253" s="114">
        <v>1</v>
      </c>
      <c r="K253" s="114">
        <v>4</v>
      </c>
      <c r="L253" s="245"/>
      <c r="M253" s="245"/>
    </row>
    <row r="254" spans="1:13" ht="25.5" customHeight="1">
      <c r="A254" s="114">
        <v>101</v>
      </c>
      <c r="B254" s="114" t="s">
        <v>103</v>
      </c>
      <c r="C254" s="114">
        <v>56.7</v>
      </c>
      <c r="D254" s="114">
        <v>63</v>
      </c>
      <c r="E254" s="114" t="s">
        <v>284</v>
      </c>
      <c r="F254" s="114" t="s">
        <v>140</v>
      </c>
      <c r="G254" s="114">
        <v>56</v>
      </c>
      <c r="H254" s="114">
        <v>4.5</v>
      </c>
      <c r="I254" s="114">
        <v>3</v>
      </c>
      <c r="J254" s="114">
        <v>1</v>
      </c>
      <c r="K254" s="114">
        <v>4</v>
      </c>
      <c r="L254" s="245"/>
      <c r="M254" s="245"/>
    </row>
    <row r="255" spans="1:13" ht="25.5" customHeight="1">
      <c r="A255" s="114">
        <v>102</v>
      </c>
      <c r="B255" s="114" t="s">
        <v>103</v>
      </c>
      <c r="C255" s="114">
        <v>56.7</v>
      </c>
      <c r="D255" s="114">
        <v>63</v>
      </c>
      <c r="E255" s="114" t="s">
        <v>769</v>
      </c>
      <c r="F255" s="114" t="s">
        <v>121</v>
      </c>
      <c r="G255" s="114">
        <v>110</v>
      </c>
      <c r="H255" s="114">
        <v>4.5</v>
      </c>
      <c r="I255" s="114">
        <v>3</v>
      </c>
      <c r="J255" s="114">
        <v>1</v>
      </c>
      <c r="K255" s="114">
        <v>4</v>
      </c>
      <c r="L255" s="245"/>
      <c r="M255" s="245"/>
    </row>
    <row r="256" spans="1:13" ht="25.5" customHeight="1">
      <c r="A256" s="114">
        <v>103</v>
      </c>
      <c r="B256" s="114" t="s">
        <v>103</v>
      </c>
      <c r="C256" s="114">
        <v>56.7</v>
      </c>
      <c r="D256" s="114">
        <v>63</v>
      </c>
      <c r="E256" s="114" t="s">
        <v>121</v>
      </c>
      <c r="F256" s="114" t="s">
        <v>280</v>
      </c>
      <c r="G256" s="114">
        <v>8</v>
      </c>
      <c r="H256" s="114">
        <v>4.5</v>
      </c>
      <c r="I256" s="114">
        <v>3</v>
      </c>
      <c r="J256" s="114">
        <v>1</v>
      </c>
      <c r="K256" s="114">
        <v>4</v>
      </c>
      <c r="L256" s="245"/>
      <c r="M256" s="245"/>
    </row>
    <row r="257" spans="1:13" ht="25.5" customHeight="1">
      <c r="A257" s="114">
        <v>104</v>
      </c>
      <c r="B257" s="114" t="s">
        <v>103</v>
      </c>
      <c r="C257" s="114">
        <v>56.7</v>
      </c>
      <c r="D257" s="114">
        <v>63</v>
      </c>
      <c r="E257" s="114" t="s">
        <v>280</v>
      </c>
      <c r="F257" s="114" t="s">
        <v>376</v>
      </c>
      <c r="G257" s="114">
        <v>86</v>
      </c>
      <c r="H257" s="114">
        <v>4.5</v>
      </c>
      <c r="I257" s="114">
        <v>3</v>
      </c>
      <c r="J257" s="114">
        <v>1</v>
      </c>
      <c r="K257" s="114">
        <v>4</v>
      </c>
      <c r="L257" s="245"/>
      <c r="M257" s="245"/>
    </row>
    <row r="258" spans="1:13" ht="25.5" customHeight="1">
      <c r="A258" s="114">
        <v>105</v>
      </c>
      <c r="B258" s="114" t="s">
        <v>103</v>
      </c>
      <c r="C258" s="114">
        <v>56.7</v>
      </c>
      <c r="D258" s="114">
        <v>63</v>
      </c>
      <c r="E258" s="114" t="s">
        <v>376</v>
      </c>
      <c r="F258" s="114" t="s">
        <v>485</v>
      </c>
      <c r="G258" s="114">
        <v>53</v>
      </c>
      <c r="H258" s="114">
        <v>4.5</v>
      </c>
      <c r="I258" s="114">
        <v>3</v>
      </c>
      <c r="J258" s="114">
        <v>1</v>
      </c>
      <c r="K258" s="114">
        <v>4</v>
      </c>
      <c r="L258" s="245"/>
      <c r="M258" s="245"/>
    </row>
    <row r="259" spans="1:13" ht="25.5" customHeight="1">
      <c r="A259" s="114">
        <v>106</v>
      </c>
      <c r="B259" s="114" t="s">
        <v>103</v>
      </c>
      <c r="C259" s="114">
        <v>112.3</v>
      </c>
      <c r="D259" s="114">
        <v>125</v>
      </c>
      <c r="E259" s="114" t="s">
        <v>710</v>
      </c>
      <c r="F259" s="114" t="s">
        <v>111</v>
      </c>
      <c r="G259" s="114">
        <v>136</v>
      </c>
      <c r="H259" s="114">
        <v>4.5</v>
      </c>
      <c r="I259" s="114">
        <v>3</v>
      </c>
      <c r="J259" s="114">
        <v>1</v>
      </c>
      <c r="K259" s="114">
        <v>4</v>
      </c>
      <c r="L259" s="245"/>
      <c r="M259" s="245"/>
    </row>
    <row r="260" spans="1:13" ht="25.5" customHeight="1">
      <c r="A260" s="114">
        <v>107</v>
      </c>
      <c r="B260" s="114" t="s">
        <v>103</v>
      </c>
      <c r="C260" s="114">
        <v>112.3</v>
      </c>
      <c r="D260" s="114">
        <v>125</v>
      </c>
      <c r="E260" s="114" t="s">
        <v>111</v>
      </c>
      <c r="F260" s="114" t="s">
        <v>52</v>
      </c>
      <c r="G260" s="114">
        <v>91</v>
      </c>
      <c r="H260" s="114">
        <v>4.5</v>
      </c>
      <c r="I260" s="114">
        <v>3</v>
      </c>
      <c r="J260" s="114">
        <v>1</v>
      </c>
      <c r="K260" s="114">
        <v>4</v>
      </c>
      <c r="L260" s="245"/>
      <c r="M260" s="245"/>
    </row>
    <row r="261" spans="1:13" ht="25.5" customHeight="1">
      <c r="A261" s="114">
        <v>108</v>
      </c>
      <c r="B261" s="114" t="s">
        <v>103</v>
      </c>
      <c r="C261" s="114">
        <v>112.3</v>
      </c>
      <c r="D261" s="114">
        <v>125</v>
      </c>
      <c r="E261" s="114" t="s">
        <v>52</v>
      </c>
      <c r="F261" s="114" t="s">
        <v>220</v>
      </c>
      <c r="G261" s="114">
        <v>68</v>
      </c>
      <c r="H261" s="114">
        <v>4.5</v>
      </c>
      <c r="I261" s="114">
        <v>3</v>
      </c>
      <c r="J261" s="114">
        <v>1</v>
      </c>
      <c r="K261" s="114">
        <v>4</v>
      </c>
      <c r="L261" s="245"/>
      <c r="M261" s="245"/>
    </row>
    <row r="262" spans="1:13" ht="25.5" customHeight="1">
      <c r="A262" s="114">
        <v>109</v>
      </c>
      <c r="B262" s="114" t="s">
        <v>103</v>
      </c>
      <c r="C262" s="114">
        <v>112.3</v>
      </c>
      <c r="D262" s="114">
        <v>125</v>
      </c>
      <c r="E262" s="114" t="s">
        <v>220</v>
      </c>
      <c r="F262" s="114" t="s">
        <v>211</v>
      </c>
      <c r="G262" s="114">
        <v>27</v>
      </c>
      <c r="H262" s="114">
        <v>4.5</v>
      </c>
      <c r="I262" s="114">
        <v>3</v>
      </c>
      <c r="J262" s="114">
        <v>1</v>
      </c>
      <c r="K262" s="114">
        <v>4</v>
      </c>
      <c r="L262" s="245"/>
      <c r="M262" s="245"/>
    </row>
    <row r="263" spans="1:13" ht="25.5" customHeight="1">
      <c r="A263" s="114">
        <v>110</v>
      </c>
      <c r="B263" s="114" t="s">
        <v>103</v>
      </c>
      <c r="C263" s="114">
        <v>126.3</v>
      </c>
      <c r="D263" s="114">
        <v>140</v>
      </c>
      <c r="E263" s="114" t="s">
        <v>211</v>
      </c>
      <c r="F263" s="114" t="s">
        <v>804</v>
      </c>
      <c r="G263" s="114">
        <v>73</v>
      </c>
      <c r="H263" s="114">
        <v>4.5</v>
      </c>
      <c r="I263" s="114">
        <v>3</v>
      </c>
      <c r="J263" s="114">
        <v>1</v>
      </c>
      <c r="K263" s="114">
        <v>4</v>
      </c>
      <c r="L263" s="245"/>
      <c r="M263" s="245"/>
    </row>
    <row r="264" spans="1:13" ht="25.5" customHeight="1">
      <c r="A264" s="114">
        <v>111</v>
      </c>
      <c r="B264" s="114" t="s">
        <v>103</v>
      </c>
      <c r="C264" s="114">
        <v>126.3</v>
      </c>
      <c r="D264" s="114">
        <v>140</v>
      </c>
      <c r="E264" s="114" t="s">
        <v>804</v>
      </c>
      <c r="F264" s="114" t="s">
        <v>217</v>
      </c>
      <c r="G264" s="114">
        <v>76</v>
      </c>
      <c r="H264" s="114">
        <v>4.5</v>
      </c>
      <c r="I264" s="114">
        <v>3</v>
      </c>
      <c r="J264" s="114">
        <v>1</v>
      </c>
      <c r="K264" s="114">
        <v>4</v>
      </c>
      <c r="L264" s="245"/>
      <c r="M264" s="245"/>
    </row>
    <row r="265" spans="1:13" ht="25.5" customHeight="1">
      <c r="A265" s="114">
        <v>112</v>
      </c>
      <c r="B265" s="114" t="s">
        <v>103</v>
      </c>
      <c r="C265" s="114">
        <v>56.7</v>
      </c>
      <c r="D265" s="114">
        <v>63</v>
      </c>
      <c r="E265" s="114" t="s">
        <v>244</v>
      </c>
      <c r="F265" s="114" t="s">
        <v>243</v>
      </c>
      <c r="G265" s="114">
        <v>62</v>
      </c>
      <c r="H265" s="114">
        <v>4.5</v>
      </c>
      <c r="I265" s="114">
        <v>3</v>
      </c>
      <c r="J265" s="114">
        <v>1</v>
      </c>
      <c r="K265" s="114">
        <v>4</v>
      </c>
      <c r="L265" s="245"/>
      <c r="M265" s="245"/>
    </row>
    <row r="266" spans="1:13" ht="25.5" customHeight="1">
      <c r="A266" s="114">
        <v>113</v>
      </c>
      <c r="B266" s="114" t="s">
        <v>103</v>
      </c>
      <c r="C266" s="114">
        <v>126.3</v>
      </c>
      <c r="D266" s="114">
        <v>140</v>
      </c>
      <c r="E266" s="114" t="s">
        <v>217</v>
      </c>
      <c r="F266" s="114" t="s">
        <v>177</v>
      </c>
      <c r="G266" s="114">
        <v>73</v>
      </c>
      <c r="H266" s="114">
        <v>4.5</v>
      </c>
      <c r="I266" s="114">
        <v>3</v>
      </c>
      <c r="J266" s="114">
        <v>1</v>
      </c>
      <c r="K266" s="114">
        <v>4</v>
      </c>
      <c r="L266" s="245"/>
      <c r="M266" s="245"/>
    </row>
    <row r="267" spans="1:13" ht="25.5" customHeight="1">
      <c r="A267" s="114">
        <v>114</v>
      </c>
      <c r="B267" s="114" t="s">
        <v>103</v>
      </c>
      <c r="C267" s="114">
        <v>126.3</v>
      </c>
      <c r="D267" s="114">
        <v>140</v>
      </c>
      <c r="E267" s="114" t="s">
        <v>205</v>
      </c>
      <c r="F267" s="114" t="s">
        <v>177</v>
      </c>
      <c r="G267" s="114">
        <v>45</v>
      </c>
      <c r="H267" s="114">
        <v>4.5</v>
      </c>
      <c r="I267" s="114">
        <v>3</v>
      </c>
      <c r="J267" s="114">
        <v>1</v>
      </c>
      <c r="K267" s="114">
        <v>4</v>
      </c>
      <c r="L267" s="245"/>
      <c r="M267" s="245"/>
    </row>
    <row r="268" spans="1:13" ht="25.5" customHeight="1">
      <c r="A268" s="114">
        <v>115</v>
      </c>
      <c r="B268" s="114" t="s">
        <v>103</v>
      </c>
      <c r="C268" s="114">
        <v>126.3</v>
      </c>
      <c r="D268" s="114">
        <v>140</v>
      </c>
      <c r="E268" s="114" t="s">
        <v>177</v>
      </c>
      <c r="F268" s="114" t="s">
        <v>379</v>
      </c>
      <c r="G268" s="114">
        <v>29</v>
      </c>
      <c r="H268" s="114">
        <v>4.5</v>
      </c>
      <c r="I268" s="114">
        <v>3</v>
      </c>
      <c r="J268" s="114">
        <v>1</v>
      </c>
      <c r="K268" s="114">
        <v>4</v>
      </c>
      <c r="L268" s="245"/>
      <c r="M268" s="245"/>
    </row>
    <row r="269" spans="1:13" ht="25.5" customHeight="1">
      <c r="A269" s="114">
        <v>116</v>
      </c>
      <c r="B269" s="114" t="s">
        <v>103</v>
      </c>
      <c r="C269" s="114">
        <v>126.3</v>
      </c>
      <c r="D269" s="114">
        <v>140</v>
      </c>
      <c r="E269" s="114" t="s">
        <v>379</v>
      </c>
      <c r="F269" s="114" t="s">
        <v>215</v>
      </c>
      <c r="G269" s="114">
        <v>36</v>
      </c>
      <c r="H269" s="114">
        <v>4.5</v>
      </c>
      <c r="I269" s="114">
        <v>3</v>
      </c>
      <c r="J269" s="114">
        <v>1</v>
      </c>
      <c r="K269" s="114">
        <v>4</v>
      </c>
      <c r="L269" s="245"/>
      <c r="M269" s="245"/>
    </row>
    <row r="270" spans="1:13" ht="25.5" customHeight="1">
      <c r="A270" s="114">
        <v>117</v>
      </c>
      <c r="B270" s="114" t="s">
        <v>103</v>
      </c>
      <c r="C270" s="114">
        <v>126.3</v>
      </c>
      <c r="D270" s="114">
        <v>140</v>
      </c>
      <c r="E270" s="114" t="s">
        <v>215</v>
      </c>
      <c r="F270" s="114" t="s">
        <v>235</v>
      </c>
      <c r="G270" s="114">
        <v>41</v>
      </c>
      <c r="H270" s="114">
        <v>4.5</v>
      </c>
      <c r="I270" s="114">
        <v>3</v>
      </c>
      <c r="J270" s="114">
        <v>1</v>
      </c>
      <c r="K270" s="114">
        <v>4</v>
      </c>
      <c r="L270" s="245"/>
      <c r="M270" s="245"/>
    </row>
    <row r="271" spans="1:13" ht="25.5" customHeight="1">
      <c r="A271" s="114">
        <v>118</v>
      </c>
      <c r="B271" s="114" t="s">
        <v>103</v>
      </c>
      <c r="C271" s="114">
        <v>126.3</v>
      </c>
      <c r="D271" s="114">
        <v>140</v>
      </c>
      <c r="E271" s="114" t="s">
        <v>235</v>
      </c>
      <c r="F271" s="114" t="s">
        <v>207</v>
      </c>
      <c r="G271" s="114">
        <v>60</v>
      </c>
      <c r="H271" s="114">
        <v>4.5</v>
      </c>
      <c r="I271" s="114">
        <v>3</v>
      </c>
      <c r="J271" s="114">
        <v>1</v>
      </c>
      <c r="K271" s="114">
        <v>4</v>
      </c>
      <c r="L271" s="245"/>
      <c r="M271" s="245"/>
    </row>
    <row r="272" spans="1:13" ht="25.5" customHeight="1">
      <c r="A272" s="114">
        <v>119</v>
      </c>
      <c r="B272" s="114" t="s">
        <v>103</v>
      </c>
      <c r="C272" s="114">
        <v>126.3</v>
      </c>
      <c r="D272" s="114">
        <v>140</v>
      </c>
      <c r="E272" s="114" t="s">
        <v>207</v>
      </c>
      <c r="F272" s="114" t="s">
        <v>234</v>
      </c>
      <c r="G272" s="114">
        <v>68</v>
      </c>
      <c r="H272" s="114">
        <v>4.5</v>
      </c>
      <c r="I272" s="114">
        <v>3</v>
      </c>
      <c r="J272" s="114">
        <v>1</v>
      </c>
      <c r="K272" s="114">
        <v>4</v>
      </c>
      <c r="L272" s="245"/>
      <c r="M272" s="245"/>
    </row>
    <row r="273" spans="1:13" ht="25.5" customHeight="1">
      <c r="A273" s="114">
        <v>120</v>
      </c>
      <c r="B273" s="114" t="s">
        <v>103</v>
      </c>
      <c r="C273" s="114">
        <v>56.7</v>
      </c>
      <c r="D273" s="114">
        <v>63</v>
      </c>
      <c r="E273" s="114" t="s">
        <v>805</v>
      </c>
      <c r="F273" s="114" t="s">
        <v>372</v>
      </c>
      <c r="G273" s="114">
        <v>99</v>
      </c>
      <c r="H273" s="114">
        <v>4.5</v>
      </c>
      <c r="I273" s="114">
        <v>3</v>
      </c>
      <c r="J273" s="114">
        <v>1</v>
      </c>
      <c r="K273" s="114">
        <v>4</v>
      </c>
      <c r="L273" s="245"/>
      <c r="M273" s="245"/>
    </row>
    <row r="274" spans="1:13" ht="25.5" customHeight="1">
      <c r="A274" s="114">
        <v>121</v>
      </c>
      <c r="B274" s="114" t="s">
        <v>103</v>
      </c>
      <c r="C274" s="114">
        <v>56.7</v>
      </c>
      <c r="D274" s="114">
        <v>63</v>
      </c>
      <c r="E274" s="114" t="s">
        <v>372</v>
      </c>
      <c r="F274" s="114" t="s">
        <v>238</v>
      </c>
      <c r="G274" s="114">
        <v>17</v>
      </c>
      <c r="H274" s="114">
        <v>4.5</v>
      </c>
      <c r="I274" s="114">
        <v>3</v>
      </c>
      <c r="J274" s="114">
        <v>1</v>
      </c>
      <c r="K274" s="114">
        <v>4</v>
      </c>
      <c r="L274" s="245"/>
      <c r="M274" s="245"/>
    </row>
    <row r="275" spans="1:13" ht="25.5" customHeight="1">
      <c r="A275" s="114">
        <v>122</v>
      </c>
      <c r="B275" s="114" t="s">
        <v>103</v>
      </c>
      <c r="C275" s="114">
        <v>56.7</v>
      </c>
      <c r="D275" s="114">
        <v>63</v>
      </c>
      <c r="E275" s="114" t="s">
        <v>207</v>
      </c>
      <c r="F275" s="114" t="s">
        <v>238</v>
      </c>
      <c r="G275" s="114">
        <v>54</v>
      </c>
      <c r="H275" s="114">
        <v>4.5</v>
      </c>
      <c r="I275" s="114">
        <v>3</v>
      </c>
      <c r="J275" s="114">
        <v>1</v>
      </c>
      <c r="K275" s="114">
        <v>4</v>
      </c>
      <c r="L275" s="245"/>
      <c r="M275" s="245"/>
    </row>
    <row r="276" spans="1:13" ht="25.5" customHeight="1">
      <c r="A276" s="114">
        <v>123</v>
      </c>
      <c r="B276" s="114" t="s">
        <v>103</v>
      </c>
      <c r="C276" s="114">
        <v>56.7</v>
      </c>
      <c r="D276" s="114">
        <v>63</v>
      </c>
      <c r="E276" s="114" t="s">
        <v>238</v>
      </c>
      <c r="F276" s="114" t="s">
        <v>239</v>
      </c>
      <c r="G276" s="114">
        <v>51</v>
      </c>
      <c r="H276" s="114">
        <v>4.5</v>
      </c>
      <c r="I276" s="114">
        <v>3</v>
      </c>
      <c r="J276" s="114">
        <v>1</v>
      </c>
      <c r="K276" s="114">
        <v>4</v>
      </c>
      <c r="L276" s="245"/>
      <c r="M276" s="245"/>
    </row>
    <row r="277" spans="1:13" ht="25.5" customHeight="1">
      <c r="A277" s="114">
        <v>124</v>
      </c>
      <c r="B277" s="114" t="s">
        <v>103</v>
      </c>
      <c r="C277" s="114">
        <v>56.7</v>
      </c>
      <c r="D277" s="114">
        <v>63</v>
      </c>
      <c r="E277" s="114" t="s">
        <v>220</v>
      </c>
      <c r="F277" s="114" t="s">
        <v>123</v>
      </c>
      <c r="G277" s="114">
        <v>291</v>
      </c>
      <c r="H277" s="114">
        <v>4.5</v>
      </c>
      <c r="I277" s="114">
        <v>3</v>
      </c>
      <c r="J277" s="114">
        <v>1</v>
      </c>
      <c r="K277" s="114">
        <v>4</v>
      </c>
      <c r="L277" s="245"/>
      <c r="M277" s="245"/>
    </row>
    <row r="278" spans="1:13" ht="25.5" customHeight="1">
      <c r="A278" s="114">
        <v>125</v>
      </c>
      <c r="B278" s="114" t="s">
        <v>103</v>
      </c>
      <c r="C278" s="114">
        <v>56.7</v>
      </c>
      <c r="D278" s="114">
        <v>63</v>
      </c>
      <c r="E278" s="114" t="s">
        <v>123</v>
      </c>
      <c r="F278" s="114" t="s">
        <v>778</v>
      </c>
      <c r="G278" s="114">
        <v>21</v>
      </c>
      <c r="H278" s="114">
        <v>4.5</v>
      </c>
      <c r="I278" s="114">
        <v>3</v>
      </c>
      <c r="J278" s="114">
        <v>1</v>
      </c>
      <c r="K278" s="114">
        <v>4</v>
      </c>
      <c r="L278" s="245"/>
      <c r="M278" s="245"/>
    </row>
    <row r="279" spans="1:13" ht="25.5" customHeight="1">
      <c r="A279" s="114">
        <v>126</v>
      </c>
      <c r="B279" s="114" t="s">
        <v>103</v>
      </c>
      <c r="C279" s="114">
        <v>56.7</v>
      </c>
      <c r="D279" s="114">
        <v>63</v>
      </c>
      <c r="E279" s="114" t="s">
        <v>778</v>
      </c>
      <c r="F279" s="114" t="s">
        <v>236</v>
      </c>
      <c r="G279" s="114">
        <v>15</v>
      </c>
      <c r="H279" s="114">
        <v>4.5</v>
      </c>
      <c r="I279" s="114">
        <v>3</v>
      </c>
      <c r="J279" s="114">
        <v>1</v>
      </c>
      <c r="K279" s="114">
        <v>4</v>
      </c>
      <c r="L279" s="245"/>
      <c r="M279" s="245"/>
    </row>
    <row r="280" spans="1:13" ht="25.5" customHeight="1">
      <c r="A280" s="114">
        <v>127</v>
      </c>
      <c r="B280" s="114" t="s">
        <v>103</v>
      </c>
      <c r="C280" s="114">
        <v>56.7</v>
      </c>
      <c r="D280" s="114">
        <v>63</v>
      </c>
      <c r="E280" s="114" t="s">
        <v>236</v>
      </c>
      <c r="F280" s="114" t="s">
        <v>241</v>
      </c>
      <c r="G280" s="114">
        <v>29</v>
      </c>
      <c r="H280" s="114">
        <v>4.5</v>
      </c>
      <c r="I280" s="114">
        <v>3</v>
      </c>
      <c r="J280" s="114">
        <v>1</v>
      </c>
      <c r="K280" s="114">
        <v>4</v>
      </c>
      <c r="L280" s="245"/>
      <c r="M280" s="245"/>
    </row>
    <row r="281" spans="1:13" ht="25.5" customHeight="1">
      <c r="A281" s="114">
        <v>128</v>
      </c>
      <c r="B281" s="114" t="s">
        <v>103</v>
      </c>
      <c r="C281" s="114">
        <v>144.4</v>
      </c>
      <c r="D281" s="114">
        <v>160</v>
      </c>
      <c r="E281" s="114" t="s">
        <v>216</v>
      </c>
      <c r="F281" s="114" t="s">
        <v>805</v>
      </c>
      <c r="G281" s="114">
        <v>89</v>
      </c>
      <c r="H281" s="114">
        <v>4.5</v>
      </c>
      <c r="I281" s="114">
        <v>3</v>
      </c>
      <c r="J281" s="114">
        <v>1</v>
      </c>
      <c r="K281" s="114">
        <v>4</v>
      </c>
      <c r="L281" s="245"/>
      <c r="M281" s="245"/>
    </row>
    <row r="282" spans="1:13" ht="25.5" customHeight="1">
      <c r="A282" s="114">
        <v>129</v>
      </c>
      <c r="B282" s="114" t="s">
        <v>103</v>
      </c>
      <c r="C282" s="114">
        <v>144.4</v>
      </c>
      <c r="D282" s="114">
        <v>160</v>
      </c>
      <c r="E282" s="114" t="s">
        <v>805</v>
      </c>
      <c r="F282" s="114" t="s">
        <v>234</v>
      </c>
      <c r="G282" s="114">
        <v>53</v>
      </c>
      <c r="H282" s="114">
        <v>4.5</v>
      </c>
      <c r="I282" s="114">
        <v>3</v>
      </c>
      <c r="J282" s="114">
        <v>1</v>
      </c>
      <c r="K282" s="114">
        <v>4</v>
      </c>
      <c r="L282" s="245"/>
      <c r="M282" s="245"/>
    </row>
    <row r="283" spans="1:13" ht="25.5" customHeight="1">
      <c r="A283" s="114">
        <v>130</v>
      </c>
      <c r="B283" s="114" t="s">
        <v>103</v>
      </c>
      <c r="C283" s="114">
        <v>56.7</v>
      </c>
      <c r="D283" s="114">
        <v>63</v>
      </c>
      <c r="E283" s="114" t="s">
        <v>139</v>
      </c>
      <c r="F283" s="114" t="s">
        <v>118</v>
      </c>
      <c r="G283" s="114">
        <v>52</v>
      </c>
      <c r="H283" s="114">
        <v>4.5</v>
      </c>
      <c r="I283" s="114">
        <v>3</v>
      </c>
      <c r="J283" s="114">
        <v>1</v>
      </c>
      <c r="K283" s="114">
        <v>4</v>
      </c>
      <c r="L283" s="245"/>
      <c r="M283" s="245"/>
    </row>
    <row r="284" spans="1:13" ht="25.5" customHeight="1">
      <c r="A284" s="114">
        <v>131</v>
      </c>
      <c r="B284" s="114" t="s">
        <v>103</v>
      </c>
      <c r="C284" s="114">
        <v>56.7</v>
      </c>
      <c r="D284" s="114">
        <v>63</v>
      </c>
      <c r="E284" s="114" t="s">
        <v>118</v>
      </c>
      <c r="F284" s="114" t="s">
        <v>284</v>
      </c>
      <c r="G284" s="114">
        <v>16</v>
      </c>
      <c r="H284" s="114">
        <v>4.5</v>
      </c>
      <c r="I284" s="114">
        <v>3</v>
      </c>
      <c r="J284" s="114">
        <v>1</v>
      </c>
      <c r="K284" s="114">
        <v>4</v>
      </c>
      <c r="L284" s="245"/>
      <c r="M284" s="245"/>
    </row>
    <row r="285" spans="1:13" ht="25.5" customHeight="1">
      <c r="A285" s="114">
        <v>132</v>
      </c>
      <c r="B285" s="114" t="s">
        <v>103</v>
      </c>
      <c r="C285" s="114">
        <v>56.7</v>
      </c>
      <c r="D285" s="114">
        <v>63</v>
      </c>
      <c r="E285" s="114" t="s">
        <v>284</v>
      </c>
      <c r="F285" s="114" t="s">
        <v>694</v>
      </c>
      <c r="G285" s="114">
        <v>93</v>
      </c>
      <c r="H285" s="114">
        <v>4.5</v>
      </c>
      <c r="I285" s="114">
        <v>3</v>
      </c>
      <c r="J285" s="114">
        <v>1</v>
      </c>
      <c r="K285" s="114">
        <v>4</v>
      </c>
      <c r="L285" s="245"/>
      <c r="M285" s="245"/>
    </row>
    <row r="286" spans="1:13" ht="25.5" customHeight="1">
      <c r="A286" s="114">
        <v>133</v>
      </c>
      <c r="B286" s="114" t="s">
        <v>103</v>
      </c>
      <c r="C286" s="114">
        <v>56.7</v>
      </c>
      <c r="D286" s="114">
        <v>63</v>
      </c>
      <c r="E286" s="114" t="s">
        <v>694</v>
      </c>
      <c r="F286" s="114" t="s">
        <v>127</v>
      </c>
      <c r="G286" s="114">
        <v>103</v>
      </c>
      <c r="H286" s="114">
        <v>4.5</v>
      </c>
      <c r="I286" s="114">
        <v>3</v>
      </c>
      <c r="J286" s="114">
        <v>1</v>
      </c>
      <c r="K286" s="114">
        <v>4</v>
      </c>
      <c r="L286" s="245"/>
      <c r="M286" s="245"/>
    </row>
    <row r="287" spans="1:13" ht="25.5" customHeight="1">
      <c r="A287" s="114">
        <v>134</v>
      </c>
      <c r="B287" s="114" t="s">
        <v>103</v>
      </c>
      <c r="C287" s="114">
        <v>56.7</v>
      </c>
      <c r="D287" s="114">
        <v>63</v>
      </c>
      <c r="E287" s="114" t="s">
        <v>123</v>
      </c>
      <c r="F287" s="114" t="s">
        <v>246</v>
      </c>
      <c r="G287" s="114">
        <v>62</v>
      </c>
      <c r="H287" s="114">
        <v>4.5</v>
      </c>
      <c r="I287" s="114">
        <v>3</v>
      </c>
      <c r="J287" s="114">
        <v>1</v>
      </c>
      <c r="K287" s="114">
        <v>4</v>
      </c>
      <c r="L287" s="245"/>
      <c r="M287" s="245"/>
    </row>
    <row r="288" spans="1:13" ht="25.5" customHeight="1">
      <c r="A288" s="114">
        <v>135</v>
      </c>
      <c r="B288" s="114" t="s">
        <v>103</v>
      </c>
      <c r="C288" s="114">
        <v>56.7</v>
      </c>
      <c r="D288" s="114">
        <v>63</v>
      </c>
      <c r="E288" s="114" t="s">
        <v>52</v>
      </c>
      <c r="F288" s="114" t="s">
        <v>224</v>
      </c>
      <c r="G288" s="114">
        <v>90</v>
      </c>
      <c r="H288" s="114">
        <v>4.5</v>
      </c>
      <c r="I288" s="114">
        <v>3</v>
      </c>
      <c r="J288" s="114">
        <v>1</v>
      </c>
      <c r="K288" s="114">
        <v>4</v>
      </c>
      <c r="L288" s="245"/>
      <c r="M288" s="245"/>
    </row>
    <row r="289" spans="1:13" ht="25.5" customHeight="1">
      <c r="A289" s="114">
        <v>136</v>
      </c>
      <c r="B289" s="114" t="s">
        <v>103</v>
      </c>
      <c r="C289" s="114">
        <v>112.3</v>
      </c>
      <c r="D289" s="114">
        <v>125</v>
      </c>
      <c r="E289" s="114" t="s">
        <v>235</v>
      </c>
      <c r="F289" s="114" t="s">
        <v>239</v>
      </c>
      <c r="G289" s="114">
        <v>54</v>
      </c>
      <c r="H289" s="114">
        <v>4.5</v>
      </c>
      <c r="I289" s="114">
        <v>3</v>
      </c>
      <c r="J289" s="114">
        <v>1</v>
      </c>
      <c r="K289" s="114">
        <v>4</v>
      </c>
      <c r="L289" s="245"/>
      <c r="M289" s="245"/>
    </row>
    <row r="290" spans="1:13" ht="25.5" customHeight="1">
      <c r="A290" s="114">
        <v>137</v>
      </c>
      <c r="B290" s="114" t="s">
        <v>103</v>
      </c>
      <c r="C290" s="114">
        <v>56.7</v>
      </c>
      <c r="D290" s="114">
        <v>63</v>
      </c>
      <c r="E290" s="114" t="s">
        <v>239</v>
      </c>
      <c r="F290" s="114" t="s">
        <v>219</v>
      </c>
      <c r="G290" s="114">
        <v>83</v>
      </c>
      <c r="H290" s="114">
        <v>4.5</v>
      </c>
      <c r="I290" s="114">
        <v>3</v>
      </c>
      <c r="J290" s="114">
        <v>1</v>
      </c>
      <c r="K290" s="114">
        <v>4</v>
      </c>
      <c r="L290" s="245"/>
      <c r="M290" s="245"/>
    </row>
    <row r="291" spans="1:13" ht="25.5" customHeight="1">
      <c r="A291" s="114">
        <v>138</v>
      </c>
      <c r="B291" s="114" t="s">
        <v>103</v>
      </c>
      <c r="C291" s="114">
        <v>56.7</v>
      </c>
      <c r="D291" s="114">
        <v>63</v>
      </c>
      <c r="E291" s="114" t="s">
        <v>224</v>
      </c>
      <c r="F291" s="114" t="s">
        <v>806</v>
      </c>
      <c r="G291" s="114">
        <v>210</v>
      </c>
      <c r="H291" s="114">
        <v>4.5</v>
      </c>
      <c r="I291" s="114">
        <v>3</v>
      </c>
      <c r="J291" s="114">
        <v>1</v>
      </c>
      <c r="K291" s="114">
        <v>4</v>
      </c>
      <c r="L291" s="245"/>
      <c r="M291" s="245"/>
    </row>
    <row r="293" spans="1:13">
      <c r="G293">
        <f>SUM(G16:G292)</f>
        <v>26180</v>
      </c>
    </row>
    <row r="295" spans="1:13" ht="18.75">
      <c r="B295" s="631" t="s">
        <v>1324</v>
      </c>
      <c r="C295" s="631"/>
      <c r="D295" s="631"/>
      <c r="E295" s="631"/>
      <c r="F295" s="631"/>
      <c r="G295" s="631"/>
      <c r="H295" s="631"/>
      <c r="I295" s="631"/>
      <c r="J295" s="631"/>
      <c r="K295" s="631"/>
      <c r="L295" s="631"/>
    </row>
    <row r="296" spans="1:13" ht="18.75">
      <c r="F296" s="362"/>
      <c r="G296" s="362">
        <v>63</v>
      </c>
      <c r="H296" s="362">
        <f>+SUMIFS($G$16:$G$153,$D$16:$D$153,G296)</f>
        <v>10850</v>
      </c>
      <c r="I296" s="362"/>
    </row>
    <row r="297" spans="1:13" ht="18.75">
      <c r="D297" s="359"/>
      <c r="F297" s="316"/>
      <c r="G297" s="316">
        <v>75</v>
      </c>
      <c r="H297" s="316">
        <f t="shared" ref="H297:H303" si="0">+SUMIFS($G$16:$G$153,$D$16:$D$153,G297)</f>
        <v>517</v>
      </c>
      <c r="I297" s="316"/>
    </row>
    <row r="298" spans="1:13" ht="18.75">
      <c r="D298" s="359"/>
      <c r="F298" s="316"/>
      <c r="G298" s="316">
        <v>90</v>
      </c>
      <c r="H298" s="316">
        <f t="shared" si="0"/>
        <v>460</v>
      </c>
      <c r="I298" s="316"/>
    </row>
    <row r="299" spans="1:13" ht="18.75">
      <c r="D299" s="359"/>
      <c r="F299" s="316"/>
      <c r="G299" s="316">
        <v>110</v>
      </c>
      <c r="H299" s="316">
        <f t="shared" si="0"/>
        <v>244</v>
      </c>
      <c r="I299" s="316"/>
    </row>
    <row r="300" spans="1:13" ht="18.75">
      <c r="D300" s="359"/>
      <c r="F300" s="316"/>
      <c r="G300" s="316">
        <v>125</v>
      </c>
      <c r="H300" s="316">
        <f t="shared" si="0"/>
        <v>376</v>
      </c>
      <c r="I300" s="316"/>
    </row>
    <row r="301" spans="1:13" ht="18.75">
      <c r="D301" s="359"/>
      <c r="F301" s="316"/>
      <c r="G301" s="316">
        <v>140</v>
      </c>
      <c r="H301" s="316">
        <f t="shared" si="0"/>
        <v>501</v>
      </c>
      <c r="I301" s="316"/>
    </row>
    <row r="302" spans="1:13" ht="18.75">
      <c r="D302" s="359"/>
      <c r="F302" s="316"/>
      <c r="G302" s="316">
        <v>160</v>
      </c>
      <c r="H302" s="316">
        <f t="shared" si="0"/>
        <v>142</v>
      </c>
      <c r="I302" s="316"/>
    </row>
    <row r="303" spans="1:13" ht="18.75">
      <c r="D303" s="359"/>
      <c r="F303" s="316"/>
      <c r="G303" s="316">
        <v>200</v>
      </c>
      <c r="H303" s="316">
        <f t="shared" si="0"/>
        <v>0</v>
      </c>
      <c r="I303" s="316"/>
    </row>
    <row r="304" spans="1:13" ht="18.75">
      <c r="D304" s="359"/>
      <c r="F304" s="316"/>
      <c r="G304" s="317" t="s">
        <v>809</v>
      </c>
      <c r="H304" s="317">
        <f>SUM(H296:H303)</f>
        <v>13090</v>
      </c>
      <c r="I304" s="316"/>
    </row>
    <row r="305" spans="1:13" ht="18.75">
      <c r="D305" s="359"/>
      <c r="F305" s="316"/>
      <c r="G305" s="316"/>
      <c r="H305" s="316"/>
      <c r="I305" s="316"/>
    </row>
    <row r="306" spans="1:13">
      <c r="D306" s="360"/>
    </row>
    <row r="307" spans="1:13">
      <c r="B307" s="361"/>
      <c r="C307" s="361"/>
      <c r="D307" s="361"/>
    </row>
    <row r="308" spans="1:13">
      <c r="B308" s="361"/>
      <c r="C308" s="361"/>
      <c r="D308" s="361"/>
    </row>
    <row r="310" spans="1:13">
      <c r="A310" s="738" t="str">
        <f>+'WO Vs Execution'!A68:AL68</f>
        <v xml:space="preserve">Prepared By                                  Site Engineer                                        ( AM-SMX )                                 ( DM-PMX )                      AGM                       Project Incharge </v>
      </c>
      <c r="B310" s="738"/>
      <c r="C310" s="738"/>
      <c r="D310" s="738"/>
      <c r="E310" s="738"/>
      <c r="F310" s="738"/>
      <c r="G310" s="738"/>
      <c r="H310" s="738"/>
      <c r="I310" s="738"/>
      <c r="J310" s="738"/>
      <c r="K310" s="738"/>
      <c r="L310" s="738"/>
      <c r="M310" s="738"/>
    </row>
  </sheetData>
  <mergeCells count="23">
    <mergeCell ref="A2:M2"/>
    <mergeCell ref="B295:L295"/>
    <mergeCell ref="A11:E11"/>
    <mergeCell ref="A12:M12"/>
    <mergeCell ref="A13:G13"/>
    <mergeCell ref="H13:M13"/>
    <mergeCell ref="A14:A15"/>
    <mergeCell ref="B14:B15"/>
    <mergeCell ref="C14:C15"/>
    <mergeCell ref="E14:E15"/>
    <mergeCell ref="F14:F15"/>
    <mergeCell ref="G14:G15"/>
    <mergeCell ref="A4:B4"/>
    <mergeCell ref="A5:B5"/>
    <mergeCell ref="A6:B6"/>
    <mergeCell ref="A7:B7"/>
    <mergeCell ref="B8:F8"/>
    <mergeCell ref="H8:I8"/>
    <mergeCell ref="A310:M310"/>
    <mergeCell ref="H14:H15"/>
    <mergeCell ref="I14:K14"/>
    <mergeCell ref="L14:L15"/>
    <mergeCell ref="M14:M1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0"/>
  <sheetViews>
    <sheetView workbookViewId="0">
      <selection activeCell="L20" sqref="L20"/>
    </sheetView>
  </sheetViews>
  <sheetFormatPr defaultRowHeight="15"/>
  <cols>
    <col min="2" max="2" width="12.5703125" customWidth="1"/>
    <col min="3" max="3" width="13" bestFit="1" customWidth="1"/>
    <col min="4" max="4" width="17.7109375" bestFit="1" customWidth="1"/>
    <col min="5" max="5" width="12.7109375" bestFit="1" customWidth="1"/>
    <col min="6" max="6" width="12.7109375" customWidth="1"/>
    <col min="7" max="7" width="9.7109375" bestFit="1" customWidth="1"/>
    <col min="8" max="8" width="8.85546875" bestFit="1" customWidth="1"/>
    <col min="9" max="9" width="16.28515625" bestFit="1" customWidth="1"/>
    <col min="10" max="10" width="12.5703125" bestFit="1" customWidth="1"/>
  </cols>
  <sheetData>
    <row r="1" spans="1:17" s="31" customFormat="1" ht="24" customHeight="1">
      <c r="A1" s="641" t="s">
        <v>0</v>
      </c>
      <c r="B1" s="638"/>
      <c r="C1" s="638"/>
      <c r="D1" s="638"/>
      <c r="E1" s="638"/>
      <c r="F1" s="638"/>
      <c r="G1" s="638"/>
      <c r="H1" s="638"/>
      <c r="I1" s="638"/>
      <c r="J1" s="639"/>
    </row>
    <row r="2" spans="1:17" s="31" customFormat="1" ht="24" customHeight="1">
      <c r="A2" s="632" t="s">
        <v>1</v>
      </c>
      <c r="B2" s="633"/>
      <c r="C2" s="633"/>
      <c r="D2" s="633"/>
      <c r="E2" s="633"/>
      <c r="F2" s="633"/>
      <c r="G2" s="633"/>
      <c r="H2" s="633"/>
      <c r="I2" s="633"/>
      <c r="J2" s="634"/>
    </row>
    <row r="3" spans="1:17" s="31" customFormat="1" ht="24" customHeight="1">
      <c r="A3" s="635" t="s">
        <v>807</v>
      </c>
      <c r="B3" s="636"/>
      <c r="C3" s="636"/>
      <c r="D3" s="636"/>
      <c r="E3" s="636"/>
      <c r="F3" s="636"/>
      <c r="G3" s="636"/>
      <c r="H3" s="636"/>
      <c r="I3" s="636"/>
      <c r="J3" s="637"/>
    </row>
    <row r="4" spans="1:17" s="104" customFormat="1" ht="28.5" customHeight="1">
      <c r="A4" s="715" t="e">
        <f>+#REF!</f>
        <v>#REF!</v>
      </c>
      <c r="B4" s="715"/>
      <c r="C4" s="715"/>
      <c r="D4" s="715"/>
      <c r="E4" s="715"/>
      <c r="F4" s="715"/>
      <c r="G4" s="715"/>
      <c r="H4" s="715"/>
      <c r="I4" s="715"/>
      <c r="J4" s="715"/>
    </row>
    <row r="5" spans="1:17" s="105" customFormat="1" ht="16.5">
      <c r="A5" s="645" t="s">
        <v>25</v>
      </c>
      <c r="B5" s="646" t="s">
        <v>27</v>
      </c>
      <c r="C5" s="646" t="s">
        <v>28</v>
      </c>
      <c r="D5" s="646" t="s">
        <v>29</v>
      </c>
      <c r="E5" s="646" t="s">
        <v>30</v>
      </c>
      <c r="F5" s="646" t="s">
        <v>315</v>
      </c>
      <c r="G5" s="646" t="s">
        <v>316</v>
      </c>
      <c r="H5" s="646"/>
      <c r="I5" s="646"/>
      <c r="J5" s="646" t="s">
        <v>35</v>
      </c>
    </row>
    <row r="6" spans="1:17" s="105" customFormat="1" ht="16.5">
      <c r="A6" s="645"/>
      <c r="B6" s="646"/>
      <c r="C6" s="646"/>
      <c r="D6" s="646"/>
      <c r="E6" s="646"/>
      <c r="F6" s="646"/>
      <c r="G6" s="106" t="s">
        <v>317</v>
      </c>
      <c r="H6" s="106" t="s">
        <v>318</v>
      </c>
      <c r="I6" s="106" t="s">
        <v>319</v>
      </c>
      <c r="J6" s="646"/>
    </row>
    <row r="7" spans="1:17" s="31" customFormat="1" ht="24.75" customHeight="1">
      <c r="A7" s="107">
        <v>1</v>
      </c>
      <c r="B7" s="107" t="s">
        <v>284</v>
      </c>
      <c r="C7" s="107" t="s">
        <v>140</v>
      </c>
      <c r="D7" s="107" t="s">
        <v>107</v>
      </c>
      <c r="E7" s="107" t="s">
        <v>103</v>
      </c>
      <c r="F7" s="107">
        <v>63</v>
      </c>
      <c r="G7" s="108">
        <v>56</v>
      </c>
      <c r="H7" s="107">
        <f>0.3+F7/1000</f>
        <v>0.36299999999999999</v>
      </c>
      <c r="I7" s="107">
        <f>G7*H7</f>
        <v>20.327999999999999</v>
      </c>
      <c r="J7" s="107"/>
      <c r="N7" s="109"/>
      <c r="O7" s="109"/>
      <c r="P7" s="109"/>
      <c r="Q7" s="109"/>
    </row>
    <row r="8" spans="1:17" s="31" customFormat="1" ht="24.75" customHeight="1">
      <c r="A8" s="107">
        <f>+A7+1</f>
        <v>2</v>
      </c>
      <c r="B8" s="107" t="s">
        <v>769</v>
      </c>
      <c r="C8" s="107" t="s">
        <v>121</v>
      </c>
      <c r="D8" s="107" t="s">
        <v>107</v>
      </c>
      <c r="E8" s="107" t="s">
        <v>103</v>
      </c>
      <c r="F8" s="107">
        <v>63</v>
      </c>
      <c r="G8" s="107">
        <v>110</v>
      </c>
      <c r="H8" s="107">
        <f t="shared" ref="H8:H16" si="0">0.3+F8/1000</f>
        <v>0.36299999999999999</v>
      </c>
      <c r="I8" s="107">
        <f t="shared" ref="I8:I9" si="1">G8*H8</f>
        <v>39.93</v>
      </c>
      <c r="J8" s="107"/>
      <c r="N8" s="109"/>
      <c r="O8" s="109"/>
      <c r="P8" s="109"/>
      <c r="Q8" s="109"/>
    </row>
    <row r="9" spans="1:17" s="31" customFormat="1" ht="24.75" customHeight="1">
      <c r="A9" s="107">
        <f t="shared" ref="A9:A16" si="2">+A8+1</f>
        <v>3</v>
      </c>
      <c r="B9" s="107" t="s">
        <v>485</v>
      </c>
      <c r="C9" s="107" t="s">
        <v>376</v>
      </c>
      <c r="D9" s="107" t="s">
        <v>107</v>
      </c>
      <c r="E9" s="107" t="s">
        <v>103</v>
      </c>
      <c r="F9" s="107">
        <v>63</v>
      </c>
      <c r="G9" s="107">
        <v>53</v>
      </c>
      <c r="H9" s="107">
        <f t="shared" si="0"/>
        <v>0.36299999999999999</v>
      </c>
      <c r="I9" s="107">
        <f t="shared" si="1"/>
        <v>19.239000000000001</v>
      </c>
      <c r="J9" s="107"/>
      <c r="N9" s="109"/>
      <c r="O9" s="109"/>
      <c r="P9" s="109"/>
      <c r="Q9" s="109"/>
    </row>
    <row r="10" spans="1:17" s="31" customFormat="1" ht="24.75" customHeight="1">
      <c r="A10" s="107">
        <f t="shared" si="2"/>
        <v>4</v>
      </c>
      <c r="B10" s="107" t="s">
        <v>233</v>
      </c>
      <c r="C10" s="107" t="s">
        <v>247</v>
      </c>
      <c r="D10" s="107" t="s">
        <v>107</v>
      </c>
      <c r="E10" s="107" t="s">
        <v>103</v>
      </c>
      <c r="F10" s="107">
        <v>63</v>
      </c>
      <c r="G10" s="107">
        <v>110</v>
      </c>
      <c r="H10" s="107">
        <f t="shared" si="0"/>
        <v>0.36299999999999999</v>
      </c>
      <c r="I10" s="107">
        <f>G10*H10</f>
        <v>39.93</v>
      </c>
      <c r="J10" s="107"/>
      <c r="N10" s="109"/>
      <c r="O10" s="109"/>
      <c r="P10" s="109"/>
      <c r="Q10" s="109"/>
    </row>
    <row r="11" spans="1:17" s="31" customFormat="1" ht="24.75" customHeight="1">
      <c r="A11" s="107">
        <f t="shared" si="2"/>
        <v>5</v>
      </c>
      <c r="B11" s="107" t="s">
        <v>232</v>
      </c>
      <c r="C11" s="107" t="s">
        <v>208</v>
      </c>
      <c r="D11" s="107" t="s">
        <v>107</v>
      </c>
      <c r="E11" s="107" t="s">
        <v>103</v>
      </c>
      <c r="F11" s="107">
        <v>63</v>
      </c>
      <c r="G11" s="107">
        <v>39</v>
      </c>
      <c r="H11" s="107">
        <f t="shared" si="0"/>
        <v>0.36299999999999999</v>
      </c>
      <c r="I11" s="107">
        <f t="shared" ref="I11:I12" si="3">G11*H11</f>
        <v>14.157</v>
      </c>
      <c r="J11" s="107"/>
      <c r="N11" s="109"/>
      <c r="O11" s="109"/>
      <c r="P11" s="109"/>
      <c r="Q11" s="109"/>
    </row>
    <row r="12" spans="1:17" s="31" customFormat="1" ht="24.75" customHeight="1">
      <c r="A12" s="107">
        <f t="shared" si="2"/>
        <v>6</v>
      </c>
      <c r="B12" s="107" t="s">
        <v>725</v>
      </c>
      <c r="C12" s="107" t="s">
        <v>663</v>
      </c>
      <c r="D12" s="107" t="s">
        <v>107</v>
      </c>
      <c r="E12" s="107" t="s">
        <v>103</v>
      </c>
      <c r="F12" s="107">
        <v>63</v>
      </c>
      <c r="G12" s="107">
        <v>209</v>
      </c>
      <c r="H12" s="107">
        <f t="shared" si="0"/>
        <v>0.36299999999999999</v>
      </c>
      <c r="I12" s="107">
        <f t="shared" si="3"/>
        <v>75.867000000000004</v>
      </c>
      <c r="J12" s="107"/>
      <c r="N12" s="109"/>
      <c r="O12" s="109"/>
      <c r="P12" s="109"/>
      <c r="Q12" s="109"/>
    </row>
    <row r="13" spans="1:17" s="31" customFormat="1" ht="24.75" customHeight="1">
      <c r="A13" s="107">
        <f t="shared" si="2"/>
        <v>7</v>
      </c>
      <c r="B13" s="107" t="s">
        <v>286</v>
      </c>
      <c r="C13" s="107" t="s">
        <v>719</v>
      </c>
      <c r="D13" s="107" t="s">
        <v>107</v>
      </c>
      <c r="E13" s="107" t="s">
        <v>103</v>
      </c>
      <c r="F13" s="107">
        <v>63</v>
      </c>
      <c r="G13" s="107">
        <v>57</v>
      </c>
      <c r="H13" s="107">
        <f t="shared" si="0"/>
        <v>0.36299999999999999</v>
      </c>
      <c r="I13" s="107">
        <f>G13*H13</f>
        <v>20.690999999999999</v>
      </c>
      <c r="J13" s="107"/>
      <c r="N13" s="109"/>
      <c r="O13" s="109"/>
      <c r="P13" s="109"/>
      <c r="Q13" s="109"/>
    </row>
    <row r="14" spans="1:17" s="31" customFormat="1" ht="24.75" customHeight="1">
      <c r="A14" s="107">
        <f t="shared" si="2"/>
        <v>8</v>
      </c>
      <c r="B14" s="107" t="s">
        <v>719</v>
      </c>
      <c r="C14" s="107" t="s">
        <v>736</v>
      </c>
      <c r="D14" s="107" t="s">
        <v>107</v>
      </c>
      <c r="E14" s="107" t="s">
        <v>103</v>
      </c>
      <c r="F14" s="107">
        <v>63</v>
      </c>
      <c r="G14" s="107">
        <v>13</v>
      </c>
      <c r="H14" s="107">
        <f t="shared" si="0"/>
        <v>0.36299999999999999</v>
      </c>
      <c r="I14" s="107">
        <f t="shared" ref="I14:I16" si="4">G14*H14</f>
        <v>4.7189999999999994</v>
      </c>
      <c r="J14" s="107"/>
      <c r="N14" s="109"/>
      <c r="O14" s="109"/>
      <c r="P14" s="109"/>
      <c r="Q14" s="109"/>
    </row>
    <row r="15" spans="1:17" s="31" customFormat="1" ht="24.75" customHeight="1">
      <c r="A15" s="107">
        <f t="shared" si="2"/>
        <v>9</v>
      </c>
      <c r="B15" s="107" t="s">
        <v>191</v>
      </c>
      <c r="C15" s="107" t="s">
        <v>689</v>
      </c>
      <c r="D15" s="107" t="s">
        <v>107</v>
      </c>
      <c r="E15" s="107" t="s">
        <v>103</v>
      </c>
      <c r="F15" s="107">
        <v>63</v>
      </c>
      <c r="G15" s="107">
        <v>72</v>
      </c>
      <c r="H15" s="107">
        <f t="shared" si="0"/>
        <v>0.36299999999999999</v>
      </c>
      <c r="I15" s="107">
        <f t="shared" si="4"/>
        <v>26.135999999999999</v>
      </c>
      <c r="J15" s="107"/>
      <c r="N15" s="109"/>
      <c r="O15" s="109"/>
      <c r="P15" s="109"/>
      <c r="Q15" s="109"/>
    </row>
    <row r="16" spans="1:17" s="31" customFormat="1" ht="24.75" customHeight="1">
      <c r="A16" s="107">
        <f t="shared" si="2"/>
        <v>10</v>
      </c>
      <c r="B16" s="107" t="s">
        <v>689</v>
      </c>
      <c r="C16" s="107" t="s">
        <v>178</v>
      </c>
      <c r="D16" s="107" t="s">
        <v>107</v>
      </c>
      <c r="E16" s="107" t="s">
        <v>103</v>
      </c>
      <c r="F16" s="107">
        <v>63</v>
      </c>
      <c r="G16" s="107">
        <v>103</v>
      </c>
      <c r="H16" s="107">
        <f t="shared" si="0"/>
        <v>0.36299999999999999</v>
      </c>
      <c r="I16" s="107">
        <f t="shared" si="4"/>
        <v>37.388999999999996</v>
      </c>
      <c r="J16" s="107"/>
      <c r="N16" s="109"/>
      <c r="O16" s="109"/>
      <c r="P16" s="109"/>
      <c r="Q16" s="109"/>
    </row>
    <row r="17" spans="1:17" ht="18.75">
      <c r="A17" s="647" t="s">
        <v>320</v>
      </c>
      <c r="B17" s="648"/>
      <c r="C17" s="648"/>
      <c r="D17" s="648"/>
      <c r="E17" s="649"/>
      <c r="F17" s="110"/>
      <c r="G17" s="147">
        <f>SUM(G7:G16)</f>
        <v>822</v>
      </c>
      <c r="H17" s="110"/>
      <c r="I17" s="111">
        <f>ROUND(SUM(I7:I16),2)</f>
        <v>298.39</v>
      </c>
      <c r="J17" s="112"/>
      <c r="N17" s="109"/>
      <c r="O17" s="109"/>
      <c r="P17" s="109"/>
      <c r="Q17" s="109"/>
    </row>
    <row r="19" spans="1:17" ht="19.5" customHeight="1">
      <c r="B19" s="650" t="s">
        <v>321</v>
      </c>
      <c r="C19" s="650"/>
      <c r="D19" s="650"/>
    </row>
    <row r="20" spans="1:17">
      <c r="B20" s="113" t="s">
        <v>322</v>
      </c>
      <c r="C20" s="113" t="s">
        <v>323</v>
      </c>
      <c r="D20" s="113" t="s">
        <v>324</v>
      </c>
    </row>
    <row r="21" spans="1:17">
      <c r="B21" s="114">
        <v>1</v>
      </c>
      <c r="C21" s="114" t="s">
        <v>107</v>
      </c>
      <c r="D21" s="174">
        <f>ROUND(SUMIFS($I$7:$I$16,$D$7:$D$16,C21),2)</f>
        <v>298.39</v>
      </c>
    </row>
    <row r="22" spans="1:17">
      <c r="B22" s="114">
        <f>+B21+1</f>
        <v>2</v>
      </c>
      <c r="C22" s="114" t="s">
        <v>102</v>
      </c>
      <c r="D22" s="174">
        <f>ROUND(SUMIFS($I$7:$I$16,$D$7:$D$16,C22),2)</f>
        <v>0</v>
      </c>
    </row>
    <row r="23" spans="1:17">
      <c r="B23" s="114">
        <f>+B22+1</f>
        <v>3</v>
      </c>
      <c r="C23" s="114" t="s">
        <v>714</v>
      </c>
      <c r="D23" s="174">
        <f>ROUND(SUMIFS($I$7:$I$16,$D$7:$D$16,C23),2)</f>
        <v>0</v>
      </c>
    </row>
    <row r="24" spans="1:17">
      <c r="B24" s="651" t="s">
        <v>325</v>
      </c>
      <c r="C24" s="652"/>
      <c r="D24" s="115">
        <f>SUM(D21:D23)</f>
        <v>298.39</v>
      </c>
    </row>
    <row r="30" spans="1:17" ht="18">
      <c r="A30" s="640" t="s">
        <v>326</v>
      </c>
      <c r="B30" s="640"/>
      <c r="C30" s="640"/>
      <c r="D30" s="640"/>
      <c r="E30" s="640"/>
      <c r="F30" s="640"/>
      <c r="G30" s="640"/>
      <c r="H30" s="640"/>
      <c r="I30" s="640"/>
      <c r="J30" s="640"/>
      <c r="K30" s="116"/>
      <c r="L30" s="116"/>
    </row>
  </sheetData>
  <mergeCells count="16">
    <mergeCell ref="A30:J30"/>
    <mergeCell ref="A1:J1"/>
    <mergeCell ref="A2:J2"/>
    <mergeCell ref="A3:J3"/>
    <mergeCell ref="A4:J4"/>
    <mergeCell ref="A5:A6"/>
    <mergeCell ref="B5:B6"/>
    <mergeCell ref="C5:C6"/>
    <mergeCell ref="D5:D6"/>
    <mergeCell ref="E5:E6"/>
    <mergeCell ref="F5:F6"/>
    <mergeCell ref="G5:I5"/>
    <mergeCell ref="J5:J6"/>
    <mergeCell ref="A17:E17"/>
    <mergeCell ref="B19:D19"/>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Y201"/>
  <sheetViews>
    <sheetView showRuler="0" view="pageBreakPreview" topLeftCell="B6" zoomScale="70" zoomScaleNormal="55" zoomScaleSheetLayoutView="70" zoomScalePageLayoutView="55" workbookViewId="0">
      <pane xSplit="10" ySplit="6" topLeftCell="L12" activePane="bottomRight" state="frozen"/>
      <selection activeCell="B6" sqref="B6"/>
      <selection pane="topRight" activeCell="K6" sqref="K6"/>
      <selection pane="bottomLeft" activeCell="B12" sqref="B12"/>
      <selection pane="bottomRight" activeCell="M128" sqref="M128:M180"/>
    </sheetView>
  </sheetViews>
  <sheetFormatPr defaultRowHeight="12.75"/>
  <cols>
    <col min="1" max="1" width="0" style="31" hidden="1" customWidth="1"/>
    <col min="2" max="2" width="2.5703125" style="31" customWidth="1"/>
    <col min="3" max="3" width="10.5703125" style="31" customWidth="1"/>
    <col min="4" max="4" width="18.5703125" style="31" customWidth="1"/>
    <col min="5" max="5" width="14.5703125" style="31" bestFit="1" customWidth="1"/>
    <col min="6" max="6" width="13.140625" style="31" bestFit="1" customWidth="1"/>
    <col min="7" max="7" width="20" style="31" bestFit="1" customWidth="1"/>
    <col min="8" max="8" width="12.7109375" style="31" bestFit="1" customWidth="1"/>
    <col min="9" max="9" width="8.5703125" style="31" customWidth="1"/>
    <col min="10" max="10" width="16" style="33" customWidth="1"/>
    <col min="11" max="11" width="16.28515625" style="33" bestFit="1" customWidth="1"/>
    <col min="12" max="12" width="16" style="33" bestFit="1" customWidth="1"/>
    <col min="13" max="13" width="18.28515625" style="33" bestFit="1" customWidth="1"/>
    <col min="14" max="14" width="17.7109375" style="33" bestFit="1" customWidth="1"/>
    <col min="15" max="16" width="13.5703125" style="33" customWidth="1"/>
    <col min="17" max="17" width="12.7109375" style="33" hidden="1" customWidth="1"/>
    <col min="18" max="18" width="18.28515625" style="31" customWidth="1"/>
    <col min="19" max="19" width="15.42578125" style="31" hidden="1" customWidth="1"/>
    <col min="20" max="20" width="16.5703125" style="31" hidden="1" customWidth="1"/>
    <col min="21" max="21" width="19.28515625" style="31" hidden="1" customWidth="1"/>
    <col min="22" max="22" width="21.140625" style="31" customWidth="1"/>
    <col min="23" max="23" width="17.140625" style="31" bestFit="1" customWidth="1"/>
    <col min="24" max="24" width="9.140625" style="31"/>
    <col min="25" max="25" width="21" style="31" customWidth="1"/>
    <col min="26" max="16384" width="9.140625" style="31"/>
  </cols>
  <sheetData>
    <row r="1" spans="3:25" hidden="1"/>
    <row r="2" spans="3:25" ht="30" hidden="1" customHeight="1">
      <c r="C2" s="590" t="s">
        <v>19</v>
      </c>
      <c r="D2" s="590"/>
      <c r="E2" s="591" t="s">
        <v>20</v>
      </c>
      <c r="F2" s="591"/>
      <c r="G2" s="592"/>
      <c r="H2" s="592"/>
      <c r="I2" s="592"/>
      <c r="J2" s="592"/>
      <c r="K2" s="592"/>
      <c r="L2" s="592"/>
      <c r="M2" s="592"/>
      <c r="N2" s="592"/>
      <c r="O2" s="592"/>
      <c r="P2" s="592"/>
      <c r="Q2" s="592"/>
      <c r="R2" s="592"/>
      <c r="S2" s="592"/>
      <c r="T2" s="592"/>
      <c r="U2" s="592"/>
      <c r="V2" s="592"/>
    </row>
    <row r="3" spans="3:25" ht="30" hidden="1" customHeight="1">
      <c r="C3" s="590" t="s">
        <v>21</v>
      </c>
      <c r="D3" s="590"/>
      <c r="E3" s="591" t="s">
        <v>22</v>
      </c>
      <c r="F3" s="591"/>
      <c r="G3" s="592"/>
      <c r="H3" s="592"/>
      <c r="I3" s="592"/>
      <c r="J3" s="592"/>
      <c r="K3" s="592"/>
      <c r="L3" s="592"/>
      <c r="M3" s="592"/>
      <c r="N3" s="592"/>
      <c r="O3" s="592"/>
      <c r="P3" s="592"/>
      <c r="Q3" s="592"/>
      <c r="R3" s="592"/>
      <c r="S3" s="592"/>
      <c r="T3" s="592"/>
      <c r="U3" s="592"/>
      <c r="V3" s="592"/>
    </row>
    <row r="4" spans="3:25" ht="30" hidden="1" customHeight="1">
      <c r="C4" s="590" t="s">
        <v>23</v>
      </c>
      <c r="D4" s="590"/>
      <c r="E4" s="591">
        <v>14356</v>
      </c>
      <c r="F4" s="591"/>
      <c r="G4" s="592"/>
      <c r="H4" s="592"/>
      <c r="I4" s="592"/>
      <c r="J4" s="592"/>
      <c r="K4" s="592"/>
      <c r="L4" s="592"/>
      <c r="M4" s="592"/>
      <c r="N4" s="592"/>
      <c r="O4" s="592"/>
      <c r="P4" s="592"/>
      <c r="Q4" s="592"/>
      <c r="R4" s="592"/>
      <c r="S4" s="592"/>
      <c r="T4" s="592"/>
      <c r="U4" s="592"/>
      <c r="V4" s="592"/>
    </row>
    <row r="5" spans="3:25" ht="30" hidden="1" customHeight="1">
      <c r="C5" s="76" t="s">
        <v>24</v>
      </c>
      <c r="D5" s="76"/>
      <c r="E5" s="591">
        <v>653</v>
      </c>
      <c r="F5" s="591"/>
      <c r="G5" s="592"/>
      <c r="H5" s="592"/>
      <c r="I5" s="592"/>
      <c r="J5" s="592"/>
      <c r="K5" s="592"/>
      <c r="L5" s="592"/>
      <c r="M5" s="592"/>
      <c r="N5" s="592"/>
      <c r="O5" s="592"/>
      <c r="P5" s="592"/>
      <c r="Q5" s="592"/>
      <c r="R5" s="592"/>
      <c r="S5" s="592"/>
      <c r="T5" s="592"/>
      <c r="U5" s="592"/>
      <c r="V5" s="592"/>
    </row>
    <row r="6" spans="3:25" ht="30" customHeight="1">
      <c r="C6" s="593"/>
      <c r="D6" s="593"/>
      <c r="E6" s="591" t="s">
        <v>0</v>
      </c>
      <c r="F6" s="591"/>
      <c r="G6" s="591"/>
      <c r="H6" s="591"/>
      <c r="I6" s="591"/>
      <c r="J6" s="591"/>
      <c r="K6" s="591"/>
      <c r="L6" s="591"/>
      <c r="M6" s="591"/>
      <c r="N6" s="591"/>
      <c r="O6" s="591"/>
      <c r="P6" s="591"/>
      <c r="Q6" s="591"/>
      <c r="R6" s="591"/>
      <c r="S6" s="591"/>
      <c r="T6" s="591"/>
      <c r="U6" s="591"/>
      <c r="V6" s="591"/>
    </row>
    <row r="7" spans="3:25" ht="30" customHeight="1">
      <c r="C7" s="593"/>
      <c r="D7" s="593"/>
      <c r="E7" s="591" t="s">
        <v>1</v>
      </c>
      <c r="F7" s="591"/>
      <c r="G7" s="591"/>
      <c r="H7" s="591"/>
      <c r="I7" s="591"/>
      <c r="J7" s="591"/>
      <c r="K7" s="591"/>
      <c r="L7" s="591"/>
      <c r="M7" s="591"/>
      <c r="N7" s="591"/>
      <c r="O7" s="591"/>
      <c r="P7" s="591"/>
      <c r="Q7" s="591"/>
      <c r="R7" s="591"/>
      <c r="S7" s="591"/>
      <c r="T7" s="591"/>
      <c r="U7" s="591"/>
      <c r="V7" s="591"/>
    </row>
    <row r="8" spans="3:25" ht="30" customHeight="1">
      <c r="C8" s="593"/>
      <c r="D8" s="593"/>
      <c r="E8" s="594" t="s">
        <v>158</v>
      </c>
      <c r="F8" s="591"/>
      <c r="G8" s="591"/>
      <c r="H8" s="591"/>
      <c r="I8" s="591"/>
      <c r="J8" s="591"/>
      <c r="K8" s="591"/>
      <c r="L8" s="591"/>
      <c r="M8" s="591"/>
      <c r="N8" s="591"/>
      <c r="O8" s="591"/>
      <c r="P8" s="591"/>
      <c r="Q8" s="591"/>
      <c r="R8" s="591"/>
      <c r="S8" s="591"/>
      <c r="T8" s="591"/>
      <c r="U8" s="591"/>
      <c r="V8" s="591"/>
    </row>
    <row r="9" spans="3:25" ht="28.5" customHeight="1">
      <c r="C9" s="571" t="e">
        <f>#REF!</f>
        <v>#REF!</v>
      </c>
      <c r="D9" s="571"/>
      <c r="E9" s="571"/>
      <c r="F9" s="571"/>
      <c r="G9" s="571"/>
      <c r="H9" s="571"/>
      <c r="I9" s="571"/>
      <c r="J9" s="571"/>
      <c r="K9" s="571"/>
      <c r="L9" s="571"/>
      <c r="M9" s="571"/>
      <c r="N9" s="571"/>
      <c r="O9" s="571"/>
      <c r="P9" s="571"/>
      <c r="Q9" s="571"/>
      <c r="R9" s="571"/>
      <c r="S9" s="571"/>
      <c r="T9" s="571"/>
      <c r="U9" s="571"/>
      <c r="V9" s="571"/>
    </row>
    <row r="10" spans="3:25" s="39" customFormat="1" ht="30" customHeight="1">
      <c r="C10" s="598" t="s">
        <v>25</v>
      </c>
      <c r="D10" s="598" t="s">
        <v>26</v>
      </c>
      <c r="E10" s="572" t="s">
        <v>27</v>
      </c>
      <c r="F10" s="572" t="s">
        <v>28</v>
      </c>
      <c r="G10" s="572" t="s">
        <v>29</v>
      </c>
      <c r="H10" s="572" t="s">
        <v>30</v>
      </c>
      <c r="I10" s="574" t="s">
        <v>157</v>
      </c>
      <c r="J10" s="572" t="s">
        <v>48</v>
      </c>
      <c r="K10" s="572"/>
      <c r="L10" s="572"/>
      <c r="M10" s="572"/>
      <c r="N10" s="572"/>
      <c r="O10" s="572"/>
      <c r="P10" s="572"/>
      <c r="Q10" s="572"/>
      <c r="R10" s="572" t="s">
        <v>31</v>
      </c>
      <c r="S10" s="572" t="s">
        <v>32</v>
      </c>
      <c r="T10" s="572" t="s">
        <v>33</v>
      </c>
      <c r="U10" s="572" t="s">
        <v>34</v>
      </c>
      <c r="V10" s="572" t="s">
        <v>35</v>
      </c>
    </row>
    <row r="11" spans="3:25" s="39" customFormat="1" ht="51.75" customHeight="1">
      <c r="C11" s="598"/>
      <c r="D11" s="598"/>
      <c r="E11" s="572"/>
      <c r="F11" s="572"/>
      <c r="G11" s="572"/>
      <c r="H11" s="572"/>
      <c r="I11" s="575"/>
      <c r="J11" s="77" t="s">
        <v>36</v>
      </c>
      <c r="K11" s="77" t="s">
        <v>37</v>
      </c>
      <c r="L11" s="77" t="s">
        <v>38</v>
      </c>
      <c r="M11" s="77" t="s">
        <v>39</v>
      </c>
      <c r="N11" s="77" t="s">
        <v>71</v>
      </c>
      <c r="O11" s="77" t="s">
        <v>54</v>
      </c>
      <c r="P11" s="77" t="s">
        <v>40</v>
      </c>
      <c r="Q11" s="78" t="s">
        <v>373</v>
      </c>
      <c r="R11" s="572"/>
      <c r="S11" s="572"/>
      <c r="T11" s="572"/>
      <c r="U11" s="572"/>
      <c r="V11" s="572"/>
    </row>
    <row r="12" spans="3:25" ht="39.950000000000003" customHeight="1">
      <c r="C12" s="34">
        <v>1</v>
      </c>
      <c r="D12" s="595" t="s">
        <v>99</v>
      </c>
      <c r="E12" s="34" t="s">
        <v>100</v>
      </c>
      <c r="F12" s="34" t="s">
        <v>101</v>
      </c>
      <c r="G12" s="34" t="s">
        <v>102</v>
      </c>
      <c r="H12" s="34" t="s">
        <v>103</v>
      </c>
      <c r="I12" s="92"/>
      <c r="J12" s="34">
        <f>730+264</f>
        <v>994</v>
      </c>
      <c r="K12" s="34"/>
      <c r="L12" s="34"/>
      <c r="M12" s="34"/>
      <c r="N12" s="34"/>
      <c r="O12" s="34"/>
      <c r="P12" s="34"/>
      <c r="Q12" s="34"/>
      <c r="R12" s="34">
        <f>SUM(J12:P12)</f>
        <v>994</v>
      </c>
      <c r="S12" s="34" t="s">
        <v>104</v>
      </c>
      <c r="T12" s="82">
        <v>1.55</v>
      </c>
      <c r="U12" s="34" t="s">
        <v>105</v>
      </c>
      <c r="V12" s="188"/>
      <c r="W12" s="189"/>
      <c r="Y12" s="31" t="str">
        <f>+E12&amp;F12&amp;(SUM(J12:Q12))</f>
        <v>J-100J-135994</v>
      </c>
    </row>
    <row r="13" spans="3:25" ht="39.950000000000003" customHeight="1">
      <c r="C13" s="34">
        <f>+C12+1</f>
        <v>2</v>
      </c>
      <c r="D13" s="596"/>
      <c r="E13" s="34" t="s">
        <v>52</v>
      </c>
      <c r="F13" s="34" t="s">
        <v>106</v>
      </c>
      <c r="G13" s="34" t="s">
        <v>107</v>
      </c>
      <c r="H13" s="34" t="s">
        <v>103</v>
      </c>
      <c r="I13" s="34"/>
      <c r="J13" s="34">
        <v>40</v>
      </c>
      <c r="K13" s="34"/>
      <c r="L13" s="34"/>
      <c r="M13" s="34"/>
      <c r="N13" s="34"/>
      <c r="O13" s="34"/>
      <c r="P13" s="34"/>
      <c r="Q13" s="34"/>
      <c r="R13" s="34">
        <f>SUM(J13:P13)+R12</f>
        <v>1034</v>
      </c>
      <c r="S13" s="34" t="s">
        <v>104</v>
      </c>
      <c r="T13" s="82">
        <v>1.25</v>
      </c>
      <c r="U13" s="34" t="s">
        <v>105</v>
      </c>
      <c r="V13" s="190"/>
      <c r="W13" s="189"/>
      <c r="Y13" s="31" t="str">
        <f t="shared" ref="Y13:Y76" si="0">+E13&amp;F13&amp;(SUM(J13:Q13))</f>
        <v>J-38J-2840</v>
      </c>
    </row>
    <row r="14" spans="3:25" ht="39.950000000000003" customHeight="1">
      <c r="C14" s="34">
        <f t="shared" ref="C14:C58" si="1">+C13+1</f>
        <v>3</v>
      </c>
      <c r="D14" s="596"/>
      <c r="E14" s="34" t="s">
        <v>108</v>
      </c>
      <c r="F14" s="34" t="s">
        <v>100</v>
      </c>
      <c r="G14" s="34" t="s">
        <v>102</v>
      </c>
      <c r="H14" s="34" t="s">
        <v>103</v>
      </c>
      <c r="I14" s="34"/>
      <c r="J14" s="34"/>
      <c r="K14" s="34">
        <f>250+120</f>
        <v>370</v>
      </c>
      <c r="L14" s="34"/>
      <c r="M14" s="34"/>
      <c r="N14" s="34"/>
      <c r="O14" s="34"/>
      <c r="P14" s="34"/>
      <c r="Q14" s="34"/>
      <c r="R14" s="34">
        <f>SUM(J14:P14)+R13</f>
        <v>1404</v>
      </c>
      <c r="S14" s="34" t="s">
        <v>104</v>
      </c>
      <c r="T14" s="82">
        <v>1.6</v>
      </c>
      <c r="U14" s="34" t="s">
        <v>105</v>
      </c>
      <c r="V14" s="188"/>
      <c r="W14" s="189"/>
      <c r="Y14" s="31" t="str">
        <f t="shared" si="0"/>
        <v>J-56J-100370</v>
      </c>
    </row>
    <row r="15" spans="3:25" ht="39.950000000000003" customHeight="1">
      <c r="C15" s="34">
        <f t="shared" si="1"/>
        <v>4</v>
      </c>
      <c r="D15" s="596"/>
      <c r="E15" s="34" t="s">
        <v>51</v>
      </c>
      <c r="F15" s="34" t="s">
        <v>100</v>
      </c>
      <c r="G15" s="34" t="s">
        <v>102</v>
      </c>
      <c r="H15" s="34" t="s">
        <v>103</v>
      </c>
      <c r="I15" s="34"/>
      <c r="J15" s="34">
        <v>311</v>
      </c>
      <c r="K15" s="34"/>
      <c r="L15" s="34"/>
      <c r="M15" s="34"/>
      <c r="N15" s="34"/>
      <c r="O15" s="34"/>
      <c r="P15" s="34"/>
      <c r="Q15" s="34"/>
      <c r="R15" s="34">
        <f t="shared" ref="R15:R51" si="2">SUM(J15:P15)+R14</f>
        <v>1715</v>
      </c>
      <c r="S15" s="34" t="s">
        <v>104</v>
      </c>
      <c r="T15" s="82">
        <v>1.6</v>
      </c>
      <c r="U15" s="34" t="s">
        <v>105</v>
      </c>
      <c r="V15" s="188"/>
      <c r="W15" s="189"/>
      <c r="Y15" s="31" t="str">
        <f t="shared" si="0"/>
        <v>J-67J-100311</v>
      </c>
    </row>
    <row r="16" spans="3:25" ht="39.950000000000003" customHeight="1">
      <c r="C16" s="34">
        <f t="shared" si="1"/>
        <v>5</v>
      </c>
      <c r="D16" s="596"/>
      <c r="E16" s="34" t="s">
        <v>108</v>
      </c>
      <c r="F16" s="34" t="s">
        <v>109</v>
      </c>
      <c r="G16" s="34" t="s">
        <v>102</v>
      </c>
      <c r="H16" s="34" t="s">
        <v>103</v>
      </c>
      <c r="I16" s="34"/>
      <c r="J16" s="34">
        <v>285</v>
      </c>
      <c r="K16" s="34"/>
      <c r="L16" s="34"/>
      <c r="M16" s="34"/>
      <c r="N16" s="34"/>
      <c r="O16" s="34"/>
      <c r="P16" s="34"/>
      <c r="Q16" s="34"/>
      <c r="R16" s="34">
        <f t="shared" si="2"/>
        <v>2000</v>
      </c>
      <c r="S16" s="34" t="s">
        <v>110</v>
      </c>
      <c r="T16" s="82">
        <v>1.6</v>
      </c>
      <c r="U16" s="34" t="s">
        <v>105</v>
      </c>
      <c r="V16" s="188"/>
      <c r="W16" s="189"/>
      <c r="Y16" s="31" t="str">
        <f t="shared" si="0"/>
        <v>J-56J-61285</v>
      </c>
    </row>
    <row r="17" spans="3:25" s="83" customFormat="1" ht="39.950000000000003" customHeight="1">
      <c r="C17" s="34">
        <f t="shared" si="1"/>
        <v>6</v>
      </c>
      <c r="D17" s="596"/>
      <c r="E17" s="34" t="s">
        <v>109</v>
      </c>
      <c r="F17" s="34" t="s">
        <v>111</v>
      </c>
      <c r="G17" s="34" t="s">
        <v>102</v>
      </c>
      <c r="H17" s="34" t="s">
        <v>103</v>
      </c>
      <c r="I17" s="34"/>
      <c r="J17" s="34">
        <v>123</v>
      </c>
      <c r="K17" s="34"/>
      <c r="L17" s="34"/>
      <c r="M17" s="34"/>
      <c r="N17" s="34"/>
      <c r="O17" s="34"/>
      <c r="P17" s="34"/>
      <c r="Q17" s="34"/>
      <c r="R17" s="34">
        <f t="shared" si="2"/>
        <v>2123</v>
      </c>
      <c r="S17" s="34" t="s">
        <v>110</v>
      </c>
      <c r="T17" s="82">
        <v>1.6</v>
      </c>
      <c r="U17" s="34" t="s">
        <v>105</v>
      </c>
      <c r="V17" s="191"/>
      <c r="W17" s="192"/>
      <c r="Y17" s="31" t="str">
        <f t="shared" si="0"/>
        <v>J-61J-39123</v>
      </c>
    </row>
    <row r="18" spans="3:25" s="83" customFormat="1" ht="39.950000000000003" customHeight="1">
      <c r="C18" s="34">
        <f t="shared" si="1"/>
        <v>7</v>
      </c>
      <c r="D18" s="596"/>
      <c r="E18" s="34" t="s">
        <v>101</v>
      </c>
      <c r="F18" s="34" t="s">
        <v>112</v>
      </c>
      <c r="G18" s="34" t="s">
        <v>102</v>
      </c>
      <c r="H18" s="34" t="s">
        <v>103</v>
      </c>
      <c r="I18" s="34"/>
      <c r="J18" s="34">
        <v>352</v>
      </c>
      <c r="K18" s="34"/>
      <c r="L18" s="34"/>
      <c r="M18" s="34"/>
      <c r="N18" s="34"/>
      <c r="O18" s="34"/>
      <c r="P18" s="34"/>
      <c r="Q18" s="34"/>
      <c r="R18" s="34">
        <f t="shared" si="2"/>
        <v>2475</v>
      </c>
      <c r="S18" s="34" t="s">
        <v>104</v>
      </c>
      <c r="T18" s="82">
        <v>1.55</v>
      </c>
      <c r="U18" s="34" t="s">
        <v>105</v>
      </c>
      <c r="V18" s="191"/>
      <c r="W18" s="192"/>
      <c r="Y18" s="31" t="str">
        <f t="shared" si="0"/>
        <v>J-135J-119352</v>
      </c>
    </row>
    <row r="19" spans="3:25" s="83" customFormat="1" ht="39.950000000000003" customHeight="1">
      <c r="C19" s="34">
        <f t="shared" si="1"/>
        <v>8</v>
      </c>
      <c r="D19" s="596"/>
      <c r="E19" s="34" t="s">
        <v>113</v>
      </c>
      <c r="F19" s="34" t="s">
        <v>114</v>
      </c>
      <c r="G19" s="34" t="s">
        <v>102</v>
      </c>
      <c r="H19" s="34" t="s">
        <v>103</v>
      </c>
      <c r="I19" s="34"/>
      <c r="J19" s="34">
        <v>53</v>
      </c>
      <c r="K19" s="34"/>
      <c r="L19" s="34"/>
      <c r="M19" s="34"/>
      <c r="N19" s="34"/>
      <c r="O19" s="34"/>
      <c r="P19" s="34"/>
      <c r="Q19" s="34"/>
      <c r="R19" s="34">
        <f t="shared" si="2"/>
        <v>2528</v>
      </c>
      <c r="S19" s="34" t="s">
        <v>104</v>
      </c>
      <c r="T19" s="82">
        <v>1.55</v>
      </c>
      <c r="U19" s="34" t="s">
        <v>105</v>
      </c>
      <c r="V19" s="191"/>
      <c r="W19" s="192"/>
      <c r="Y19" s="31" t="str">
        <f t="shared" si="0"/>
        <v>J-54J-6253</v>
      </c>
    </row>
    <row r="20" spans="3:25" ht="39.950000000000003" customHeight="1">
      <c r="C20" s="34">
        <f t="shared" si="1"/>
        <v>9</v>
      </c>
      <c r="D20" s="596"/>
      <c r="E20" s="34" t="s">
        <v>111</v>
      </c>
      <c r="F20" s="34" t="s">
        <v>113</v>
      </c>
      <c r="G20" s="34" t="s">
        <v>102</v>
      </c>
      <c r="H20" s="34" t="s">
        <v>103</v>
      </c>
      <c r="I20" s="34"/>
      <c r="J20" s="34">
        <v>83</v>
      </c>
      <c r="K20" s="34"/>
      <c r="L20" s="34"/>
      <c r="M20" s="34"/>
      <c r="N20" s="34"/>
      <c r="O20" s="34"/>
      <c r="P20" s="34"/>
      <c r="Q20" s="93"/>
      <c r="R20" s="34">
        <f t="shared" si="2"/>
        <v>2611</v>
      </c>
      <c r="S20" s="34" t="s">
        <v>104</v>
      </c>
      <c r="T20" s="84">
        <v>1.6</v>
      </c>
      <c r="U20" s="34" t="s">
        <v>105</v>
      </c>
      <c r="V20" s="188"/>
      <c r="W20" s="189"/>
      <c r="Y20" s="31" t="str">
        <f t="shared" si="0"/>
        <v>J-39J-5483</v>
      </c>
    </row>
    <row r="21" spans="3:25" ht="39.950000000000003" customHeight="1">
      <c r="C21" s="34">
        <f t="shared" si="1"/>
        <v>10</v>
      </c>
      <c r="D21" s="596"/>
      <c r="E21" s="34" t="s">
        <v>112</v>
      </c>
      <c r="F21" s="34" t="s">
        <v>115</v>
      </c>
      <c r="G21" s="34" t="s">
        <v>102</v>
      </c>
      <c r="H21" s="34" t="s">
        <v>103</v>
      </c>
      <c r="I21" s="34"/>
      <c r="J21" s="34">
        <v>124</v>
      </c>
      <c r="K21" s="34"/>
      <c r="L21" s="34"/>
      <c r="M21" s="34"/>
      <c r="N21" s="34"/>
      <c r="O21" s="34"/>
      <c r="P21" s="34"/>
      <c r="Q21" s="93"/>
      <c r="R21" s="34">
        <f t="shared" si="2"/>
        <v>2735</v>
      </c>
      <c r="S21" s="34" t="s">
        <v>104</v>
      </c>
      <c r="T21" s="84">
        <v>1.6</v>
      </c>
      <c r="U21" s="34" t="s">
        <v>105</v>
      </c>
      <c r="V21" s="188"/>
      <c r="W21" s="189"/>
      <c r="Y21" s="31" t="str">
        <f t="shared" si="0"/>
        <v>J-119J-126124</v>
      </c>
    </row>
    <row r="22" spans="3:25" ht="39.950000000000003" customHeight="1">
      <c r="C22" s="34">
        <f t="shared" si="1"/>
        <v>11</v>
      </c>
      <c r="D22" s="596"/>
      <c r="E22" s="34" t="s">
        <v>116</v>
      </c>
      <c r="F22" s="34" t="s">
        <v>117</v>
      </c>
      <c r="G22" s="34" t="s">
        <v>107</v>
      </c>
      <c r="H22" s="34" t="s">
        <v>103</v>
      </c>
      <c r="I22" s="34"/>
      <c r="J22" s="34"/>
      <c r="K22" s="34">
        <v>534</v>
      </c>
      <c r="L22" s="34"/>
      <c r="M22" s="34"/>
      <c r="N22" s="34"/>
      <c r="O22" s="34"/>
      <c r="P22" s="34"/>
      <c r="Q22" s="93"/>
      <c r="R22" s="34">
        <f t="shared" si="2"/>
        <v>3269</v>
      </c>
      <c r="S22" s="34" t="s">
        <v>110</v>
      </c>
      <c r="T22" s="84">
        <v>1.25</v>
      </c>
      <c r="U22" s="34" t="s">
        <v>105</v>
      </c>
      <c r="V22" s="190"/>
      <c r="W22" s="189"/>
      <c r="Y22" s="31" t="str">
        <f t="shared" si="0"/>
        <v>J-102J-131534</v>
      </c>
    </row>
    <row r="23" spans="3:25" ht="39.950000000000003" customHeight="1">
      <c r="C23" s="34">
        <f t="shared" si="1"/>
        <v>12</v>
      </c>
      <c r="D23" s="596"/>
      <c r="E23" s="34" t="s">
        <v>118</v>
      </c>
      <c r="F23" s="34" t="s">
        <v>115</v>
      </c>
      <c r="G23" s="34" t="s">
        <v>102</v>
      </c>
      <c r="H23" s="34" t="s">
        <v>103</v>
      </c>
      <c r="I23" s="34"/>
      <c r="J23" s="34">
        <v>70</v>
      </c>
      <c r="K23" s="34"/>
      <c r="L23" s="34"/>
      <c r="M23" s="34"/>
      <c r="N23" s="34"/>
      <c r="O23" s="34"/>
      <c r="P23" s="34"/>
      <c r="Q23" s="93"/>
      <c r="R23" s="34">
        <f t="shared" si="2"/>
        <v>3339</v>
      </c>
      <c r="S23" s="34" t="s">
        <v>104</v>
      </c>
      <c r="T23" s="84">
        <v>1.55</v>
      </c>
      <c r="U23" s="34" t="s">
        <v>105</v>
      </c>
      <c r="V23" s="190"/>
      <c r="W23" s="189"/>
      <c r="Y23" s="31" t="str">
        <f t="shared" si="0"/>
        <v>J-113J-12670</v>
      </c>
    </row>
    <row r="24" spans="3:25" ht="39.950000000000003" customHeight="1">
      <c r="C24" s="34">
        <f t="shared" si="1"/>
        <v>13</v>
      </c>
      <c r="D24" s="596"/>
      <c r="E24" s="34" t="s">
        <v>116</v>
      </c>
      <c r="F24" s="34" t="s">
        <v>119</v>
      </c>
      <c r="G24" s="34" t="s">
        <v>102</v>
      </c>
      <c r="H24" s="34" t="s">
        <v>103</v>
      </c>
      <c r="I24" s="34"/>
      <c r="J24" s="34"/>
      <c r="K24" s="34"/>
      <c r="L24" s="34">
        <v>292</v>
      </c>
      <c r="M24" s="34"/>
      <c r="N24" s="34"/>
      <c r="O24" s="34"/>
      <c r="P24" s="34"/>
      <c r="Q24" s="85"/>
      <c r="R24" s="34">
        <f t="shared" si="2"/>
        <v>3631</v>
      </c>
      <c r="S24" s="34" t="s">
        <v>104</v>
      </c>
      <c r="T24" s="34">
        <v>1.55</v>
      </c>
      <c r="U24" s="34" t="s">
        <v>105</v>
      </c>
      <c r="V24" s="193"/>
      <c r="W24" s="189"/>
      <c r="Y24" s="31" t="str">
        <f t="shared" si="0"/>
        <v>J-102J-149292</v>
      </c>
    </row>
    <row r="25" spans="3:25" ht="39.950000000000003" customHeight="1">
      <c r="C25" s="34">
        <f t="shared" si="1"/>
        <v>14</v>
      </c>
      <c r="D25" s="596"/>
      <c r="E25" s="34" t="s">
        <v>119</v>
      </c>
      <c r="F25" s="34" t="s">
        <v>120</v>
      </c>
      <c r="G25" s="34" t="s">
        <v>102</v>
      </c>
      <c r="H25" s="34" t="s">
        <v>103</v>
      </c>
      <c r="I25" s="34"/>
      <c r="J25" s="34"/>
      <c r="K25" s="34"/>
      <c r="L25" s="34">
        <v>84</v>
      </c>
      <c r="M25" s="34"/>
      <c r="N25" s="34"/>
      <c r="O25" s="34"/>
      <c r="P25" s="34"/>
      <c r="Q25" s="85"/>
      <c r="R25" s="34">
        <f t="shared" si="2"/>
        <v>3715</v>
      </c>
      <c r="S25" s="34" t="s">
        <v>110</v>
      </c>
      <c r="T25" s="84">
        <v>1.55</v>
      </c>
      <c r="U25" s="34" t="s">
        <v>105</v>
      </c>
      <c r="V25" s="193"/>
      <c r="W25" s="189"/>
      <c r="Y25" s="31" t="str">
        <f t="shared" si="0"/>
        <v>J-149J-15984</v>
      </c>
    </row>
    <row r="26" spans="3:25" ht="39.950000000000003" customHeight="1">
      <c r="C26" s="34">
        <f t="shared" si="1"/>
        <v>15</v>
      </c>
      <c r="D26" s="596"/>
      <c r="E26" s="34" t="s">
        <v>51</v>
      </c>
      <c r="F26" s="34" t="s">
        <v>121</v>
      </c>
      <c r="G26" s="34" t="s">
        <v>102</v>
      </c>
      <c r="H26" s="34" t="s">
        <v>103</v>
      </c>
      <c r="I26" s="34"/>
      <c r="J26" s="34">
        <v>300</v>
      </c>
      <c r="K26" s="34"/>
      <c r="L26" s="34"/>
      <c r="M26" s="34"/>
      <c r="N26" s="34"/>
      <c r="O26" s="34"/>
      <c r="P26" s="34"/>
      <c r="Q26" s="85"/>
      <c r="R26" s="34">
        <f t="shared" si="2"/>
        <v>4015</v>
      </c>
      <c r="S26" s="34" t="s">
        <v>104</v>
      </c>
      <c r="T26" s="84">
        <v>1.5</v>
      </c>
      <c r="U26" s="34" t="s">
        <v>105</v>
      </c>
      <c r="V26" s="188"/>
      <c r="W26" s="189"/>
      <c r="Y26" s="31" t="str">
        <f t="shared" si="0"/>
        <v>J-67J-121300</v>
      </c>
    </row>
    <row r="27" spans="3:25" ht="39.950000000000003" customHeight="1">
      <c r="C27" s="34">
        <f t="shared" si="1"/>
        <v>16</v>
      </c>
      <c r="D27" s="596"/>
      <c r="E27" s="34" t="s">
        <v>120</v>
      </c>
      <c r="F27" s="34" t="s">
        <v>122</v>
      </c>
      <c r="G27" s="34" t="s">
        <v>102</v>
      </c>
      <c r="H27" s="34" t="s">
        <v>103</v>
      </c>
      <c r="I27" s="34"/>
      <c r="J27" s="34"/>
      <c r="K27" s="34">
        <v>300</v>
      </c>
      <c r="L27" s="34"/>
      <c r="M27" s="34"/>
      <c r="N27" s="34"/>
      <c r="O27" s="34"/>
      <c r="P27" s="34"/>
      <c r="Q27" s="85"/>
      <c r="R27" s="34">
        <f t="shared" si="2"/>
        <v>4315</v>
      </c>
      <c r="S27" s="34" t="s">
        <v>110</v>
      </c>
      <c r="T27" s="34">
        <v>1.55</v>
      </c>
      <c r="U27" s="34" t="s">
        <v>105</v>
      </c>
      <c r="V27" s="193"/>
      <c r="W27" s="189"/>
      <c r="Y27" s="31" t="str">
        <f t="shared" si="0"/>
        <v>J-159J-184300</v>
      </c>
    </row>
    <row r="28" spans="3:25" ht="39.950000000000003" customHeight="1">
      <c r="C28" s="34">
        <f t="shared" si="1"/>
        <v>17</v>
      </c>
      <c r="D28" s="596"/>
      <c r="E28" s="34" t="s">
        <v>114</v>
      </c>
      <c r="F28" s="34" t="s">
        <v>123</v>
      </c>
      <c r="G28" s="34" t="s">
        <v>107</v>
      </c>
      <c r="H28" s="34" t="s">
        <v>103</v>
      </c>
      <c r="I28" s="34"/>
      <c r="J28" s="34">
        <v>59</v>
      </c>
      <c r="K28" s="34"/>
      <c r="L28" s="34"/>
      <c r="M28" s="34"/>
      <c r="N28" s="34"/>
      <c r="O28" s="34"/>
      <c r="P28" s="34"/>
      <c r="Q28" s="85"/>
      <c r="R28" s="34">
        <f t="shared" si="2"/>
        <v>4374</v>
      </c>
      <c r="S28" s="34" t="s">
        <v>110</v>
      </c>
      <c r="T28" s="34">
        <v>1.25</v>
      </c>
      <c r="U28" s="34" t="s">
        <v>105</v>
      </c>
      <c r="V28" s="188"/>
      <c r="W28" s="189"/>
      <c r="Y28" s="31" t="str">
        <f t="shared" si="0"/>
        <v>J-62J-6359</v>
      </c>
    </row>
    <row r="29" spans="3:25" ht="39.950000000000003" customHeight="1">
      <c r="C29" s="34">
        <f t="shared" si="1"/>
        <v>18</v>
      </c>
      <c r="D29" s="596"/>
      <c r="E29" s="34" t="s">
        <v>120</v>
      </c>
      <c r="F29" s="34" t="s">
        <v>124</v>
      </c>
      <c r="G29" s="34" t="s">
        <v>102</v>
      </c>
      <c r="H29" s="34" t="s">
        <v>103</v>
      </c>
      <c r="I29" s="34"/>
      <c r="J29" s="34">
        <v>199</v>
      </c>
      <c r="K29" s="34"/>
      <c r="L29" s="34"/>
      <c r="M29" s="34"/>
      <c r="N29" s="34"/>
      <c r="O29" s="34"/>
      <c r="P29" s="34"/>
      <c r="Q29" s="85"/>
      <c r="R29" s="34">
        <f t="shared" si="2"/>
        <v>4573</v>
      </c>
      <c r="S29" s="34" t="s">
        <v>110</v>
      </c>
      <c r="T29" s="34">
        <v>1.55</v>
      </c>
      <c r="U29" s="34" t="s">
        <v>105</v>
      </c>
      <c r="V29" s="194"/>
      <c r="W29" s="189"/>
      <c r="Y29" s="31" t="str">
        <f t="shared" si="0"/>
        <v>J-159J-152199</v>
      </c>
    </row>
    <row r="30" spans="3:25" ht="39.950000000000003" customHeight="1">
      <c r="C30" s="34">
        <f t="shared" si="1"/>
        <v>19</v>
      </c>
      <c r="D30" s="596"/>
      <c r="E30" s="34" t="s">
        <v>125</v>
      </c>
      <c r="F30" s="34" t="s">
        <v>124</v>
      </c>
      <c r="G30" s="34" t="s">
        <v>102</v>
      </c>
      <c r="H30" s="34" t="s">
        <v>103</v>
      </c>
      <c r="I30" s="34"/>
      <c r="J30" s="34">
        <v>417</v>
      </c>
      <c r="K30" s="34"/>
      <c r="L30" s="34"/>
      <c r="M30" s="34"/>
      <c r="N30" s="34"/>
      <c r="O30" s="34"/>
      <c r="P30" s="34"/>
      <c r="Q30" s="85"/>
      <c r="R30" s="34">
        <f t="shared" si="2"/>
        <v>4990</v>
      </c>
      <c r="S30" s="34" t="s">
        <v>104</v>
      </c>
      <c r="T30" s="34">
        <v>1.55</v>
      </c>
      <c r="U30" s="34" t="s">
        <v>105</v>
      </c>
      <c r="V30" s="194"/>
      <c r="W30" s="189"/>
      <c r="Y30" s="31" t="str">
        <f t="shared" si="0"/>
        <v>J-143J-152417</v>
      </c>
    </row>
    <row r="31" spans="3:25" ht="39.950000000000003" customHeight="1">
      <c r="C31" s="34">
        <f t="shared" si="1"/>
        <v>20</v>
      </c>
      <c r="D31" s="596"/>
      <c r="E31" s="34" t="s">
        <v>124</v>
      </c>
      <c r="F31" s="34" t="s">
        <v>126</v>
      </c>
      <c r="G31" s="34" t="s">
        <v>107</v>
      </c>
      <c r="H31" s="34" t="s">
        <v>103</v>
      </c>
      <c r="I31" s="34"/>
      <c r="J31" s="34">
        <v>396</v>
      </c>
      <c r="K31" s="34"/>
      <c r="L31" s="34"/>
      <c r="M31" s="34"/>
      <c r="N31" s="34"/>
      <c r="O31" s="34"/>
      <c r="P31" s="34"/>
      <c r="Q31" s="85"/>
      <c r="R31" s="34">
        <f t="shared" si="2"/>
        <v>5386</v>
      </c>
      <c r="S31" s="34" t="s">
        <v>104</v>
      </c>
      <c r="T31" s="34">
        <v>1.2</v>
      </c>
      <c r="U31" s="34" t="s">
        <v>105</v>
      </c>
      <c r="V31" s="194"/>
      <c r="W31" s="189"/>
      <c r="Y31" s="31" t="str">
        <f t="shared" si="0"/>
        <v>J-152J-153396</v>
      </c>
    </row>
    <row r="32" spans="3:25" ht="39.950000000000003" customHeight="1">
      <c r="C32" s="34">
        <f t="shared" si="1"/>
        <v>21</v>
      </c>
      <c r="D32" s="596"/>
      <c r="E32" s="34" t="s">
        <v>127</v>
      </c>
      <c r="F32" s="34" t="s">
        <v>128</v>
      </c>
      <c r="G32" s="34" t="s">
        <v>107</v>
      </c>
      <c r="H32" s="34" t="s">
        <v>103</v>
      </c>
      <c r="I32" s="34"/>
      <c r="J32" s="34">
        <v>213</v>
      </c>
      <c r="K32" s="34"/>
      <c r="L32" s="34"/>
      <c r="M32" s="34"/>
      <c r="N32" s="34"/>
      <c r="O32" s="34"/>
      <c r="P32" s="34"/>
      <c r="Q32" s="85"/>
      <c r="R32" s="34">
        <f t="shared" si="2"/>
        <v>5599</v>
      </c>
      <c r="S32" s="34" t="s">
        <v>110</v>
      </c>
      <c r="T32" s="34">
        <v>1.2</v>
      </c>
      <c r="U32" s="34" t="s">
        <v>105</v>
      </c>
      <c r="V32" s="194"/>
      <c r="W32" s="189"/>
      <c r="Y32" s="31" t="str">
        <f t="shared" si="0"/>
        <v>J-49J-4213</v>
      </c>
    </row>
    <row r="33" spans="3:25" ht="39.950000000000003" customHeight="1">
      <c r="C33" s="34">
        <f t="shared" si="1"/>
        <v>22</v>
      </c>
      <c r="D33" s="596"/>
      <c r="E33" s="34" t="s">
        <v>125</v>
      </c>
      <c r="F33" s="34" t="s">
        <v>129</v>
      </c>
      <c r="G33" s="94" t="s">
        <v>107</v>
      </c>
      <c r="H33" s="34" t="s">
        <v>103</v>
      </c>
      <c r="I33" s="34"/>
      <c r="J33" s="34">
        <v>263</v>
      </c>
      <c r="K33" s="34"/>
      <c r="L33" s="34"/>
      <c r="M33" s="34"/>
      <c r="N33" s="34"/>
      <c r="O33" s="34"/>
      <c r="P33" s="34"/>
      <c r="Q33" s="85"/>
      <c r="R33" s="34">
        <f t="shared" si="2"/>
        <v>5862</v>
      </c>
      <c r="S33" s="34" t="s">
        <v>110</v>
      </c>
      <c r="T33" s="34">
        <v>1.3</v>
      </c>
      <c r="U33" s="34" t="s">
        <v>105</v>
      </c>
      <c r="V33" s="194"/>
      <c r="W33" s="189"/>
      <c r="Y33" s="31" t="str">
        <f t="shared" si="0"/>
        <v>J-143J-142263</v>
      </c>
    </row>
    <row r="34" spans="3:25" ht="39.950000000000003" customHeight="1">
      <c r="C34" s="34">
        <f t="shared" si="1"/>
        <v>23</v>
      </c>
      <c r="D34" s="596"/>
      <c r="E34" s="34" t="s">
        <v>130</v>
      </c>
      <c r="F34" s="34" t="s">
        <v>116</v>
      </c>
      <c r="G34" s="34" t="s">
        <v>102</v>
      </c>
      <c r="H34" s="34" t="s">
        <v>103</v>
      </c>
      <c r="I34" s="34"/>
      <c r="J34" s="34"/>
      <c r="K34" s="34"/>
      <c r="L34" s="34"/>
      <c r="M34" s="34">
        <v>238</v>
      </c>
      <c r="N34" s="34"/>
      <c r="O34" s="34"/>
      <c r="P34" s="34"/>
      <c r="Q34" s="85"/>
      <c r="R34" s="34">
        <f t="shared" si="2"/>
        <v>6100</v>
      </c>
      <c r="S34" s="34" t="s">
        <v>110</v>
      </c>
      <c r="T34" s="34">
        <v>1.8</v>
      </c>
      <c r="U34" s="34" t="s">
        <v>105</v>
      </c>
      <c r="V34" s="194">
        <v>238</v>
      </c>
      <c r="W34" s="189"/>
      <c r="Y34" s="31" t="str">
        <f t="shared" si="0"/>
        <v>J-109J-102238</v>
      </c>
    </row>
    <row r="35" spans="3:25" ht="39.950000000000003" customHeight="1">
      <c r="C35" s="34">
        <f t="shared" si="1"/>
        <v>24</v>
      </c>
      <c r="D35" s="596"/>
      <c r="E35" s="34" t="s">
        <v>131</v>
      </c>
      <c r="F35" s="34" t="s">
        <v>132</v>
      </c>
      <c r="G35" s="34" t="s">
        <v>102</v>
      </c>
      <c r="H35" s="34" t="s">
        <v>103</v>
      </c>
      <c r="I35" s="34"/>
      <c r="J35" s="34">
        <v>161</v>
      </c>
      <c r="K35" s="34"/>
      <c r="L35" s="34"/>
      <c r="M35" s="34"/>
      <c r="N35" s="34"/>
      <c r="O35" s="34"/>
      <c r="P35" s="34"/>
      <c r="Q35" s="85"/>
      <c r="R35" s="34">
        <f t="shared" si="2"/>
        <v>6261</v>
      </c>
      <c r="S35" s="34" t="s">
        <v>110</v>
      </c>
      <c r="T35" s="34">
        <v>1.8</v>
      </c>
      <c r="U35" s="34" t="s">
        <v>105</v>
      </c>
      <c r="V35" s="194"/>
      <c r="W35" s="189"/>
      <c r="Y35" s="31" t="str">
        <f t="shared" si="0"/>
        <v>J-216J-227161</v>
      </c>
    </row>
    <row r="36" spans="3:25" ht="39.950000000000003" customHeight="1">
      <c r="C36" s="34">
        <f t="shared" si="1"/>
        <v>25</v>
      </c>
      <c r="D36" s="596"/>
      <c r="E36" s="34" t="s">
        <v>132</v>
      </c>
      <c r="F36" s="34" t="s">
        <v>133</v>
      </c>
      <c r="G36" s="34" t="s">
        <v>102</v>
      </c>
      <c r="H36" s="34" t="s">
        <v>103</v>
      </c>
      <c r="I36" s="34"/>
      <c r="J36" s="34">
        <v>155</v>
      </c>
      <c r="K36" s="34"/>
      <c r="L36" s="34"/>
      <c r="M36" s="34"/>
      <c r="N36" s="34"/>
      <c r="O36" s="34"/>
      <c r="P36" s="34"/>
      <c r="Q36" s="85"/>
      <c r="R36" s="34">
        <f t="shared" si="2"/>
        <v>6416</v>
      </c>
      <c r="S36" s="34" t="s">
        <v>110</v>
      </c>
      <c r="T36" s="34">
        <v>1.8</v>
      </c>
      <c r="U36" s="34" t="s">
        <v>105</v>
      </c>
      <c r="V36" s="194"/>
      <c r="W36" s="189"/>
      <c r="Y36" s="31" t="str">
        <f t="shared" si="0"/>
        <v>J-227J-236155</v>
      </c>
    </row>
    <row r="37" spans="3:25" ht="39.950000000000003" customHeight="1">
      <c r="C37" s="34">
        <f t="shared" si="1"/>
        <v>26</v>
      </c>
      <c r="D37" s="596"/>
      <c r="E37" s="34" t="s">
        <v>134</v>
      </c>
      <c r="F37" s="34" t="s">
        <v>125</v>
      </c>
      <c r="G37" s="34" t="s">
        <v>107</v>
      </c>
      <c r="H37" s="34" t="s">
        <v>103</v>
      </c>
      <c r="I37" s="34"/>
      <c r="J37" s="34">
        <v>31</v>
      </c>
      <c r="K37" s="34"/>
      <c r="L37" s="34"/>
      <c r="M37" s="34"/>
      <c r="N37" s="34"/>
      <c r="O37" s="34"/>
      <c r="P37" s="34"/>
      <c r="Q37" s="85"/>
      <c r="R37" s="34">
        <f t="shared" si="2"/>
        <v>6447</v>
      </c>
      <c r="S37" s="34" t="s">
        <v>110</v>
      </c>
      <c r="T37" s="34">
        <v>1.3</v>
      </c>
      <c r="U37" s="34" t="s">
        <v>105</v>
      </c>
      <c r="V37" s="194"/>
      <c r="W37" s="189"/>
      <c r="Y37" s="31" t="str">
        <f t="shared" si="0"/>
        <v>J-141J-14331</v>
      </c>
    </row>
    <row r="38" spans="3:25" ht="39.950000000000003" customHeight="1">
      <c r="C38" s="34">
        <f t="shared" si="1"/>
        <v>27</v>
      </c>
      <c r="D38" s="596"/>
      <c r="E38" s="34" t="s">
        <v>135</v>
      </c>
      <c r="F38" s="34" t="s">
        <v>134</v>
      </c>
      <c r="G38" s="34" t="s">
        <v>107</v>
      </c>
      <c r="H38" s="34" t="s">
        <v>103</v>
      </c>
      <c r="I38" s="34"/>
      <c r="J38" s="34">
        <v>53</v>
      </c>
      <c r="K38" s="34"/>
      <c r="L38" s="34"/>
      <c r="M38" s="34"/>
      <c r="N38" s="34"/>
      <c r="O38" s="34"/>
      <c r="P38" s="34"/>
      <c r="Q38" s="85"/>
      <c r="R38" s="34">
        <f t="shared" si="2"/>
        <v>6500</v>
      </c>
      <c r="S38" s="34" t="s">
        <v>110</v>
      </c>
      <c r="T38" s="34">
        <v>1.3</v>
      </c>
      <c r="U38" s="34" t="s">
        <v>105</v>
      </c>
      <c r="V38" s="194"/>
      <c r="W38" s="189"/>
      <c r="Y38" s="31" t="str">
        <f t="shared" si="0"/>
        <v>J-134J-14153</v>
      </c>
    </row>
    <row r="39" spans="3:25" ht="39.950000000000003" customHeight="1">
      <c r="C39" s="34">
        <f t="shared" si="1"/>
        <v>28</v>
      </c>
      <c r="D39" s="596"/>
      <c r="E39" s="34" t="s">
        <v>133</v>
      </c>
      <c r="F39" s="34" t="s">
        <v>136</v>
      </c>
      <c r="G39" s="34" t="s">
        <v>102</v>
      </c>
      <c r="H39" s="34" t="s">
        <v>103</v>
      </c>
      <c r="I39" s="34"/>
      <c r="J39" s="34">
        <v>300</v>
      </c>
      <c r="K39" s="34"/>
      <c r="L39" s="34"/>
      <c r="M39" s="34"/>
      <c r="N39" s="34"/>
      <c r="O39" s="34"/>
      <c r="P39" s="34"/>
      <c r="Q39" s="85"/>
      <c r="R39" s="34">
        <f t="shared" si="2"/>
        <v>6800</v>
      </c>
      <c r="S39" s="34" t="s">
        <v>110</v>
      </c>
      <c r="T39" s="34">
        <v>1.8</v>
      </c>
      <c r="U39" s="34" t="s">
        <v>105</v>
      </c>
      <c r="V39" s="194"/>
      <c r="W39" s="189"/>
      <c r="Y39" s="31" t="str">
        <f t="shared" si="0"/>
        <v>J-236J-244300</v>
      </c>
    </row>
    <row r="40" spans="3:25" ht="39.950000000000003" customHeight="1">
      <c r="C40" s="34">
        <f t="shared" si="1"/>
        <v>29</v>
      </c>
      <c r="D40" s="596"/>
      <c r="E40" s="34" t="s">
        <v>137</v>
      </c>
      <c r="F40" s="34" t="s">
        <v>135</v>
      </c>
      <c r="G40" s="34" t="s">
        <v>138</v>
      </c>
      <c r="H40" s="34" t="s">
        <v>103</v>
      </c>
      <c r="I40" s="34"/>
      <c r="J40" s="34">
        <v>30</v>
      </c>
      <c r="K40" s="34"/>
      <c r="L40" s="34"/>
      <c r="M40" s="34"/>
      <c r="N40" s="34"/>
      <c r="O40" s="34"/>
      <c r="P40" s="34"/>
      <c r="Q40" s="85"/>
      <c r="R40" s="34">
        <f t="shared" si="2"/>
        <v>6830</v>
      </c>
      <c r="S40" s="34" t="s">
        <v>110</v>
      </c>
      <c r="T40" s="34">
        <v>1.2</v>
      </c>
      <c r="U40" s="34" t="s">
        <v>105</v>
      </c>
      <c r="V40" s="194"/>
      <c r="W40" s="189"/>
      <c r="Y40" s="31" t="str">
        <f t="shared" si="0"/>
        <v>J-125J-13430</v>
      </c>
    </row>
    <row r="41" spans="3:25" ht="39.950000000000003" customHeight="1">
      <c r="C41" s="34">
        <f t="shared" si="1"/>
        <v>30</v>
      </c>
      <c r="D41" s="596"/>
      <c r="E41" s="34" t="s">
        <v>137</v>
      </c>
      <c r="F41" s="34" t="s">
        <v>53</v>
      </c>
      <c r="G41" s="34" t="s">
        <v>138</v>
      </c>
      <c r="H41" s="34" t="s">
        <v>103</v>
      </c>
      <c r="I41" s="34"/>
      <c r="J41" s="34">
        <v>32</v>
      </c>
      <c r="K41" s="34"/>
      <c r="L41" s="34"/>
      <c r="M41" s="34"/>
      <c r="N41" s="34"/>
      <c r="O41" s="34"/>
      <c r="P41" s="34"/>
      <c r="Q41" s="85"/>
      <c r="R41" s="34">
        <f t="shared" si="2"/>
        <v>6862</v>
      </c>
      <c r="S41" s="34" t="s">
        <v>104</v>
      </c>
      <c r="T41" s="87">
        <v>1.2</v>
      </c>
      <c r="U41" s="34" t="s">
        <v>105</v>
      </c>
      <c r="V41" s="194"/>
      <c r="W41" s="189"/>
      <c r="Y41" s="31" t="str">
        <f t="shared" si="0"/>
        <v>J-125J-13032</v>
      </c>
    </row>
    <row r="42" spans="3:25" ht="39.950000000000003" customHeight="1">
      <c r="C42" s="34">
        <f t="shared" si="1"/>
        <v>31</v>
      </c>
      <c r="D42" s="596"/>
      <c r="E42" s="34" t="s">
        <v>139</v>
      </c>
      <c r="F42" s="34" t="s">
        <v>135</v>
      </c>
      <c r="G42" s="34" t="s">
        <v>107</v>
      </c>
      <c r="H42" s="34" t="s">
        <v>103</v>
      </c>
      <c r="I42" s="34"/>
      <c r="J42" s="34">
        <v>57</v>
      </c>
      <c r="K42" s="34"/>
      <c r="L42" s="34"/>
      <c r="M42" s="34"/>
      <c r="N42" s="34"/>
      <c r="O42" s="34"/>
      <c r="P42" s="34"/>
      <c r="Q42" s="85"/>
      <c r="R42" s="34">
        <f t="shared" si="2"/>
        <v>6919</v>
      </c>
      <c r="S42" s="34" t="s">
        <v>104</v>
      </c>
      <c r="T42" s="34">
        <v>1.3</v>
      </c>
      <c r="U42" s="34" t="s">
        <v>105</v>
      </c>
      <c r="V42" s="194"/>
      <c r="W42" s="189"/>
      <c r="Y42" s="31" t="str">
        <f t="shared" si="0"/>
        <v>J-124J-13457</v>
      </c>
    </row>
    <row r="43" spans="3:25" ht="39.950000000000003" customHeight="1">
      <c r="C43" s="34">
        <f t="shared" si="1"/>
        <v>32</v>
      </c>
      <c r="D43" s="596"/>
      <c r="E43" s="34" t="s">
        <v>117</v>
      </c>
      <c r="F43" s="34" t="s">
        <v>139</v>
      </c>
      <c r="G43" s="34" t="s">
        <v>107</v>
      </c>
      <c r="H43" s="34" t="s">
        <v>103</v>
      </c>
      <c r="I43" s="34"/>
      <c r="J43" s="34">
        <v>16</v>
      </c>
      <c r="K43" s="34"/>
      <c r="L43" s="34"/>
      <c r="M43" s="34"/>
      <c r="N43" s="34"/>
      <c r="O43" s="34"/>
      <c r="P43" s="34"/>
      <c r="Q43" s="85"/>
      <c r="R43" s="34">
        <f t="shared" si="2"/>
        <v>6935</v>
      </c>
      <c r="S43" s="34" t="s">
        <v>104</v>
      </c>
      <c r="T43" s="34">
        <v>1.3</v>
      </c>
      <c r="U43" s="34" t="s">
        <v>105</v>
      </c>
      <c r="V43" s="195"/>
      <c r="W43" s="189"/>
      <c r="Y43" s="31" t="str">
        <f t="shared" si="0"/>
        <v>J-131J-12416</v>
      </c>
    </row>
    <row r="44" spans="3:25" ht="39.950000000000003" customHeight="1">
      <c r="C44" s="34">
        <f t="shared" si="1"/>
        <v>33</v>
      </c>
      <c r="D44" s="596"/>
      <c r="E44" s="34" t="s">
        <v>117</v>
      </c>
      <c r="F44" s="34" t="s">
        <v>140</v>
      </c>
      <c r="G44" s="34" t="s">
        <v>107</v>
      </c>
      <c r="H44" s="34" t="s">
        <v>103</v>
      </c>
      <c r="I44" s="34"/>
      <c r="J44" s="34">
        <v>26</v>
      </c>
      <c r="K44" s="34"/>
      <c r="L44" s="34"/>
      <c r="M44" s="34"/>
      <c r="N44" s="34"/>
      <c r="O44" s="34"/>
      <c r="P44" s="34"/>
      <c r="Q44" s="85"/>
      <c r="R44" s="34">
        <f t="shared" si="2"/>
        <v>6961</v>
      </c>
      <c r="S44" s="34" t="s">
        <v>110</v>
      </c>
      <c r="T44" s="34">
        <v>1.3</v>
      </c>
      <c r="U44" s="34" t="s">
        <v>105</v>
      </c>
      <c r="V44" s="195"/>
      <c r="W44" s="189"/>
      <c r="Y44" s="31" t="str">
        <f t="shared" si="0"/>
        <v>J-131J-11526</v>
      </c>
    </row>
    <row r="45" spans="3:25" ht="39.950000000000003" customHeight="1">
      <c r="C45" s="34">
        <f t="shared" si="1"/>
        <v>34</v>
      </c>
      <c r="D45" s="596"/>
      <c r="E45" s="34" t="s">
        <v>140</v>
      </c>
      <c r="F45" s="34" t="s">
        <v>141</v>
      </c>
      <c r="G45" s="34" t="s">
        <v>107</v>
      </c>
      <c r="H45" s="34" t="s">
        <v>103</v>
      </c>
      <c r="I45" s="34"/>
      <c r="J45" s="34">
        <v>78</v>
      </c>
      <c r="K45" s="34"/>
      <c r="L45" s="34"/>
      <c r="M45" s="34"/>
      <c r="N45" s="34"/>
      <c r="O45" s="34"/>
      <c r="P45" s="34"/>
      <c r="Q45" s="85"/>
      <c r="R45" s="34">
        <f t="shared" si="2"/>
        <v>7039</v>
      </c>
      <c r="S45" s="34" t="s">
        <v>110</v>
      </c>
      <c r="T45" s="34">
        <v>1.3</v>
      </c>
      <c r="U45" s="34" t="s">
        <v>105</v>
      </c>
      <c r="V45" s="195"/>
      <c r="W45" s="189"/>
      <c r="Y45" s="31" t="str">
        <f t="shared" si="0"/>
        <v>J-115J-12778</v>
      </c>
    </row>
    <row r="46" spans="3:25" ht="39.950000000000003" customHeight="1">
      <c r="C46" s="34">
        <f t="shared" si="1"/>
        <v>35</v>
      </c>
      <c r="D46" s="596"/>
      <c r="E46" s="34" t="s">
        <v>136</v>
      </c>
      <c r="F46" s="34" t="s">
        <v>142</v>
      </c>
      <c r="G46" s="34" t="s">
        <v>102</v>
      </c>
      <c r="H46" s="34" t="s">
        <v>103</v>
      </c>
      <c r="I46" s="34"/>
      <c r="J46" s="34">
        <v>116</v>
      </c>
      <c r="K46" s="34"/>
      <c r="L46" s="34"/>
      <c r="M46" s="34"/>
      <c r="N46" s="34"/>
      <c r="O46" s="34"/>
      <c r="P46" s="34"/>
      <c r="Q46" s="85"/>
      <c r="R46" s="34">
        <f t="shared" si="2"/>
        <v>7155</v>
      </c>
      <c r="S46" s="34" t="s">
        <v>110</v>
      </c>
      <c r="T46" s="34">
        <v>1.8</v>
      </c>
      <c r="U46" s="34" t="s">
        <v>105</v>
      </c>
      <c r="V46" s="195"/>
      <c r="W46" s="189"/>
      <c r="Y46" s="31" t="str">
        <f t="shared" si="0"/>
        <v>J-244J-243116</v>
      </c>
    </row>
    <row r="47" spans="3:25" ht="39.950000000000003" customHeight="1">
      <c r="C47" s="34">
        <f t="shared" si="1"/>
        <v>36</v>
      </c>
      <c r="D47" s="596"/>
      <c r="E47" s="34" t="s">
        <v>122</v>
      </c>
      <c r="F47" s="34" t="s">
        <v>131</v>
      </c>
      <c r="G47" s="34" t="s">
        <v>102</v>
      </c>
      <c r="H47" s="34" t="s">
        <v>103</v>
      </c>
      <c r="I47" s="34"/>
      <c r="J47" s="34"/>
      <c r="K47" s="34">
        <v>300</v>
      </c>
      <c r="L47" s="34"/>
      <c r="M47" s="34"/>
      <c r="N47" s="34"/>
      <c r="O47" s="34"/>
      <c r="P47" s="34"/>
      <c r="Q47" s="85"/>
      <c r="R47" s="34">
        <f t="shared" si="2"/>
        <v>7455</v>
      </c>
      <c r="S47" s="34" t="s">
        <v>110</v>
      </c>
      <c r="T47" s="34">
        <v>1.8</v>
      </c>
      <c r="U47" s="34" t="s">
        <v>105</v>
      </c>
      <c r="V47" s="195"/>
      <c r="W47" s="189"/>
      <c r="Y47" s="31" t="str">
        <f t="shared" si="0"/>
        <v>J-184J-216300</v>
      </c>
    </row>
    <row r="48" spans="3:25" ht="39.950000000000003" customHeight="1">
      <c r="C48" s="34">
        <f t="shared" si="1"/>
        <v>37</v>
      </c>
      <c r="D48" s="596"/>
      <c r="E48" s="34" t="s">
        <v>126</v>
      </c>
      <c r="F48" s="34" t="s">
        <v>143</v>
      </c>
      <c r="G48" s="34" t="s">
        <v>144</v>
      </c>
      <c r="H48" s="34" t="s">
        <v>103</v>
      </c>
      <c r="I48" s="34"/>
      <c r="J48" s="34">
        <v>51</v>
      </c>
      <c r="K48" s="34"/>
      <c r="L48" s="34"/>
      <c r="M48" s="34"/>
      <c r="N48" s="34"/>
      <c r="O48" s="34"/>
      <c r="P48" s="34"/>
      <c r="Q48" s="85"/>
      <c r="R48" s="34">
        <f t="shared" si="2"/>
        <v>7506</v>
      </c>
      <c r="S48" s="34" t="s">
        <v>110</v>
      </c>
      <c r="T48" s="34">
        <v>0.6</v>
      </c>
      <c r="U48" s="34" t="s">
        <v>105</v>
      </c>
      <c r="V48" s="196"/>
      <c r="W48" s="189"/>
      <c r="Y48" s="31" t="str">
        <f t="shared" si="0"/>
        <v>J-153J-14751</v>
      </c>
    </row>
    <row r="49" spans="3:25" ht="39.950000000000003" customHeight="1">
      <c r="C49" s="34">
        <f t="shared" si="1"/>
        <v>38</v>
      </c>
      <c r="D49" s="596"/>
      <c r="E49" s="34" t="s">
        <v>145</v>
      </c>
      <c r="F49" s="34" t="s">
        <v>146</v>
      </c>
      <c r="G49" s="34" t="s">
        <v>102</v>
      </c>
      <c r="H49" s="34" t="s">
        <v>103</v>
      </c>
      <c r="I49" s="34"/>
      <c r="J49" s="34">
        <v>351</v>
      </c>
      <c r="K49" s="34"/>
      <c r="L49" s="34"/>
      <c r="M49" s="34"/>
      <c r="N49" s="34"/>
      <c r="O49" s="34"/>
      <c r="P49" s="34"/>
      <c r="Q49" s="85"/>
      <c r="R49" s="34">
        <f t="shared" si="2"/>
        <v>7857</v>
      </c>
      <c r="S49" s="34" t="s">
        <v>110</v>
      </c>
      <c r="T49" s="34">
        <v>1.8</v>
      </c>
      <c r="U49" s="34" t="s">
        <v>105</v>
      </c>
      <c r="V49" s="196"/>
      <c r="W49" s="189"/>
      <c r="Y49" s="31" t="str">
        <f t="shared" si="0"/>
        <v>J-221J-207351</v>
      </c>
    </row>
    <row r="50" spans="3:25" ht="39.950000000000003" customHeight="1">
      <c r="C50" s="34">
        <f t="shared" si="1"/>
        <v>39</v>
      </c>
      <c r="D50" s="596"/>
      <c r="E50" s="34" t="s">
        <v>146</v>
      </c>
      <c r="F50" s="34" t="s">
        <v>147</v>
      </c>
      <c r="G50" s="34" t="s">
        <v>102</v>
      </c>
      <c r="H50" s="34" t="s">
        <v>103</v>
      </c>
      <c r="I50" s="34"/>
      <c r="J50" s="34">
        <v>409</v>
      </c>
      <c r="K50" s="34"/>
      <c r="L50" s="34"/>
      <c r="M50" s="34"/>
      <c r="N50" s="34"/>
      <c r="O50" s="34"/>
      <c r="P50" s="34"/>
      <c r="Q50" s="85"/>
      <c r="R50" s="34">
        <f t="shared" si="2"/>
        <v>8266</v>
      </c>
      <c r="S50" s="34" t="s">
        <v>110</v>
      </c>
      <c r="T50" s="34">
        <v>1.8</v>
      </c>
      <c r="U50" s="34" t="s">
        <v>105</v>
      </c>
      <c r="V50" s="196"/>
      <c r="W50" s="189"/>
      <c r="Y50" s="31" t="str">
        <f t="shared" si="0"/>
        <v>J-207J-213409</v>
      </c>
    </row>
    <row r="51" spans="3:25" ht="39.950000000000003" customHeight="1">
      <c r="C51" s="34">
        <f t="shared" si="1"/>
        <v>40</v>
      </c>
      <c r="D51" s="596"/>
      <c r="E51" s="34" t="s">
        <v>148</v>
      </c>
      <c r="F51" s="34" t="s">
        <v>149</v>
      </c>
      <c r="G51" s="34" t="s">
        <v>102</v>
      </c>
      <c r="H51" s="34" t="s">
        <v>103</v>
      </c>
      <c r="I51" s="34"/>
      <c r="J51" s="34">
        <v>352</v>
      </c>
      <c r="K51" s="34"/>
      <c r="L51" s="34"/>
      <c r="M51" s="34"/>
      <c r="N51" s="34"/>
      <c r="O51" s="34"/>
      <c r="P51" s="34"/>
      <c r="Q51" s="85"/>
      <c r="R51" s="34">
        <f t="shared" si="2"/>
        <v>8618</v>
      </c>
      <c r="S51" s="34" t="s">
        <v>104</v>
      </c>
      <c r="T51" s="34">
        <v>1.8</v>
      </c>
      <c r="U51" s="34" t="s">
        <v>105</v>
      </c>
      <c r="V51" s="195"/>
      <c r="W51" s="189"/>
      <c r="Y51" s="31" t="str">
        <f t="shared" si="0"/>
        <v>J-174J-187352</v>
      </c>
    </row>
    <row r="52" spans="3:25" ht="39.950000000000003" customHeight="1">
      <c r="C52" s="34">
        <f t="shared" si="1"/>
        <v>41</v>
      </c>
      <c r="D52" s="596"/>
      <c r="E52" s="34" t="s">
        <v>149</v>
      </c>
      <c r="F52" s="34" t="s">
        <v>150</v>
      </c>
      <c r="G52" s="34" t="s">
        <v>102</v>
      </c>
      <c r="H52" s="34" t="s">
        <v>103</v>
      </c>
      <c r="I52" s="34"/>
      <c r="J52" s="34">
        <v>151</v>
      </c>
      <c r="K52" s="34"/>
      <c r="L52" s="34"/>
      <c r="M52" s="34"/>
      <c r="N52" s="34"/>
      <c r="O52" s="34"/>
      <c r="P52" s="34"/>
      <c r="Q52" s="85"/>
      <c r="R52" s="34">
        <f t="shared" ref="R52:R78" si="3">SUM(J52:P52)+R51</f>
        <v>8769</v>
      </c>
      <c r="S52" s="34" t="s">
        <v>104</v>
      </c>
      <c r="T52" s="34">
        <v>1.8</v>
      </c>
      <c r="U52" s="34" t="s">
        <v>105</v>
      </c>
      <c r="V52" s="195"/>
      <c r="W52" s="189"/>
      <c r="Y52" s="31" t="str">
        <f t="shared" si="0"/>
        <v>J-187J-194151</v>
      </c>
    </row>
    <row r="53" spans="3:25" ht="39.950000000000003" customHeight="1">
      <c r="C53" s="34">
        <f t="shared" si="1"/>
        <v>42</v>
      </c>
      <c r="D53" s="596"/>
      <c r="E53" s="34" t="s">
        <v>150</v>
      </c>
      <c r="F53" s="34" t="s">
        <v>151</v>
      </c>
      <c r="G53" s="34" t="s">
        <v>102</v>
      </c>
      <c r="H53" s="34" t="s">
        <v>103</v>
      </c>
      <c r="I53" s="34"/>
      <c r="J53" s="34">
        <v>96</v>
      </c>
      <c r="K53" s="34"/>
      <c r="L53" s="34"/>
      <c r="M53" s="34"/>
      <c r="N53" s="34"/>
      <c r="O53" s="34"/>
      <c r="P53" s="34"/>
      <c r="Q53" s="85"/>
      <c r="R53" s="34">
        <f t="shared" si="3"/>
        <v>8865</v>
      </c>
      <c r="S53" s="34" t="s">
        <v>104</v>
      </c>
      <c r="T53" s="34">
        <v>1.8</v>
      </c>
      <c r="U53" s="34" t="s">
        <v>105</v>
      </c>
      <c r="V53" s="195"/>
      <c r="W53" s="189"/>
      <c r="Y53" s="31" t="str">
        <f t="shared" si="0"/>
        <v>J-194J-19796</v>
      </c>
    </row>
    <row r="54" spans="3:25" ht="39.950000000000003" customHeight="1">
      <c r="C54" s="34">
        <f t="shared" si="1"/>
        <v>43</v>
      </c>
      <c r="D54" s="596"/>
      <c r="E54" s="34" t="s">
        <v>149</v>
      </c>
      <c r="F54" s="34" t="s">
        <v>152</v>
      </c>
      <c r="G54" s="34" t="s">
        <v>107</v>
      </c>
      <c r="H54" s="34" t="s">
        <v>103</v>
      </c>
      <c r="I54" s="34"/>
      <c r="J54" s="34">
        <v>156</v>
      </c>
      <c r="K54" s="34"/>
      <c r="L54" s="34"/>
      <c r="M54" s="34"/>
      <c r="N54" s="34"/>
      <c r="O54" s="34"/>
      <c r="P54" s="34"/>
      <c r="Q54" s="85"/>
      <c r="R54" s="34">
        <f t="shared" si="3"/>
        <v>9021</v>
      </c>
      <c r="S54" s="34" t="s">
        <v>110</v>
      </c>
      <c r="T54" s="34">
        <v>0.9</v>
      </c>
      <c r="U54" s="34" t="s">
        <v>105</v>
      </c>
      <c r="V54" s="195"/>
      <c r="W54" s="189"/>
      <c r="Y54" s="31" t="str">
        <f t="shared" si="0"/>
        <v>J-187J-163156</v>
      </c>
    </row>
    <row r="55" spans="3:25" ht="39.950000000000003" customHeight="1">
      <c r="C55" s="34">
        <f t="shared" si="1"/>
        <v>44</v>
      </c>
      <c r="D55" s="596"/>
      <c r="E55" s="34" t="s">
        <v>153</v>
      </c>
      <c r="F55" s="34" t="s">
        <v>151</v>
      </c>
      <c r="G55" s="95" t="s">
        <v>144</v>
      </c>
      <c r="H55" s="34" t="s">
        <v>103</v>
      </c>
      <c r="I55" s="34"/>
      <c r="J55" s="34">
        <v>393</v>
      </c>
      <c r="K55" s="34"/>
      <c r="L55" s="34"/>
      <c r="M55" s="34"/>
      <c r="N55" s="85"/>
      <c r="O55" s="85"/>
      <c r="P55" s="85"/>
      <c r="Q55" s="85"/>
      <c r="R55" s="34">
        <f t="shared" si="3"/>
        <v>9414</v>
      </c>
      <c r="S55" s="34" t="s">
        <v>104</v>
      </c>
      <c r="T55" s="34">
        <v>0.7</v>
      </c>
      <c r="U55" s="34" t="s">
        <v>105</v>
      </c>
      <c r="V55" s="195"/>
      <c r="W55" s="189"/>
      <c r="Y55" s="31" t="str">
        <f t="shared" si="0"/>
        <v>J-186J-197393</v>
      </c>
    </row>
    <row r="56" spans="3:25" ht="39.950000000000003" customHeight="1">
      <c r="C56" s="34">
        <f t="shared" si="1"/>
        <v>45</v>
      </c>
      <c r="D56" s="596"/>
      <c r="E56" s="34" t="s">
        <v>152</v>
      </c>
      <c r="F56" s="34" t="s">
        <v>154</v>
      </c>
      <c r="G56" s="95" t="s">
        <v>107</v>
      </c>
      <c r="H56" s="34" t="s">
        <v>103</v>
      </c>
      <c r="I56" s="34"/>
      <c r="J56" s="34">
        <v>95</v>
      </c>
      <c r="K56" s="34"/>
      <c r="L56" s="34"/>
      <c r="M56" s="34"/>
      <c r="N56" s="85"/>
      <c r="O56" s="85"/>
      <c r="P56" s="85"/>
      <c r="Q56" s="85"/>
      <c r="R56" s="34">
        <f t="shared" si="3"/>
        <v>9509</v>
      </c>
      <c r="S56" s="34" t="s">
        <v>110</v>
      </c>
      <c r="T56" s="34">
        <v>0.9</v>
      </c>
      <c r="U56" s="34" t="s">
        <v>105</v>
      </c>
      <c r="V56" s="195"/>
      <c r="W56" s="189"/>
      <c r="Y56" s="31" t="str">
        <f t="shared" si="0"/>
        <v>J-163J-15895</v>
      </c>
    </row>
    <row r="57" spans="3:25" ht="39.950000000000003" customHeight="1">
      <c r="C57" s="34">
        <f t="shared" si="1"/>
        <v>46</v>
      </c>
      <c r="D57" s="596"/>
      <c r="E57" s="34" t="s">
        <v>155</v>
      </c>
      <c r="F57" s="34" t="s">
        <v>152</v>
      </c>
      <c r="G57" s="95" t="s">
        <v>107</v>
      </c>
      <c r="H57" s="34" t="s">
        <v>103</v>
      </c>
      <c r="I57" s="34"/>
      <c r="J57" s="34">
        <v>191</v>
      </c>
      <c r="K57" s="34"/>
      <c r="L57" s="34"/>
      <c r="M57" s="34"/>
      <c r="N57" s="34"/>
      <c r="O57" s="34"/>
      <c r="P57" s="34"/>
      <c r="Q57" s="34"/>
      <c r="R57" s="34">
        <f t="shared" si="3"/>
        <v>9700</v>
      </c>
      <c r="S57" s="34" t="s">
        <v>110</v>
      </c>
      <c r="T57" s="34">
        <v>0.9</v>
      </c>
      <c r="U57" s="34" t="s">
        <v>105</v>
      </c>
      <c r="V57" s="195"/>
      <c r="W57" s="189"/>
      <c r="Y57" s="31" t="str">
        <f t="shared" si="0"/>
        <v>J-171J-163191</v>
      </c>
    </row>
    <row r="58" spans="3:25" ht="39.950000000000003" customHeight="1">
      <c r="C58" s="34">
        <f t="shared" si="1"/>
        <v>47</v>
      </c>
      <c r="D58" s="597"/>
      <c r="E58" s="34" t="s">
        <v>151</v>
      </c>
      <c r="F58" s="34" t="s">
        <v>156</v>
      </c>
      <c r="G58" s="95" t="s">
        <v>102</v>
      </c>
      <c r="H58" s="34" t="s">
        <v>103</v>
      </c>
      <c r="I58" s="34"/>
      <c r="J58" s="34">
        <v>361</v>
      </c>
      <c r="K58" s="34"/>
      <c r="L58" s="34"/>
      <c r="M58" s="34"/>
      <c r="N58" s="34"/>
      <c r="O58" s="34"/>
      <c r="P58" s="34"/>
      <c r="Q58" s="34"/>
      <c r="R58" s="34">
        <f t="shared" si="3"/>
        <v>10061</v>
      </c>
      <c r="S58" s="34" t="s">
        <v>110</v>
      </c>
      <c r="T58" s="34">
        <v>1.8</v>
      </c>
      <c r="U58" s="34" t="s">
        <v>105</v>
      </c>
      <c r="V58" s="195"/>
      <c r="W58" s="189"/>
      <c r="Y58" s="31" t="str">
        <f t="shared" si="0"/>
        <v>J-197J-193361</v>
      </c>
    </row>
    <row r="59" spans="3:25" ht="39.950000000000003" customHeight="1">
      <c r="C59" s="34">
        <v>1</v>
      </c>
      <c r="D59" s="102">
        <v>44981</v>
      </c>
      <c r="E59" s="34" t="s">
        <v>169</v>
      </c>
      <c r="F59" s="34" t="s">
        <v>170</v>
      </c>
      <c r="G59" s="95" t="s">
        <v>102</v>
      </c>
      <c r="H59" s="34" t="s">
        <v>103</v>
      </c>
      <c r="I59" s="34"/>
      <c r="J59" s="34"/>
      <c r="K59" s="34"/>
      <c r="L59" s="34">
        <v>45</v>
      </c>
      <c r="M59" s="34"/>
      <c r="N59" s="34"/>
      <c r="O59" s="34"/>
      <c r="P59" s="34"/>
      <c r="Q59" s="34"/>
      <c r="R59" s="34">
        <f t="shared" si="3"/>
        <v>10106</v>
      </c>
      <c r="S59" s="34"/>
      <c r="T59" s="34"/>
      <c r="U59" s="34"/>
      <c r="V59" s="195"/>
      <c r="W59" s="189"/>
      <c r="Y59" s="31" t="str">
        <f t="shared" si="0"/>
        <v>J-170J-17245</v>
      </c>
    </row>
    <row r="60" spans="3:25" ht="39.950000000000003" customHeight="1">
      <c r="C60" s="34">
        <f t="shared" ref="C60:C123" si="4">+C59+1</f>
        <v>2</v>
      </c>
      <c r="D60" s="102">
        <v>44981</v>
      </c>
      <c r="E60" s="34" t="s">
        <v>170</v>
      </c>
      <c r="F60" s="34" t="s">
        <v>171</v>
      </c>
      <c r="G60" s="95" t="s">
        <v>102</v>
      </c>
      <c r="H60" s="34" t="s">
        <v>103</v>
      </c>
      <c r="I60" s="34"/>
      <c r="J60" s="34"/>
      <c r="K60" s="34"/>
      <c r="L60" s="34">
        <v>120</v>
      </c>
      <c r="M60" s="34"/>
      <c r="N60" s="34"/>
      <c r="O60" s="34"/>
      <c r="P60" s="34"/>
      <c r="Q60" s="34"/>
      <c r="R60" s="34">
        <f t="shared" si="3"/>
        <v>10226</v>
      </c>
      <c r="S60" s="34"/>
      <c r="T60" s="34"/>
      <c r="U60" s="34"/>
      <c r="V60" s="195"/>
      <c r="W60" s="189"/>
      <c r="Y60" s="31" t="str">
        <f t="shared" si="0"/>
        <v>J-172J-179120</v>
      </c>
    </row>
    <row r="61" spans="3:25" ht="39.950000000000003" customHeight="1">
      <c r="C61" s="34">
        <f t="shared" si="4"/>
        <v>3</v>
      </c>
      <c r="D61" s="102">
        <v>44982</v>
      </c>
      <c r="E61" s="34" t="s">
        <v>172</v>
      </c>
      <c r="F61" s="34" t="s">
        <v>173</v>
      </c>
      <c r="G61" s="95" t="s">
        <v>107</v>
      </c>
      <c r="H61" s="34" t="s">
        <v>103</v>
      </c>
      <c r="I61" s="34"/>
      <c r="J61" s="34">
        <v>45</v>
      </c>
      <c r="K61" s="34"/>
      <c r="L61" s="34"/>
      <c r="M61" s="34"/>
      <c r="N61" s="34"/>
      <c r="O61" s="34"/>
      <c r="P61" s="34"/>
      <c r="Q61" s="34"/>
      <c r="R61" s="34">
        <f t="shared" si="3"/>
        <v>10271</v>
      </c>
      <c r="S61" s="34"/>
      <c r="T61" s="34"/>
      <c r="U61" s="34"/>
      <c r="V61" s="195"/>
      <c r="W61" s="189"/>
      <c r="Y61" s="31" t="str">
        <f t="shared" si="0"/>
        <v>J-200J-19545</v>
      </c>
    </row>
    <row r="62" spans="3:25" ht="39.950000000000003" customHeight="1">
      <c r="C62" s="34">
        <f t="shared" si="4"/>
        <v>4</v>
      </c>
      <c r="D62" s="102">
        <v>44982</v>
      </c>
      <c r="E62" s="34" t="s">
        <v>173</v>
      </c>
      <c r="F62" s="34" t="s">
        <v>174</v>
      </c>
      <c r="G62" s="95" t="s">
        <v>107</v>
      </c>
      <c r="H62" s="34" t="s">
        <v>103</v>
      </c>
      <c r="I62" s="34"/>
      <c r="J62" s="34">
        <v>86</v>
      </c>
      <c r="K62" s="34"/>
      <c r="L62" s="34"/>
      <c r="M62" s="34"/>
      <c r="N62" s="34"/>
      <c r="O62" s="34"/>
      <c r="P62" s="34"/>
      <c r="Q62" s="34"/>
      <c r="R62" s="34">
        <f t="shared" si="3"/>
        <v>10357</v>
      </c>
      <c r="S62" s="34"/>
      <c r="T62" s="34"/>
      <c r="U62" s="34"/>
      <c r="V62" s="195"/>
      <c r="W62" s="189"/>
      <c r="Y62" s="31" t="str">
        <f t="shared" si="0"/>
        <v>J-195J-18386</v>
      </c>
    </row>
    <row r="63" spans="3:25" ht="39.950000000000003" customHeight="1">
      <c r="C63" s="34">
        <f t="shared" si="4"/>
        <v>5</v>
      </c>
      <c r="D63" s="102">
        <v>44982</v>
      </c>
      <c r="E63" s="34" t="s">
        <v>174</v>
      </c>
      <c r="F63" s="34" t="s">
        <v>175</v>
      </c>
      <c r="G63" s="95" t="s">
        <v>107</v>
      </c>
      <c r="H63" s="34" t="s">
        <v>103</v>
      </c>
      <c r="I63" s="34"/>
      <c r="J63" s="34">
        <v>45</v>
      </c>
      <c r="K63" s="34"/>
      <c r="L63" s="34"/>
      <c r="M63" s="34"/>
      <c r="N63" s="34"/>
      <c r="O63" s="34"/>
      <c r="P63" s="34"/>
      <c r="Q63" s="34"/>
      <c r="R63" s="34">
        <f t="shared" si="3"/>
        <v>10402</v>
      </c>
      <c r="S63" s="34"/>
      <c r="T63" s="34"/>
      <c r="U63" s="34"/>
      <c r="V63" s="195"/>
      <c r="W63" s="189"/>
      <c r="Y63" s="31" t="str">
        <f t="shared" si="0"/>
        <v>J-183J-18245</v>
      </c>
    </row>
    <row r="64" spans="3:25" ht="39.950000000000003" customHeight="1">
      <c r="C64" s="34">
        <f t="shared" si="4"/>
        <v>6</v>
      </c>
      <c r="D64" s="102">
        <v>44983</v>
      </c>
      <c r="E64" s="34" t="s">
        <v>176</v>
      </c>
      <c r="F64" s="34" t="s">
        <v>177</v>
      </c>
      <c r="G64" s="95" t="s">
        <v>107</v>
      </c>
      <c r="H64" s="34" t="s">
        <v>103</v>
      </c>
      <c r="I64" s="34"/>
      <c r="J64" s="34"/>
      <c r="K64" s="34"/>
      <c r="L64" s="34"/>
      <c r="M64" s="34">
        <v>150</v>
      </c>
      <c r="N64" s="34"/>
      <c r="O64" s="34"/>
      <c r="P64" s="34"/>
      <c r="Q64" s="34"/>
      <c r="R64" s="34">
        <f t="shared" si="3"/>
        <v>10552</v>
      </c>
      <c r="S64" s="34"/>
      <c r="T64" s="34"/>
      <c r="U64" s="34"/>
      <c r="V64" s="197" t="s">
        <v>417</v>
      </c>
      <c r="W64" s="189"/>
      <c r="Y64" s="31" t="str">
        <f t="shared" si="0"/>
        <v>J-34J-21150</v>
      </c>
    </row>
    <row r="65" spans="1:25" ht="39.950000000000003" customHeight="1">
      <c r="C65" s="34">
        <f t="shared" si="4"/>
        <v>7</v>
      </c>
      <c r="D65" s="102">
        <v>44983</v>
      </c>
      <c r="E65" s="34" t="s">
        <v>51</v>
      </c>
      <c r="F65" s="34" t="s">
        <v>121</v>
      </c>
      <c r="G65" s="95" t="s">
        <v>102</v>
      </c>
      <c r="H65" s="34" t="s">
        <v>103</v>
      </c>
      <c r="I65" s="34"/>
      <c r="J65" s="34">
        <v>160</v>
      </c>
      <c r="K65" s="34"/>
      <c r="L65" s="34"/>
      <c r="M65" s="34"/>
      <c r="N65" s="34"/>
      <c r="O65" s="34"/>
      <c r="P65" s="34"/>
      <c r="Q65" s="34"/>
      <c r="R65" s="34">
        <f t="shared" si="3"/>
        <v>10712</v>
      </c>
      <c r="S65" s="34"/>
      <c r="T65" s="34"/>
      <c r="U65" s="34"/>
      <c r="V65" s="195"/>
      <c r="W65" s="189"/>
      <c r="Y65" s="31" t="str">
        <f t="shared" si="0"/>
        <v>J-67J-121160</v>
      </c>
    </row>
    <row r="66" spans="1:25" ht="39.950000000000003" customHeight="1">
      <c r="C66" s="34">
        <f t="shared" si="4"/>
        <v>8</v>
      </c>
      <c r="D66" s="102">
        <v>44984</v>
      </c>
      <c r="E66" s="34" t="s">
        <v>178</v>
      </c>
      <c r="F66" s="34" t="s">
        <v>179</v>
      </c>
      <c r="G66" s="95" t="s">
        <v>102</v>
      </c>
      <c r="H66" s="34" t="s">
        <v>103</v>
      </c>
      <c r="I66" s="34"/>
      <c r="J66" s="34"/>
      <c r="K66" s="34"/>
      <c r="L66" s="34"/>
      <c r="M66" s="34">
        <v>185</v>
      </c>
      <c r="N66" s="34"/>
      <c r="O66" s="34"/>
      <c r="P66" s="34"/>
      <c r="Q66" s="34"/>
      <c r="R66" s="34">
        <f t="shared" si="3"/>
        <v>10897</v>
      </c>
      <c r="S66" s="34"/>
      <c r="T66" s="34"/>
      <c r="U66" s="34"/>
      <c r="V66" s="197">
        <v>185</v>
      </c>
      <c r="W66" s="189"/>
      <c r="Y66" s="31" t="str">
        <f t="shared" si="0"/>
        <v>J-155J-148185</v>
      </c>
    </row>
    <row r="67" spans="1:25" ht="39.950000000000003" customHeight="1">
      <c r="C67" s="34">
        <f t="shared" si="4"/>
        <v>9</v>
      </c>
      <c r="D67" s="102">
        <v>44984</v>
      </c>
      <c r="E67" s="34" t="s">
        <v>178</v>
      </c>
      <c r="F67" s="34" t="s">
        <v>169</v>
      </c>
      <c r="G67" s="95" t="s">
        <v>102</v>
      </c>
      <c r="H67" s="34" t="s">
        <v>103</v>
      </c>
      <c r="I67" s="34"/>
      <c r="J67" s="34"/>
      <c r="K67" s="34"/>
      <c r="L67" s="34">
        <v>117</v>
      </c>
      <c r="M67" s="34"/>
      <c r="N67" s="34"/>
      <c r="O67" s="34"/>
      <c r="P67" s="34"/>
      <c r="Q67" s="34"/>
      <c r="R67" s="34">
        <f t="shared" si="3"/>
        <v>11014</v>
      </c>
      <c r="S67" s="34"/>
      <c r="T67" s="34"/>
      <c r="U67" s="34"/>
      <c r="V67" s="195"/>
      <c r="W67" s="189"/>
      <c r="Y67" s="31" t="str">
        <f t="shared" si="0"/>
        <v>J-155J-170117</v>
      </c>
    </row>
    <row r="68" spans="1:25" ht="39.950000000000003" customHeight="1">
      <c r="C68" s="34">
        <f t="shared" si="4"/>
        <v>10</v>
      </c>
      <c r="D68" s="102">
        <v>44984</v>
      </c>
      <c r="E68" s="34" t="s">
        <v>180</v>
      </c>
      <c r="F68" s="34" t="s">
        <v>181</v>
      </c>
      <c r="G68" s="95" t="s">
        <v>102</v>
      </c>
      <c r="H68" s="34" t="s">
        <v>103</v>
      </c>
      <c r="I68" s="34"/>
      <c r="J68" s="34"/>
      <c r="K68" s="34"/>
      <c r="L68" s="34">
        <v>196</v>
      </c>
      <c r="M68" s="34"/>
      <c r="N68" s="34"/>
      <c r="O68" s="34"/>
      <c r="P68" s="34"/>
      <c r="Q68" s="34"/>
      <c r="R68" s="34">
        <f t="shared" si="3"/>
        <v>11210</v>
      </c>
      <c r="S68" s="34"/>
      <c r="T68" s="34"/>
      <c r="U68" s="34"/>
      <c r="V68" s="195"/>
      <c r="W68" s="189"/>
      <c r="Y68" s="31" t="str">
        <f t="shared" si="0"/>
        <v>J-180J-190196</v>
      </c>
    </row>
    <row r="69" spans="1:25" ht="39.950000000000003" customHeight="1">
      <c r="C69" s="34">
        <f t="shared" si="4"/>
        <v>11</v>
      </c>
      <c r="D69" s="102">
        <v>44985</v>
      </c>
      <c r="E69" s="34" t="s">
        <v>181</v>
      </c>
      <c r="F69" s="34" t="s">
        <v>182</v>
      </c>
      <c r="G69" s="95" t="s">
        <v>102</v>
      </c>
      <c r="H69" s="34" t="s">
        <v>103</v>
      </c>
      <c r="I69" s="34"/>
      <c r="J69" s="34"/>
      <c r="K69" s="34"/>
      <c r="L69" s="34">
        <v>300</v>
      </c>
      <c r="M69" s="34"/>
      <c r="N69" s="34"/>
      <c r="O69" s="34"/>
      <c r="P69" s="34"/>
      <c r="Q69" s="34"/>
      <c r="R69" s="34">
        <f t="shared" si="3"/>
        <v>11510</v>
      </c>
      <c r="S69" s="34"/>
      <c r="T69" s="34"/>
      <c r="U69" s="34"/>
      <c r="V69" s="195"/>
      <c r="W69" s="189"/>
      <c r="Y69" s="31" t="str">
        <f t="shared" si="0"/>
        <v>J-190J-203300</v>
      </c>
    </row>
    <row r="70" spans="1:25" ht="39.950000000000003" customHeight="1">
      <c r="C70" s="34">
        <f t="shared" si="4"/>
        <v>12</v>
      </c>
      <c r="D70" s="102">
        <v>44986</v>
      </c>
      <c r="E70" s="34" t="s">
        <v>181</v>
      </c>
      <c r="F70" s="34" t="s">
        <v>182</v>
      </c>
      <c r="G70" s="95" t="s">
        <v>102</v>
      </c>
      <c r="H70" s="34" t="s">
        <v>103</v>
      </c>
      <c r="I70" s="34"/>
      <c r="J70" s="34"/>
      <c r="K70" s="34"/>
      <c r="L70" s="34">
        <v>100</v>
      </c>
      <c r="M70" s="34"/>
      <c r="N70" s="34"/>
      <c r="O70" s="34"/>
      <c r="P70" s="34"/>
      <c r="Q70" s="34"/>
      <c r="R70" s="34">
        <f t="shared" si="3"/>
        <v>11610</v>
      </c>
      <c r="S70" s="34"/>
      <c r="T70" s="34"/>
      <c r="U70" s="34"/>
      <c r="V70" s="195"/>
      <c r="W70" s="189"/>
      <c r="Y70" s="31" t="str">
        <f t="shared" si="0"/>
        <v>J-190J-203100</v>
      </c>
    </row>
    <row r="71" spans="1:25" ht="39.950000000000003" customHeight="1">
      <c r="C71" s="34">
        <f t="shared" si="4"/>
        <v>13</v>
      </c>
      <c r="D71" s="102">
        <v>44987</v>
      </c>
      <c r="E71" s="34" t="s">
        <v>171</v>
      </c>
      <c r="F71" s="34" t="s">
        <v>183</v>
      </c>
      <c r="G71" s="95" t="s">
        <v>144</v>
      </c>
      <c r="H71" s="34" t="s">
        <v>103</v>
      </c>
      <c r="I71" s="34"/>
      <c r="J71" s="34">
        <v>111</v>
      </c>
      <c r="K71" s="34"/>
      <c r="L71" s="34"/>
      <c r="M71" s="34"/>
      <c r="N71" s="34"/>
      <c r="O71" s="34"/>
      <c r="P71" s="34"/>
      <c r="Q71" s="34"/>
      <c r="R71" s="34">
        <f t="shared" si="3"/>
        <v>11721</v>
      </c>
      <c r="S71" s="34"/>
      <c r="T71" s="34"/>
      <c r="U71" s="34"/>
      <c r="V71" s="195"/>
      <c r="W71" s="189"/>
      <c r="Y71" s="31" t="str">
        <f t="shared" si="0"/>
        <v>J-179J-169111</v>
      </c>
    </row>
    <row r="72" spans="1:25" ht="39.950000000000003" customHeight="1">
      <c r="C72" s="34">
        <f t="shared" si="4"/>
        <v>14</v>
      </c>
      <c r="D72" s="102">
        <v>44987</v>
      </c>
      <c r="E72" s="34" t="s">
        <v>180</v>
      </c>
      <c r="F72" s="34" t="s">
        <v>184</v>
      </c>
      <c r="G72" s="95" t="s">
        <v>107</v>
      </c>
      <c r="H72" s="34" t="s">
        <v>103</v>
      </c>
      <c r="I72" s="34"/>
      <c r="J72" s="34">
        <v>68</v>
      </c>
      <c r="K72" s="34"/>
      <c r="L72" s="34"/>
      <c r="M72" s="34"/>
      <c r="N72" s="34"/>
      <c r="O72" s="34"/>
      <c r="P72" s="34"/>
      <c r="Q72" s="34"/>
      <c r="R72" s="34">
        <f t="shared" si="3"/>
        <v>11789</v>
      </c>
      <c r="S72" s="34"/>
      <c r="T72" s="34"/>
      <c r="U72" s="34"/>
      <c r="V72" s="195"/>
      <c r="W72" s="189"/>
      <c r="Y72" s="31" t="str">
        <f t="shared" si="0"/>
        <v>J-180J-18968</v>
      </c>
    </row>
    <row r="73" spans="1:25" ht="39.950000000000003" customHeight="1">
      <c r="C73" s="34">
        <f t="shared" si="4"/>
        <v>15</v>
      </c>
      <c r="D73" s="102">
        <v>44987</v>
      </c>
      <c r="E73" s="34" t="s">
        <v>184</v>
      </c>
      <c r="F73" s="34" t="s">
        <v>185</v>
      </c>
      <c r="G73" s="95" t="s">
        <v>107</v>
      </c>
      <c r="H73" s="34" t="s">
        <v>103</v>
      </c>
      <c r="I73" s="34"/>
      <c r="J73" s="34">
        <v>43</v>
      </c>
      <c r="K73" s="34"/>
      <c r="L73" s="34"/>
      <c r="M73" s="34"/>
      <c r="N73" s="34"/>
      <c r="O73" s="34"/>
      <c r="P73" s="34"/>
      <c r="Q73" s="34"/>
      <c r="R73" s="34">
        <f t="shared" si="3"/>
        <v>11832</v>
      </c>
      <c r="S73" s="34"/>
      <c r="T73" s="34"/>
      <c r="U73" s="34"/>
      <c r="V73" s="195"/>
      <c r="W73" s="189"/>
      <c r="Y73" s="31" t="str">
        <f t="shared" si="0"/>
        <v>J-189J-19143</v>
      </c>
    </row>
    <row r="74" spans="1:25" ht="39.950000000000003" customHeight="1">
      <c r="C74" s="34">
        <f t="shared" si="4"/>
        <v>16</v>
      </c>
      <c r="D74" s="102">
        <v>44987</v>
      </c>
      <c r="E74" s="34" t="s">
        <v>184</v>
      </c>
      <c r="F74" s="34" t="s">
        <v>186</v>
      </c>
      <c r="G74" s="95" t="s">
        <v>107</v>
      </c>
      <c r="H74" s="34" t="s">
        <v>103</v>
      </c>
      <c r="I74" s="34"/>
      <c r="J74" s="34">
        <v>43</v>
      </c>
      <c r="K74" s="34"/>
      <c r="L74" s="34"/>
      <c r="M74" s="34"/>
      <c r="N74" s="34"/>
      <c r="O74" s="34"/>
      <c r="P74" s="34"/>
      <c r="Q74" s="34"/>
      <c r="R74" s="34">
        <f t="shared" si="3"/>
        <v>11875</v>
      </c>
      <c r="S74" s="34"/>
      <c r="T74" s="34"/>
      <c r="U74" s="34"/>
      <c r="V74" s="195"/>
      <c r="W74" s="189"/>
      <c r="Y74" s="31" t="str">
        <f t="shared" si="0"/>
        <v>J-189J-19243</v>
      </c>
    </row>
    <row r="75" spans="1:25" s="159" customFormat="1" ht="39.950000000000003" customHeight="1">
      <c r="A75" s="31"/>
      <c r="C75" s="160">
        <f t="shared" si="4"/>
        <v>17</v>
      </c>
      <c r="D75" s="161">
        <v>44987</v>
      </c>
      <c r="E75" s="160" t="s">
        <v>187</v>
      </c>
      <c r="F75" s="160" t="s">
        <v>178</v>
      </c>
      <c r="G75" s="162" t="s">
        <v>102</v>
      </c>
      <c r="H75" s="160" t="s">
        <v>103</v>
      </c>
      <c r="I75" s="160"/>
      <c r="J75" s="160"/>
      <c r="K75" s="160"/>
      <c r="L75" s="160"/>
      <c r="M75" s="160">
        <v>300</v>
      </c>
      <c r="N75" s="160"/>
      <c r="O75" s="160"/>
      <c r="P75" s="160"/>
      <c r="Q75" s="34"/>
      <c r="R75" s="160">
        <f t="shared" si="3"/>
        <v>12175</v>
      </c>
      <c r="S75" s="34"/>
      <c r="T75" s="34"/>
      <c r="U75" s="34"/>
      <c r="V75" s="198">
        <v>439</v>
      </c>
      <c r="W75" s="199">
        <f>+M75+M85</f>
        <v>493</v>
      </c>
      <c r="Y75" s="31" t="str">
        <f t="shared" si="0"/>
        <v>J-106J-155300</v>
      </c>
    </row>
    <row r="76" spans="1:25" ht="39.950000000000003" customHeight="1">
      <c r="C76" s="34">
        <f t="shared" si="4"/>
        <v>18</v>
      </c>
      <c r="D76" s="102">
        <v>44987</v>
      </c>
      <c r="E76" s="34" t="s">
        <v>43</v>
      </c>
      <c r="F76" s="34" t="s">
        <v>188</v>
      </c>
      <c r="G76" s="95" t="s">
        <v>107</v>
      </c>
      <c r="H76" s="34" t="s">
        <v>103</v>
      </c>
      <c r="I76" s="34"/>
      <c r="J76" s="34">
        <v>47</v>
      </c>
      <c r="K76" s="34"/>
      <c r="L76" s="34"/>
      <c r="M76" s="34"/>
      <c r="N76" s="34"/>
      <c r="O76" s="34"/>
      <c r="P76" s="34"/>
      <c r="Q76" s="34"/>
      <c r="R76" s="34">
        <f t="shared" si="3"/>
        <v>12222</v>
      </c>
      <c r="S76" s="34"/>
      <c r="T76" s="34"/>
      <c r="U76" s="34"/>
      <c r="V76" s="195"/>
      <c r="W76" s="189"/>
      <c r="Y76" s="31" t="str">
        <f t="shared" si="0"/>
        <v>J-68J-9147</v>
      </c>
    </row>
    <row r="77" spans="1:25" ht="39.950000000000003" customHeight="1">
      <c r="C77" s="34">
        <f t="shared" si="4"/>
        <v>19</v>
      </c>
      <c r="D77" s="102">
        <v>44987</v>
      </c>
      <c r="E77" s="34" t="s">
        <v>145</v>
      </c>
      <c r="F77" s="34" t="s">
        <v>189</v>
      </c>
      <c r="G77" s="95" t="s">
        <v>102</v>
      </c>
      <c r="H77" s="34" t="s">
        <v>103</v>
      </c>
      <c r="I77" s="34"/>
      <c r="J77" s="34">
        <v>90</v>
      </c>
      <c r="K77" s="34"/>
      <c r="L77" s="34"/>
      <c r="M77" s="34"/>
      <c r="N77" s="34"/>
      <c r="O77" s="34"/>
      <c r="P77" s="34"/>
      <c r="Q77" s="34"/>
      <c r="R77" s="34">
        <f t="shared" si="3"/>
        <v>12312</v>
      </c>
      <c r="S77" s="34"/>
      <c r="T77" s="34"/>
      <c r="U77" s="34"/>
      <c r="V77" s="195"/>
      <c r="W77" s="189"/>
      <c r="Y77" s="31" t="str">
        <f t="shared" ref="Y77:Y140" si="5">+E77&amp;F77&amp;(SUM(J77:Q77))</f>
        <v>J-221J-22590</v>
      </c>
    </row>
    <row r="78" spans="1:25" ht="39.950000000000003" customHeight="1">
      <c r="C78" s="34">
        <f t="shared" si="4"/>
        <v>20</v>
      </c>
      <c r="D78" s="102">
        <v>44987</v>
      </c>
      <c r="E78" s="34" t="s">
        <v>190</v>
      </c>
      <c r="F78" s="34" t="s">
        <v>191</v>
      </c>
      <c r="G78" s="95" t="s">
        <v>144</v>
      </c>
      <c r="H78" s="34" t="s">
        <v>103</v>
      </c>
      <c r="I78" s="34"/>
      <c r="J78" s="34">
        <v>150</v>
      </c>
      <c r="K78" s="34"/>
      <c r="L78" s="34"/>
      <c r="M78" s="34"/>
      <c r="N78" s="34"/>
      <c r="O78" s="34"/>
      <c r="P78" s="34"/>
      <c r="Q78" s="34"/>
      <c r="R78" s="34">
        <f t="shared" si="3"/>
        <v>12462</v>
      </c>
      <c r="S78" s="34"/>
      <c r="T78" s="34"/>
      <c r="U78" s="34"/>
      <c r="V78" s="195"/>
      <c r="W78" s="189"/>
      <c r="Y78" s="31" t="str">
        <f t="shared" si="5"/>
        <v>J-168J-154150</v>
      </c>
    </row>
    <row r="79" spans="1:25" ht="39.950000000000003" customHeight="1">
      <c r="C79" s="34">
        <f t="shared" si="4"/>
        <v>21</v>
      </c>
      <c r="D79" s="102">
        <v>44987</v>
      </c>
      <c r="E79" s="34" t="s">
        <v>192</v>
      </c>
      <c r="F79" s="34" t="s">
        <v>190</v>
      </c>
      <c r="G79" s="95" t="s">
        <v>144</v>
      </c>
      <c r="H79" s="34" t="s">
        <v>103</v>
      </c>
      <c r="I79" s="34"/>
      <c r="J79" s="34"/>
      <c r="K79" s="34"/>
      <c r="L79" s="34"/>
      <c r="M79" s="34">
        <v>139</v>
      </c>
      <c r="N79" s="34"/>
      <c r="O79" s="34"/>
      <c r="P79" s="34"/>
      <c r="Q79" s="34"/>
      <c r="R79" s="34">
        <f t="shared" ref="R79:R142" si="6">SUM(J79:P79)+R78</f>
        <v>12601</v>
      </c>
      <c r="S79" s="34"/>
      <c r="T79" s="34"/>
      <c r="U79" s="34"/>
      <c r="V79" s="197" t="s">
        <v>418</v>
      </c>
      <c r="W79" s="199" t="s">
        <v>419</v>
      </c>
      <c r="Y79" s="31" t="str">
        <f t="shared" si="5"/>
        <v>J-53J-168139</v>
      </c>
    </row>
    <row r="80" spans="1:25" ht="39.950000000000003" customHeight="1">
      <c r="C80" s="34">
        <f t="shared" si="4"/>
        <v>22</v>
      </c>
      <c r="D80" s="102">
        <v>44987</v>
      </c>
      <c r="E80" s="34" t="s">
        <v>189</v>
      </c>
      <c r="F80" s="34" t="s">
        <v>193</v>
      </c>
      <c r="G80" s="95" t="s">
        <v>102</v>
      </c>
      <c r="H80" s="34" t="s">
        <v>103</v>
      </c>
      <c r="I80" s="34"/>
      <c r="J80" s="34">
        <v>7</v>
      </c>
      <c r="K80" s="34"/>
      <c r="L80" s="34"/>
      <c r="M80" s="34"/>
      <c r="N80" s="34"/>
      <c r="O80" s="34"/>
      <c r="P80" s="34"/>
      <c r="Q80" s="34"/>
      <c r="R80" s="34">
        <f t="shared" si="6"/>
        <v>12608</v>
      </c>
      <c r="S80" s="34"/>
      <c r="T80" s="34"/>
      <c r="U80" s="34"/>
      <c r="V80" s="195"/>
      <c r="W80" s="189"/>
      <c r="Y80" s="31" t="str">
        <f t="shared" si="5"/>
        <v>J-225J-2187</v>
      </c>
    </row>
    <row r="81" spans="1:25" ht="39.950000000000003" customHeight="1">
      <c r="C81" s="34">
        <f t="shared" si="4"/>
        <v>23</v>
      </c>
      <c r="D81" s="102">
        <v>44987</v>
      </c>
      <c r="E81" s="34" t="s">
        <v>193</v>
      </c>
      <c r="F81" s="34" t="s">
        <v>194</v>
      </c>
      <c r="G81" s="95" t="s">
        <v>102</v>
      </c>
      <c r="H81" s="34" t="s">
        <v>103</v>
      </c>
      <c r="I81" s="34"/>
      <c r="J81" s="34">
        <v>89</v>
      </c>
      <c r="K81" s="34"/>
      <c r="L81" s="34"/>
      <c r="M81" s="34"/>
      <c r="N81" s="34"/>
      <c r="O81" s="34"/>
      <c r="P81" s="34"/>
      <c r="Q81" s="34"/>
      <c r="R81" s="34">
        <f t="shared" si="6"/>
        <v>12697</v>
      </c>
      <c r="S81" s="34"/>
      <c r="T81" s="34"/>
      <c r="U81" s="34"/>
      <c r="V81" s="195"/>
      <c r="W81" s="189"/>
      <c r="Y81" s="31" t="str">
        <f t="shared" si="5"/>
        <v>J-218J-23089</v>
      </c>
    </row>
    <row r="82" spans="1:25" ht="39.950000000000003" customHeight="1">
      <c r="C82" s="34">
        <f t="shared" si="4"/>
        <v>24</v>
      </c>
      <c r="D82" s="102">
        <v>44988</v>
      </c>
      <c r="E82" s="34" t="s">
        <v>170</v>
      </c>
      <c r="F82" s="34" t="s">
        <v>195</v>
      </c>
      <c r="G82" s="95" t="s">
        <v>107</v>
      </c>
      <c r="H82" s="34" t="s">
        <v>103</v>
      </c>
      <c r="I82" s="34"/>
      <c r="J82" s="34">
        <v>47</v>
      </c>
      <c r="K82" s="34"/>
      <c r="L82" s="34"/>
      <c r="M82" s="34"/>
      <c r="N82" s="34"/>
      <c r="O82" s="34"/>
      <c r="P82" s="34"/>
      <c r="Q82" s="34"/>
      <c r="R82" s="34">
        <f t="shared" si="6"/>
        <v>12744</v>
      </c>
      <c r="S82" s="34"/>
      <c r="T82" s="34"/>
      <c r="U82" s="34"/>
      <c r="V82" s="195"/>
      <c r="W82" s="189"/>
      <c r="Y82" s="31" t="str">
        <f t="shared" si="5"/>
        <v>J-172J-16147</v>
      </c>
    </row>
    <row r="83" spans="1:25" ht="39.950000000000003" customHeight="1">
      <c r="C83" s="34">
        <f t="shared" si="4"/>
        <v>25</v>
      </c>
      <c r="D83" s="102">
        <v>44988</v>
      </c>
      <c r="E83" s="34" t="s">
        <v>145</v>
      </c>
      <c r="F83" s="34" t="s">
        <v>194</v>
      </c>
      <c r="G83" s="95" t="s">
        <v>102</v>
      </c>
      <c r="H83" s="34" t="s">
        <v>103</v>
      </c>
      <c r="I83" s="34"/>
      <c r="J83" s="34">
        <v>186</v>
      </c>
      <c r="K83" s="34"/>
      <c r="L83" s="34"/>
      <c r="M83" s="34"/>
      <c r="N83" s="34"/>
      <c r="O83" s="34"/>
      <c r="P83" s="34"/>
      <c r="Q83" s="34"/>
      <c r="R83" s="34">
        <f t="shared" si="6"/>
        <v>12930</v>
      </c>
      <c r="S83" s="34"/>
      <c r="T83" s="34"/>
      <c r="U83" s="34"/>
      <c r="V83" s="195"/>
      <c r="W83" s="189"/>
      <c r="Y83" s="31" t="str">
        <f t="shared" si="5"/>
        <v>J-221J-230186</v>
      </c>
    </row>
    <row r="84" spans="1:25" ht="39.950000000000003" customHeight="1">
      <c r="C84" s="34">
        <f t="shared" si="4"/>
        <v>26</v>
      </c>
      <c r="D84" s="102">
        <v>44988</v>
      </c>
      <c r="E84" s="34" t="s">
        <v>187</v>
      </c>
      <c r="F84" s="34" t="s">
        <v>196</v>
      </c>
      <c r="G84" s="95" t="s">
        <v>197</v>
      </c>
      <c r="H84" s="34" t="s">
        <v>103</v>
      </c>
      <c r="I84" s="34"/>
      <c r="J84" s="34">
        <v>150</v>
      </c>
      <c r="K84" s="34"/>
      <c r="L84" s="34"/>
      <c r="M84" s="34"/>
      <c r="N84" s="34"/>
      <c r="O84" s="34"/>
      <c r="P84" s="34"/>
      <c r="Q84" s="34"/>
      <c r="R84" s="34">
        <f t="shared" si="6"/>
        <v>13080</v>
      </c>
      <c r="S84" s="34"/>
      <c r="T84" s="34"/>
      <c r="U84" s="34"/>
      <c r="V84" s="195"/>
      <c r="W84" s="189"/>
      <c r="Y84" s="31" t="str">
        <f t="shared" si="5"/>
        <v>J-106J-111150</v>
      </c>
    </row>
    <row r="85" spans="1:25" s="159" customFormat="1" ht="39.950000000000003" customHeight="1">
      <c r="A85" s="31"/>
      <c r="C85" s="160">
        <f t="shared" si="4"/>
        <v>27</v>
      </c>
      <c r="D85" s="161">
        <v>44988</v>
      </c>
      <c r="E85" s="160" t="s">
        <v>187</v>
      </c>
      <c r="F85" s="160" t="s">
        <v>178</v>
      </c>
      <c r="G85" s="162" t="s">
        <v>102</v>
      </c>
      <c r="H85" s="160" t="s">
        <v>103</v>
      </c>
      <c r="I85" s="160"/>
      <c r="J85" s="160"/>
      <c r="K85" s="160"/>
      <c r="L85" s="160"/>
      <c r="M85" s="160">
        <v>193</v>
      </c>
      <c r="N85" s="160"/>
      <c r="O85" s="160"/>
      <c r="P85" s="160"/>
      <c r="Q85" s="34"/>
      <c r="R85" s="160">
        <f t="shared" si="6"/>
        <v>13273</v>
      </c>
      <c r="S85" s="34"/>
      <c r="T85" s="34"/>
      <c r="U85" s="34"/>
      <c r="V85" s="198" t="s">
        <v>416</v>
      </c>
      <c r="W85" s="200"/>
      <c r="Y85" s="31" t="str">
        <f t="shared" si="5"/>
        <v>J-106J-155193</v>
      </c>
    </row>
    <row r="86" spans="1:25" ht="39.950000000000003" customHeight="1">
      <c r="C86" s="34">
        <f t="shared" si="4"/>
        <v>28</v>
      </c>
      <c r="D86" s="102">
        <v>44989</v>
      </c>
      <c r="E86" s="34" t="s">
        <v>198</v>
      </c>
      <c r="F86" s="34" t="s">
        <v>199</v>
      </c>
      <c r="G86" s="95" t="s">
        <v>107</v>
      </c>
      <c r="H86" s="34" t="s">
        <v>103</v>
      </c>
      <c r="I86" s="34"/>
      <c r="J86" s="34">
        <v>115</v>
      </c>
      <c r="K86" s="34"/>
      <c r="L86" s="34"/>
      <c r="M86" s="34"/>
      <c r="N86" s="34"/>
      <c r="O86" s="34"/>
      <c r="P86" s="34"/>
      <c r="Q86" s="34"/>
      <c r="R86" s="34">
        <f t="shared" si="6"/>
        <v>13388</v>
      </c>
      <c r="S86" s="34"/>
      <c r="T86" s="34"/>
      <c r="U86" s="34"/>
      <c r="V86" s="195"/>
      <c r="W86" s="189"/>
      <c r="Y86" s="31" t="str">
        <f t="shared" si="5"/>
        <v>J-235J-209115</v>
      </c>
    </row>
    <row r="87" spans="1:25" ht="39.950000000000003" customHeight="1">
      <c r="C87" s="34">
        <f t="shared" si="4"/>
        <v>29</v>
      </c>
      <c r="D87" s="102">
        <v>44989</v>
      </c>
      <c r="E87" s="34" t="s">
        <v>198</v>
      </c>
      <c r="F87" s="34" t="s">
        <v>200</v>
      </c>
      <c r="G87" s="95" t="s">
        <v>144</v>
      </c>
      <c r="H87" s="34" t="s">
        <v>103</v>
      </c>
      <c r="I87" s="34"/>
      <c r="J87" s="34">
        <v>31</v>
      </c>
      <c r="K87" s="34"/>
      <c r="L87" s="34"/>
      <c r="M87" s="34"/>
      <c r="N87" s="34"/>
      <c r="O87" s="34"/>
      <c r="P87" s="34"/>
      <c r="Q87" s="34"/>
      <c r="R87" s="34">
        <f t="shared" si="6"/>
        <v>13419</v>
      </c>
      <c r="S87" s="34"/>
      <c r="T87" s="34"/>
      <c r="U87" s="34"/>
      <c r="V87" s="195"/>
      <c r="W87" s="189"/>
      <c r="Y87" s="31" t="str">
        <f t="shared" si="5"/>
        <v>J-235J-23331</v>
      </c>
    </row>
    <row r="88" spans="1:25" ht="39.950000000000003" customHeight="1">
      <c r="C88" s="34">
        <f t="shared" si="4"/>
        <v>30</v>
      </c>
      <c r="D88" s="102">
        <v>44989</v>
      </c>
      <c r="E88" s="34" t="s">
        <v>194</v>
      </c>
      <c r="F88" s="34" t="s">
        <v>201</v>
      </c>
      <c r="G88" s="95" t="s">
        <v>144</v>
      </c>
      <c r="H88" s="34" t="s">
        <v>103</v>
      </c>
      <c r="I88" s="34"/>
      <c r="J88" s="34">
        <v>32</v>
      </c>
      <c r="K88" s="34"/>
      <c r="L88" s="34"/>
      <c r="M88" s="34"/>
      <c r="N88" s="34"/>
      <c r="O88" s="34"/>
      <c r="P88" s="34"/>
      <c r="Q88" s="34"/>
      <c r="R88" s="34">
        <f t="shared" si="6"/>
        <v>13451</v>
      </c>
      <c r="S88" s="34"/>
      <c r="T88" s="34"/>
      <c r="U88" s="34"/>
      <c r="V88" s="195"/>
      <c r="W88" s="189"/>
      <c r="Y88" s="31" t="str">
        <f t="shared" si="5"/>
        <v>J-230J-21932</v>
      </c>
    </row>
    <row r="89" spans="1:25" ht="39.950000000000003" customHeight="1">
      <c r="C89" s="34">
        <f t="shared" si="4"/>
        <v>31</v>
      </c>
      <c r="D89" s="102">
        <v>44989</v>
      </c>
      <c r="E89" s="34" t="s">
        <v>193</v>
      </c>
      <c r="F89" s="34" t="s">
        <v>202</v>
      </c>
      <c r="G89" s="95" t="s">
        <v>107</v>
      </c>
      <c r="H89" s="34" t="s">
        <v>103</v>
      </c>
      <c r="I89" s="34"/>
      <c r="J89" s="34">
        <v>56</v>
      </c>
      <c r="K89" s="34"/>
      <c r="L89" s="34"/>
      <c r="M89" s="34"/>
      <c r="N89" s="34"/>
      <c r="O89" s="34"/>
      <c r="P89" s="34"/>
      <c r="Q89" s="34"/>
      <c r="R89" s="34">
        <f t="shared" si="6"/>
        <v>13507</v>
      </c>
      <c r="S89" s="34"/>
      <c r="T89" s="34"/>
      <c r="U89" s="34"/>
      <c r="V89" s="195"/>
      <c r="W89" s="189"/>
      <c r="Y89" s="31" t="str">
        <f t="shared" si="5"/>
        <v>J-218J-20456</v>
      </c>
    </row>
    <row r="90" spans="1:25" ht="39.950000000000003" customHeight="1">
      <c r="C90" s="34">
        <f t="shared" si="4"/>
        <v>32</v>
      </c>
      <c r="D90" s="102">
        <v>44996</v>
      </c>
      <c r="E90" s="34" t="s">
        <v>203</v>
      </c>
      <c r="F90" s="34" t="s">
        <v>204</v>
      </c>
      <c r="G90" s="95" t="s">
        <v>107</v>
      </c>
      <c r="H90" s="34" t="s">
        <v>103</v>
      </c>
      <c r="I90" s="34"/>
      <c r="J90" s="34">
        <v>53</v>
      </c>
      <c r="K90" s="34"/>
      <c r="L90" s="34"/>
      <c r="M90" s="34"/>
      <c r="N90" s="34"/>
      <c r="O90" s="34"/>
      <c r="P90" s="34"/>
      <c r="Q90" s="34"/>
      <c r="R90" s="34">
        <f t="shared" si="6"/>
        <v>13560</v>
      </c>
      <c r="S90" s="34"/>
      <c r="T90" s="34"/>
      <c r="U90" s="34"/>
      <c r="V90" s="195"/>
      <c r="W90" s="189"/>
      <c r="Y90" s="31" t="str">
        <f t="shared" si="5"/>
        <v>J-27J-0153</v>
      </c>
    </row>
    <row r="91" spans="1:25" ht="39.950000000000003" customHeight="1">
      <c r="C91" s="34">
        <f t="shared" si="4"/>
        <v>33</v>
      </c>
      <c r="D91" s="102">
        <v>44996</v>
      </c>
      <c r="E91" s="34" t="s">
        <v>176</v>
      </c>
      <c r="F91" s="34" t="s">
        <v>205</v>
      </c>
      <c r="G91" s="95" t="s">
        <v>102</v>
      </c>
      <c r="H91" s="34" t="s">
        <v>103</v>
      </c>
      <c r="I91" s="34"/>
      <c r="J91" s="34"/>
      <c r="K91" s="34"/>
      <c r="L91" s="34"/>
      <c r="M91" s="34">
        <v>60</v>
      </c>
      <c r="N91" s="34"/>
      <c r="O91" s="34"/>
      <c r="P91" s="34"/>
      <c r="Q91" s="34"/>
      <c r="R91" s="34">
        <f t="shared" si="6"/>
        <v>13620</v>
      </c>
      <c r="S91" s="34"/>
      <c r="T91" s="34"/>
      <c r="U91" s="34"/>
      <c r="V91" s="197" t="s">
        <v>420</v>
      </c>
      <c r="W91" s="189"/>
      <c r="Y91" s="31" t="str">
        <f t="shared" si="5"/>
        <v>J-34J-1960</v>
      </c>
    </row>
    <row r="92" spans="1:25" ht="39.950000000000003" customHeight="1">
      <c r="C92" s="34">
        <f t="shared" si="4"/>
        <v>34</v>
      </c>
      <c r="D92" s="102">
        <v>44996</v>
      </c>
      <c r="E92" s="34" t="s">
        <v>205</v>
      </c>
      <c r="F92" s="34" t="s">
        <v>206</v>
      </c>
      <c r="G92" s="95" t="s">
        <v>107</v>
      </c>
      <c r="H92" s="34" t="s">
        <v>103</v>
      </c>
      <c r="I92" s="34"/>
      <c r="J92" s="34"/>
      <c r="K92" s="34"/>
      <c r="L92" s="34"/>
      <c r="M92" s="34">
        <v>140</v>
      </c>
      <c r="N92" s="34"/>
      <c r="O92" s="34"/>
      <c r="P92" s="34"/>
      <c r="Q92" s="34"/>
      <c r="R92" s="34">
        <f t="shared" si="6"/>
        <v>13760</v>
      </c>
      <c r="S92" s="34"/>
      <c r="T92" s="34"/>
      <c r="U92" s="34"/>
      <c r="V92" s="197" t="s">
        <v>421</v>
      </c>
      <c r="W92" s="189"/>
      <c r="Y92" s="31" t="str">
        <f t="shared" si="5"/>
        <v>J-19J-47140</v>
      </c>
    </row>
    <row r="93" spans="1:25" ht="39.950000000000003" customHeight="1">
      <c r="C93" s="34">
        <f t="shared" si="4"/>
        <v>35</v>
      </c>
      <c r="D93" s="102">
        <v>44996</v>
      </c>
      <c r="E93" s="34" t="s">
        <v>176</v>
      </c>
      <c r="F93" s="34" t="s">
        <v>207</v>
      </c>
      <c r="G93" s="95" t="s">
        <v>107</v>
      </c>
      <c r="H93" s="34" t="s">
        <v>103</v>
      </c>
      <c r="I93" s="34"/>
      <c r="J93" s="34"/>
      <c r="K93" s="34"/>
      <c r="L93" s="34"/>
      <c r="M93" s="34">
        <v>31</v>
      </c>
      <c r="N93" s="34"/>
      <c r="O93" s="34"/>
      <c r="P93" s="34"/>
      <c r="Q93" s="34"/>
      <c r="R93" s="34">
        <f t="shared" si="6"/>
        <v>13791</v>
      </c>
      <c r="S93" s="34"/>
      <c r="T93" s="34"/>
      <c r="U93" s="34"/>
      <c r="V93" s="197" t="s">
        <v>393</v>
      </c>
      <c r="W93" s="189"/>
      <c r="Y93" s="31" t="str">
        <f t="shared" si="5"/>
        <v>J-34J-0731</v>
      </c>
    </row>
    <row r="94" spans="1:25" ht="39.950000000000003" customHeight="1">
      <c r="C94" s="34">
        <f t="shared" si="4"/>
        <v>36</v>
      </c>
      <c r="D94" s="102">
        <v>44996</v>
      </c>
      <c r="E94" s="34" t="s">
        <v>108</v>
      </c>
      <c r="F94" s="34" t="s">
        <v>208</v>
      </c>
      <c r="G94" s="95" t="s">
        <v>102</v>
      </c>
      <c r="H94" s="34" t="s">
        <v>103</v>
      </c>
      <c r="I94" s="34"/>
      <c r="J94" s="34"/>
      <c r="K94" s="34"/>
      <c r="L94" s="34"/>
      <c r="M94" s="34"/>
      <c r="N94" s="34"/>
      <c r="O94" s="34">
        <v>257</v>
      </c>
      <c r="P94" s="34"/>
      <c r="Q94" s="34"/>
      <c r="R94" s="34">
        <f t="shared" si="6"/>
        <v>14048</v>
      </c>
      <c r="S94" s="34"/>
      <c r="T94" s="34"/>
      <c r="U94" s="34"/>
      <c r="V94" s="201">
        <v>257</v>
      </c>
      <c r="W94" s="189"/>
      <c r="Y94" s="31" t="str">
        <f t="shared" si="5"/>
        <v>J-56J-81257</v>
      </c>
    </row>
    <row r="95" spans="1:25" ht="39.950000000000003" customHeight="1">
      <c r="C95" s="34">
        <f t="shared" si="4"/>
        <v>37</v>
      </c>
      <c r="D95" s="102">
        <v>44998</v>
      </c>
      <c r="E95" s="34" t="s">
        <v>209</v>
      </c>
      <c r="F95" s="34" t="s">
        <v>210</v>
      </c>
      <c r="G95" s="95" t="s">
        <v>107</v>
      </c>
      <c r="H95" s="34" t="s">
        <v>103</v>
      </c>
      <c r="I95" s="34"/>
      <c r="J95" s="34">
        <v>70</v>
      </c>
      <c r="K95" s="34"/>
      <c r="L95" s="34"/>
      <c r="M95" s="34"/>
      <c r="N95" s="34"/>
      <c r="O95" s="34"/>
      <c r="P95" s="34"/>
      <c r="Q95" s="34"/>
      <c r="R95" s="34">
        <f t="shared" si="6"/>
        <v>14118</v>
      </c>
      <c r="S95" s="34"/>
      <c r="T95" s="34"/>
      <c r="U95" s="34"/>
      <c r="V95" s="195"/>
      <c r="W95" s="189"/>
      <c r="Y95" s="31" t="str">
        <f t="shared" si="5"/>
        <v>J-52J-1770</v>
      </c>
    </row>
    <row r="96" spans="1:25" ht="39.950000000000003" customHeight="1">
      <c r="C96" s="34">
        <f t="shared" si="4"/>
        <v>38</v>
      </c>
      <c r="D96" s="102">
        <v>44998</v>
      </c>
      <c r="E96" s="34" t="s">
        <v>210</v>
      </c>
      <c r="F96" s="34" t="s">
        <v>211</v>
      </c>
      <c r="G96" s="95" t="s">
        <v>107</v>
      </c>
      <c r="H96" s="34" t="s">
        <v>103</v>
      </c>
      <c r="I96" s="34"/>
      <c r="J96" s="34">
        <v>113</v>
      </c>
      <c r="K96" s="34"/>
      <c r="L96" s="34"/>
      <c r="M96" s="34"/>
      <c r="N96" s="34"/>
      <c r="O96" s="34"/>
      <c r="P96" s="34"/>
      <c r="Q96" s="34"/>
      <c r="R96" s="34">
        <f t="shared" si="6"/>
        <v>14231</v>
      </c>
      <c r="S96" s="34"/>
      <c r="T96" s="34"/>
      <c r="U96" s="34"/>
      <c r="V96" s="195"/>
      <c r="W96" s="189"/>
      <c r="Y96" s="31" t="str">
        <f t="shared" si="5"/>
        <v>J-17J-32113</v>
      </c>
    </row>
    <row r="97" spans="3:25" ht="39.950000000000003" customHeight="1">
      <c r="C97" s="34">
        <f t="shared" si="4"/>
        <v>39</v>
      </c>
      <c r="D97" s="102">
        <v>44998</v>
      </c>
      <c r="E97" s="34" t="s">
        <v>208</v>
      </c>
      <c r="F97" s="34" t="s">
        <v>130</v>
      </c>
      <c r="G97" s="95" t="s">
        <v>102</v>
      </c>
      <c r="H97" s="34" t="s">
        <v>103</v>
      </c>
      <c r="I97" s="34"/>
      <c r="J97" s="34"/>
      <c r="K97" s="34"/>
      <c r="L97" s="34"/>
      <c r="M97" s="34"/>
      <c r="N97" s="34">
        <v>333</v>
      </c>
      <c r="O97" s="34"/>
      <c r="P97" s="34"/>
      <c r="Q97" s="34"/>
      <c r="R97" s="34">
        <f t="shared" si="6"/>
        <v>14564</v>
      </c>
      <c r="S97" s="34"/>
      <c r="T97" s="34"/>
      <c r="U97" s="34"/>
      <c r="V97" s="195"/>
      <c r="W97" s="189"/>
      <c r="Y97" s="31" t="str">
        <f t="shared" si="5"/>
        <v>J-81J-109333</v>
      </c>
    </row>
    <row r="98" spans="3:25" ht="39.950000000000003" customHeight="1">
      <c r="C98" s="34">
        <f t="shared" si="4"/>
        <v>40</v>
      </c>
      <c r="D98" s="102">
        <v>44998</v>
      </c>
      <c r="E98" s="34" t="s">
        <v>212</v>
      </c>
      <c r="F98" s="34" t="s">
        <v>203</v>
      </c>
      <c r="G98" s="95" t="s">
        <v>102</v>
      </c>
      <c r="H98" s="34" t="s">
        <v>103</v>
      </c>
      <c r="I98" s="34"/>
      <c r="J98" s="34"/>
      <c r="K98" s="34"/>
      <c r="L98" s="34"/>
      <c r="M98" s="34"/>
      <c r="N98" s="34"/>
      <c r="O98" s="34">
        <v>142</v>
      </c>
      <c r="P98" s="34"/>
      <c r="Q98" s="34"/>
      <c r="R98" s="34">
        <f t="shared" si="6"/>
        <v>14706</v>
      </c>
      <c r="S98" s="34"/>
      <c r="T98" s="34"/>
      <c r="U98" s="34"/>
      <c r="V98" s="201"/>
      <c r="W98" s="189"/>
      <c r="Y98" s="31" t="str">
        <f t="shared" si="5"/>
        <v>J-59J-27142</v>
      </c>
    </row>
    <row r="99" spans="3:25" ht="39.950000000000003" customHeight="1">
      <c r="C99" s="34">
        <f t="shared" si="4"/>
        <v>41</v>
      </c>
      <c r="D99" s="102">
        <v>44998</v>
      </c>
      <c r="E99" s="34" t="s">
        <v>203</v>
      </c>
      <c r="F99" s="34" t="s">
        <v>176</v>
      </c>
      <c r="G99" s="95" t="s">
        <v>102</v>
      </c>
      <c r="H99" s="34" t="s">
        <v>103</v>
      </c>
      <c r="I99" s="34"/>
      <c r="J99" s="34"/>
      <c r="K99" s="34"/>
      <c r="L99" s="34"/>
      <c r="M99" s="34"/>
      <c r="N99" s="34"/>
      <c r="O99" s="34">
        <v>44</v>
      </c>
      <c r="P99" s="34"/>
      <c r="Q99" s="34"/>
      <c r="R99" s="34">
        <f t="shared" si="6"/>
        <v>14750</v>
      </c>
      <c r="S99" s="34"/>
      <c r="T99" s="34"/>
      <c r="U99" s="34"/>
      <c r="V99" s="201"/>
      <c r="W99" s="189"/>
      <c r="Y99" s="31" t="str">
        <f t="shared" si="5"/>
        <v>J-27J-3444</v>
      </c>
    </row>
    <row r="100" spans="3:25" ht="39.950000000000003" customHeight="1">
      <c r="C100" s="34">
        <f t="shared" si="4"/>
        <v>42</v>
      </c>
      <c r="D100" s="102">
        <v>44999</v>
      </c>
      <c r="E100" s="34" t="s">
        <v>213</v>
      </c>
      <c r="F100" s="34" t="s">
        <v>44</v>
      </c>
      <c r="G100" s="95" t="s">
        <v>107</v>
      </c>
      <c r="H100" s="34" t="s">
        <v>103</v>
      </c>
      <c r="I100" s="34"/>
      <c r="J100" s="34">
        <v>112</v>
      </c>
      <c r="K100" s="34"/>
      <c r="L100" s="34"/>
      <c r="M100" s="34"/>
      <c r="N100" s="34"/>
      <c r="O100" s="34"/>
      <c r="P100" s="34"/>
      <c r="Q100" s="34"/>
      <c r="R100" s="34">
        <f t="shared" si="6"/>
        <v>14862</v>
      </c>
      <c r="S100" s="34"/>
      <c r="T100" s="34"/>
      <c r="U100" s="34"/>
      <c r="V100" s="195"/>
      <c r="W100" s="189"/>
      <c r="Y100" s="31" t="str">
        <f t="shared" si="5"/>
        <v>J-60J-42112</v>
      </c>
    </row>
    <row r="101" spans="3:25" ht="39.950000000000003" customHeight="1">
      <c r="C101" s="34">
        <f t="shared" si="4"/>
        <v>43</v>
      </c>
      <c r="D101" s="102">
        <v>44999</v>
      </c>
      <c r="E101" s="34" t="s">
        <v>209</v>
      </c>
      <c r="F101" s="34" t="s">
        <v>212</v>
      </c>
      <c r="G101" s="95" t="s">
        <v>102</v>
      </c>
      <c r="H101" s="34" t="s">
        <v>103</v>
      </c>
      <c r="I101" s="34"/>
      <c r="J101" s="34"/>
      <c r="K101" s="34"/>
      <c r="L101" s="34"/>
      <c r="M101" s="34"/>
      <c r="N101" s="34"/>
      <c r="O101" s="34"/>
      <c r="P101" s="34">
        <v>135</v>
      </c>
      <c r="Q101" s="34"/>
      <c r="R101" s="34">
        <f t="shared" si="6"/>
        <v>14997</v>
      </c>
      <c r="S101" s="34"/>
      <c r="T101" s="34"/>
      <c r="U101" s="34"/>
      <c r="V101" s="202" t="s">
        <v>422</v>
      </c>
      <c r="W101" s="189"/>
      <c r="Y101" s="31" t="str">
        <f t="shared" si="5"/>
        <v>J-52J-59135</v>
      </c>
    </row>
    <row r="102" spans="3:25" ht="39.950000000000003" customHeight="1">
      <c r="C102" s="34">
        <f t="shared" si="4"/>
        <v>44</v>
      </c>
      <c r="D102" s="102">
        <v>44999</v>
      </c>
      <c r="E102" s="34" t="s">
        <v>206</v>
      </c>
      <c r="F102" s="34" t="s">
        <v>213</v>
      </c>
      <c r="G102" s="95" t="s">
        <v>102</v>
      </c>
      <c r="H102" s="34" t="s">
        <v>103</v>
      </c>
      <c r="I102" s="34"/>
      <c r="J102" s="34"/>
      <c r="K102" s="34"/>
      <c r="L102" s="34"/>
      <c r="M102" s="34"/>
      <c r="N102" s="34"/>
      <c r="O102" s="34">
        <v>197</v>
      </c>
      <c r="P102" s="34"/>
      <c r="Q102" s="34"/>
      <c r="R102" s="34">
        <f t="shared" si="6"/>
        <v>15194</v>
      </c>
      <c r="S102" s="34"/>
      <c r="T102" s="34"/>
      <c r="U102" s="34"/>
      <c r="V102" s="201"/>
      <c r="W102" s="189"/>
      <c r="Y102" s="31" t="str">
        <f t="shared" si="5"/>
        <v>J-47J-60197</v>
      </c>
    </row>
    <row r="103" spans="3:25" ht="39.950000000000003" customHeight="1">
      <c r="C103" s="34">
        <f t="shared" si="4"/>
        <v>45</v>
      </c>
      <c r="D103" s="102">
        <v>44999</v>
      </c>
      <c r="E103" s="34" t="s">
        <v>212</v>
      </c>
      <c r="F103" s="34" t="s">
        <v>208</v>
      </c>
      <c r="G103" s="95" t="s">
        <v>102</v>
      </c>
      <c r="H103" s="34" t="s">
        <v>103</v>
      </c>
      <c r="I103" s="34"/>
      <c r="J103" s="34"/>
      <c r="K103" s="34"/>
      <c r="L103" s="34"/>
      <c r="M103" s="34"/>
      <c r="N103" s="34"/>
      <c r="O103" s="34">
        <v>52</v>
      </c>
      <c r="P103" s="34"/>
      <c r="Q103" s="34"/>
      <c r="R103" s="34">
        <f t="shared" si="6"/>
        <v>15246</v>
      </c>
      <c r="S103" s="34"/>
      <c r="T103" s="34"/>
      <c r="U103" s="34"/>
      <c r="V103" s="201"/>
      <c r="W103" s="189"/>
      <c r="Y103" s="31" t="str">
        <f t="shared" si="5"/>
        <v>J-59J-8152</v>
      </c>
    </row>
    <row r="104" spans="3:25" ht="39.950000000000003" customHeight="1">
      <c r="C104" s="34">
        <f t="shared" si="4"/>
        <v>46</v>
      </c>
      <c r="D104" s="102">
        <v>45000</v>
      </c>
      <c r="E104" s="34" t="s">
        <v>214</v>
      </c>
      <c r="F104" s="34" t="s">
        <v>215</v>
      </c>
      <c r="G104" s="95" t="s">
        <v>107</v>
      </c>
      <c r="H104" s="34" t="s">
        <v>103</v>
      </c>
      <c r="I104" s="34"/>
      <c r="J104" s="34">
        <v>165</v>
      </c>
      <c r="K104" s="34"/>
      <c r="L104" s="34"/>
      <c r="M104" s="34"/>
      <c r="N104" s="34"/>
      <c r="O104" s="34"/>
      <c r="P104" s="34"/>
      <c r="Q104" s="34"/>
      <c r="R104" s="34">
        <f t="shared" si="6"/>
        <v>15411</v>
      </c>
      <c r="S104" s="34"/>
      <c r="T104" s="34"/>
      <c r="U104" s="34"/>
      <c r="V104" s="195"/>
      <c r="W104" s="189"/>
      <c r="Y104" s="31" t="str">
        <f t="shared" si="5"/>
        <v>J-14J-11165</v>
      </c>
    </row>
    <row r="105" spans="3:25" ht="39.950000000000003" customHeight="1">
      <c r="C105" s="34">
        <f t="shared" si="4"/>
        <v>47</v>
      </c>
      <c r="D105" s="102">
        <v>45000</v>
      </c>
      <c r="E105" s="34" t="s">
        <v>215</v>
      </c>
      <c r="F105" s="34" t="s">
        <v>50</v>
      </c>
      <c r="G105" s="95" t="s">
        <v>107</v>
      </c>
      <c r="H105" s="34" t="s">
        <v>103</v>
      </c>
      <c r="I105" s="34"/>
      <c r="J105" s="34">
        <v>31</v>
      </c>
      <c r="K105" s="34"/>
      <c r="L105" s="34"/>
      <c r="M105" s="34"/>
      <c r="N105" s="34"/>
      <c r="O105" s="34"/>
      <c r="P105" s="34"/>
      <c r="Q105" s="34"/>
      <c r="R105" s="34">
        <f t="shared" si="6"/>
        <v>15442</v>
      </c>
      <c r="S105" s="34"/>
      <c r="T105" s="34"/>
      <c r="U105" s="34"/>
      <c r="V105" s="195"/>
      <c r="W105" s="189"/>
      <c r="Y105" s="31" t="str">
        <f t="shared" si="5"/>
        <v>J-11J-1231</v>
      </c>
    </row>
    <row r="106" spans="3:25" ht="39.950000000000003" customHeight="1">
      <c r="C106" s="34">
        <f t="shared" si="4"/>
        <v>48</v>
      </c>
      <c r="D106" s="102">
        <v>45000</v>
      </c>
      <c r="E106" s="34" t="s">
        <v>214</v>
      </c>
      <c r="F106" s="34" t="s">
        <v>216</v>
      </c>
      <c r="G106" s="95" t="s">
        <v>107</v>
      </c>
      <c r="H106" s="34" t="s">
        <v>103</v>
      </c>
      <c r="I106" s="34"/>
      <c r="J106" s="34">
        <v>75</v>
      </c>
      <c r="K106" s="34"/>
      <c r="L106" s="34"/>
      <c r="M106" s="34"/>
      <c r="N106" s="34"/>
      <c r="O106" s="34"/>
      <c r="P106" s="34"/>
      <c r="Q106" s="34"/>
      <c r="R106" s="34">
        <f t="shared" si="6"/>
        <v>15517</v>
      </c>
      <c r="S106" s="34"/>
      <c r="T106" s="34"/>
      <c r="U106" s="34"/>
      <c r="V106" s="195"/>
      <c r="W106" s="189"/>
      <c r="Y106" s="31" t="str">
        <f t="shared" si="5"/>
        <v>J-14J-0375</v>
      </c>
    </row>
    <row r="107" spans="3:25" ht="39.950000000000003" customHeight="1">
      <c r="C107" s="34">
        <f t="shared" si="4"/>
        <v>49</v>
      </c>
      <c r="D107" s="102">
        <v>45000</v>
      </c>
      <c r="E107" s="34" t="s">
        <v>216</v>
      </c>
      <c r="F107" s="34" t="s">
        <v>215</v>
      </c>
      <c r="G107" s="95" t="s">
        <v>107</v>
      </c>
      <c r="H107" s="34" t="s">
        <v>103</v>
      </c>
      <c r="I107" s="34"/>
      <c r="J107" s="34">
        <v>124</v>
      </c>
      <c r="K107" s="34"/>
      <c r="L107" s="34"/>
      <c r="M107" s="34"/>
      <c r="N107" s="34"/>
      <c r="O107" s="34"/>
      <c r="P107" s="34"/>
      <c r="Q107" s="34"/>
      <c r="R107" s="34">
        <f t="shared" si="6"/>
        <v>15641</v>
      </c>
      <c r="S107" s="34"/>
      <c r="T107" s="34"/>
      <c r="U107" s="34"/>
      <c r="V107" s="195"/>
      <c r="W107" s="189"/>
      <c r="Y107" s="31" t="str">
        <f t="shared" si="5"/>
        <v>J-03J-11124</v>
      </c>
    </row>
    <row r="108" spans="3:25" ht="39.950000000000003" customHeight="1">
      <c r="C108" s="34">
        <f t="shared" si="4"/>
        <v>50</v>
      </c>
      <c r="D108" s="102">
        <v>45000</v>
      </c>
      <c r="E108" s="34" t="s">
        <v>213</v>
      </c>
      <c r="F108" s="34" t="s">
        <v>43</v>
      </c>
      <c r="G108" s="95" t="s">
        <v>107</v>
      </c>
      <c r="H108" s="34" t="s">
        <v>103</v>
      </c>
      <c r="I108" s="34"/>
      <c r="J108" s="34"/>
      <c r="K108" s="34"/>
      <c r="L108" s="34"/>
      <c r="M108" s="34"/>
      <c r="N108" s="34">
        <v>139</v>
      </c>
      <c r="O108" s="34"/>
      <c r="P108" s="34"/>
      <c r="Q108" s="34"/>
      <c r="R108" s="34">
        <f t="shared" si="6"/>
        <v>15780</v>
      </c>
      <c r="S108" s="34"/>
      <c r="T108" s="34"/>
      <c r="U108" s="34"/>
      <c r="V108" s="195"/>
      <c r="W108" s="189"/>
      <c r="Y108" s="31" t="str">
        <f t="shared" si="5"/>
        <v>J-60J-68139</v>
      </c>
    </row>
    <row r="109" spans="3:25" ht="39.950000000000003" customHeight="1">
      <c r="C109" s="34">
        <f t="shared" si="4"/>
        <v>51</v>
      </c>
      <c r="D109" s="102">
        <v>45001</v>
      </c>
      <c r="E109" s="34" t="s">
        <v>217</v>
      </c>
      <c r="F109" s="34" t="s">
        <v>218</v>
      </c>
      <c r="G109" s="95" t="s">
        <v>107</v>
      </c>
      <c r="H109" s="34" t="s">
        <v>103</v>
      </c>
      <c r="I109" s="34"/>
      <c r="J109" s="34">
        <v>51</v>
      </c>
      <c r="K109" s="34"/>
      <c r="L109" s="34"/>
      <c r="M109" s="34"/>
      <c r="N109" s="34"/>
      <c r="O109" s="34"/>
      <c r="P109" s="34"/>
      <c r="Q109" s="34"/>
      <c r="R109" s="34">
        <f t="shared" si="6"/>
        <v>15831</v>
      </c>
      <c r="S109" s="34"/>
      <c r="T109" s="34"/>
      <c r="U109" s="34"/>
      <c r="V109" s="195"/>
      <c r="W109" s="189"/>
      <c r="Y109" s="31" t="str">
        <f t="shared" si="5"/>
        <v>J-22J-3351</v>
      </c>
    </row>
    <row r="110" spans="3:25" ht="39.950000000000003" customHeight="1">
      <c r="C110" s="34">
        <f t="shared" si="4"/>
        <v>52</v>
      </c>
      <c r="D110" s="102">
        <v>45001</v>
      </c>
      <c r="E110" s="34" t="s">
        <v>219</v>
      </c>
      <c r="F110" s="34" t="s">
        <v>220</v>
      </c>
      <c r="G110" s="95" t="s">
        <v>107</v>
      </c>
      <c r="H110" s="34" t="s">
        <v>103</v>
      </c>
      <c r="I110" s="34"/>
      <c r="J110" s="34">
        <v>46</v>
      </c>
      <c r="K110" s="34"/>
      <c r="L110" s="34"/>
      <c r="M110" s="34"/>
      <c r="N110" s="34"/>
      <c r="O110" s="34"/>
      <c r="P110" s="34"/>
      <c r="Q110" s="34"/>
      <c r="R110" s="34">
        <f t="shared" si="6"/>
        <v>15877</v>
      </c>
      <c r="S110" s="34"/>
      <c r="T110" s="34"/>
      <c r="U110" s="34"/>
      <c r="V110" s="195"/>
      <c r="W110" s="189"/>
      <c r="Y110" s="31" t="str">
        <f t="shared" si="5"/>
        <v>J-20J-3546</v>
      </c>
    </row>
    <row r="111" spans="3:25" ht="39.950000000000003" customHeight="1">
      <c r="C111" s="34">
        <f t="shared" si="4"/>
        <v>53</v>
      </c>
      <c r="D111" s="102">
        <v>45001</v>
      </c>
      <c r="E111" s="34" t="s">
        <v>221</v>
      </c>
      <c r="F111" s="34" t="s">
        <v>222</v>
      </c>
      <c r="G111" s="95" t="s">
        <v>107</v>
      </c>
      <c r="H111" s="34" t="s">
        <v>103</v>
      </c>
      <c r="I111" s="34"/>
      <c r="J111" s="34">
        <v>91</v>
      </c>
      <c r="K111" s="34"/>
      <c r="L111" s="34"/>
      <c r="M111" s="34"/>
      <c r="N111" s="34"/>
      <c r="O111" s="34"/>
      <c r="P111" s="34"/>
      <c r="Q111" s="34"/>
      <c r="R111" s="34">
        <f t="shared" si="6"/>
        <v>15968</v>
      </c>
      <c r="S111" s="34"/>
      <c r="T111" s="34"/>
      <c r="U111" s="34"/>
      <c r="V111" s="195"/>
      <c r="W111" s="189"/>
      <c r="Y111" s="31" t="str">
        <f t="shared" si="5"/>
        <v>J-29J-5191</v>
      </c>
    </row>
    <row r="112" spans="3:25" ht="39.950000000000003" customHeight="1">
      <c r="C112" s="34">
        <f t="shared" si="4"/>
        <v>54</v>
      </c>
      <c r="D112" s="102">
        <v>45002</v>
      </c>
      <c r="E112" s="34" t="s">
        <v>223</v>
      </c>
      <c r="F112" s="34" t="s">
        <v>224</v>
      </c>
      <c r="G112" s="95" t="s">
        <v>107</v>
      </c>
      <c r="H112" s="34" t="s">
        <v>103</v>
      </c>
      <c r="I112" s="34"/>
      <c r="J112" s="34">
        <v>59</v>
      </c>
      <c r="K112" s="34"/>
      <c r="L112" s="34"/>
      <c r="M112" s="34"/>
      <c r="N112" s="34"/>
      <c r="O112" s="34"/>
      <c r="P112" s="34"/>
      <c r="Q112" s="34"/>
      <c r="R112" s="34">
        <f t="shared" si="6"/>
        <v>16027</v>
      </c>
      <c r="S112" s="34"/>
      <c r="T112" s="34"/>
      <c r="U112" s="34"/>
      <c r="V112" s="195"/>
      <c r="W112" s="189"/>
      <c r="Y112" s="31" t="str">
        <f t="shared" si="5"/>
        <v>J-25J-3759</v>
      </c>
    </row>
    <row r="113" spans="3:25" ht="39.950000000000003" customHeight="1">
      <c r="C113" s="34">
        <f t="shared" si="4"/>
        <v>55</v>
      </c>
      <c r="D113" s="102">
        <v>45002</v>
      </c>
      <c r="E113" s="34" t="s">
        <v>177</v>
      </c>
      <c r="F113" s="34" t="s">
        <v>225</v>
      </c>
      <c r="G113" s="95" t="s">
        <v>107</v>
      </c>
      <c r="H113" s="34" t="s">
        <v>103</v>
      </c>
      <c r="I113" s="34"/>
      <c r="J113" s="34">
        <v>342</v>
      </c>
      <c r="K113" s="34"/>
      <c r="L113" s="34"/>
      <c r="M113" s="34"/>
      <c r="N113" s="34"/>
      <c r="O113" s="34"/>
      <c r="P113" s="34"/>
      <c r="Q113" s="34"/>
      <c r="R113" s="34">
        <f t="shared" si="6"/>
        <v>16369</v>
      </c>
      <c r="S113" s="34"/>
      <c r="T113" s="34"/>
      <c r="U113" s="34"/>
      <c r="V113" s="195"/>
      <c r="W113" s="189"/>
      <c r="Y113" s="31" t="str">
        <f t="shared" si="5"/>
        <v>J-21J-36342</v>
      </c>
    </row>
    <row r="114" spans="3:25" ht="39.950000000000003" customHeight="1">
      <c r="C114" s="34">
        <f t="shared" si="4"/>
        <v>56</v>
      </c>
      <c r="D114" s="102">
        <v>45002</v>
      </c>
      <c r="E114" s="34" t="s">
        <v>217</v>
      </c>
      <c r="F114" s="34" t="s">
        <v>137</v>
      </c>
      <c r="G114" s="95" t="s">
        <v>107</v>
      </c>
      <c r="H114" s="34" t="s">
        <v>103</v>
      </c>
      <c r="I114" s="34"/>
      <c r="J114" s="34"/>
      <c r="K114" s="34">
        <v>108</v>
      </c>
      <c r="L114" s="34"/>
      <c r="M114" s="34"/>
      <c r="N114" s="34"/>
      <c r="O114" s="34"/>
      <c r="P114" s="34"/>
      <c r="Q114" s="34"/>
      <c r="R114" s="34">
        <f t="shared" si="6"/>
        <v>16477</v>
      </c>
      <c r="S114" s="34"/>
      <c r="T114" s="34"/>
      <c r="U114" s="34"/>
      <c r="V114" s="195"/>
      <c r="W114" s="189"/>
      <c r="Y114" s="31" t="str">
        <f t="shared" si="5"/>
        <v>J-22J-125108</v>
      </c>
    </row>
    <row r="115" spans="3:25" ht="39.950000000000003" customHeight="1">
      <c r="C115" s="34">
        <f t="shared" si="4"/>
        <v>57</v>
      </c>
      <c r="D115" s="102">
        <v>45004</v>
      </c>
      <c r="E115" s="34" t="s">
        <v>127</v>
      </c>
      <c r="F115" s="34" t="s">
        <v>226</v>
      </c>
      <c r="G115" s="95" t="s">
        <v>107</v>
      </c>
      <c r="H115" s="34" t="s">
        <v>103</v>
      </c>
      <c r="I115" s="34"/>
      <c r="J115" s="34">
        <v>308</v>
      </c>
      <c r="K115" s="34"/>
      <c r="L115" s="34"/>
      <c r="M115" s="34"/>
      <c r="N115" s="34"/>
      <c r="O115" s="34"/>
      <c r="P115" s="34"/>
      <c r="Q115" s="34"/>
      <c r="R115" s="34">
        <f t="shared" si="6"/>
        <v>16785</v>
      </c>
      <c r="S115" s="34"/>
      <c r="T115" s="34"/>
      <c r="U115" s="34"/>
      <c r="V115" s="195"/>
      <c r="W115" s="189"/>
      <c r="Y115" s="31" t="str">
        <f t="shared" si="5"/>
        <v>J-49J-02308</v>
      </c>
    </row>
    <row r="116" spans="3:25" ht="39.950000000000003" customHeight="1">
      <c r="C116" s="34">
        <f t="shared" si="4"/>
        <v>58</v>
      </c>
      <c r="D116" s="102">
        <v>45004</v>
      </c>
      <c r="E116" s="34" t="s">
        <v>227</v>
      </c>
      <c r="F116" s="34" t="s">
        <v>228</v>
      </c>
      <c r="G116" s="95" t="s">
        <v>107</v>
      </c>
      <c r="H116" s="34" t="s">
        <v>103</v>
      </c>
      <c r="I116" s="34"/>
      <c r="J116" s="34">
        <v>105</v>
      </c>
      <c r="K116" s="34"/>
      <c r="L116" s="34"/>
      <c r="M116" s="34"/>
      <c r="N116" s="34"/>
      <c r="O116" s="34"/>
      <c r="P116" s="34"/>
      <c r="Q116" s="34"/>
      <c r="R116" s="34">
        <f t="shared" si="6"/>
        <v>16890</v>
      </c>
      <c r="S116" s="34"/>
      <c r="T116" s="34"/>
      <c r="U116" s="34"/>
      <c r="V116" s="195"/>
      <c r="W116" s="189"/>
      <c r="Y116" s="31" t="str">
        <f t="shared" si="5"/>
        <v>J-24J-85105</v>
      </c>
    </row>
    <row r="117" spans="3:25" ht="39.950000000000003" customHeight="1">
      <c r="C117" s="34">
        <f t="shared" si="4"/>
        <v>59</v>
      </c>
      <c r="D117" s="102">
        <v>45004</v>
      </c>
      <c r="E117" s="34" t="s">
        <v>228</v>
      </c>
      <c r="F117" s="34" t="s">
        <v>229</v>
      </c>
      <c r="G117" s="95" t="s">
        <v>107</v>
      </c>
      <c r="H117" s="34" t="s">
        <v>103</v>
      </c>
      <c r="I117" s="34"/>
      <c r="J117" s="34">
        <v>39</v>
      </c>
      <c r="K117" s="34"/>
      <c r="L117" s="34"/>
      <c r="M117" s="34"/>
      <c r="N117" s="34"/>
      <c r="O117" s="34"/>
      <c r="P117" s="34"/>
      <c r="Q117" s="34"/>
      <c r="R117" s="34">
        <f t="shared" si="6"/>
        <v>16929</v>
      </c>
      <c r="S117" s="34"/>
      <c r="T117" s="34"/>
      <c r="U117" s="34"/>
      <c r="V117" s="195"/>
      <c r="W117" s="189"/>
      <c r="Y117" s="31" t="str">
        <f t="shared" si="5"/>
        <v>J-85J-4039</v>
      </c>
    </row>
    <row r="118" spans="3:25" ht="39.950000000000003" customHeight="1">
      <c r="C118" s="34">
        <f t="shared" si="4"/>
        <v>60</v>
      </c>
      <c r="D118" s="102">
        <v>45004</v>
      </c>
      <c r="E118" s="34" t="s">
        <v>228</v>
      </c>
      <c r="F118" s="34" t="s">
        <v>230</v>
      </c>
      <c r="G118" s="95" t="s">
        <v>107</v>
      </c>
      <c r="H118" s="34" t="s">
        <v>103</v>
      </c>
      <c r="I118" s="34"/>
      <c r="J118" s="34">
        <v>10</v>
      </c>
      <c r="K118" s="34"/>
      <c r="L118" s="34"/>
      <c r="M118" s="34"/>
      <c r="N118" s="34"/>
      <c r="O118" s="34"/>
      <c r="P118" s="34"/>
      <c r="Q118" s="34"/>
      <c r="R118" s="34">
        <f t="shared" si="6"/>
        <v>16939</v>
      </c>
      <c r="S118" s="34"/>
      <c r="T118" s="34"/>
      <c r="U118" s="34"/>
      <c r="V118" s="195"/>
      <c r="W118" s="189"/>
      <c r="Y118" s="31" t="str">
        <f t="shared" si="5"/>
        <v>J-85J-8710</v>
      </c>
    </row>
    <row r="119" spans="3:25" ht="39.950000000000003" customHeight="1">
      <c r="C119" s="34">
        <f t="shared" si="4"/>
        <v>61</v>
      </c>
      <c r="D119" s="102">
        <v>45004</v>
      </c>
      <c r="E119" s="34" t="s">
        <v>230</v>
      </c>
      <c r="F119" s="34" t="s">
        <v>231</v>
      </c>
      <c r="G119" s="95" t="s">
        <v>107</v>
      </c>
      <c r="H119" s="34" t="s">
        <v>103</v>
      </c>
      <c r="I119" s="34"/>
      <c r="J119" s="34">
        <v>17</v>
      </c>
      <c r="K119" s="34"/>
      <c r="L119" s="34"/>
      <c r="M119" s="34"/>
      <c r="N119" s="34"/>
      <c r="O119" s="34"/>
      <c r="P119" s="34"/>
      <c r="Q119" s="34"/>
      <c r="R119" s="34">
        <f t="shared" si="6"/>
        <v>16956</v>
      </c>
      <c r="S119" s="34"/>
      <c r="T119" s="34"/>
      <c r="U119" s="34"/>
      <c r="V119" s="195"/>
      <c r="W119" s="189"/>
      <c r="Y119" s="31" t="str">
        <f t="shared" si="5"/>
        <v>J-87J-7517</v>
      </c>
    </row>
    <row r="120" spans="3:25" ht="39.950000000000003" customHeight="1">
      <c r="C120" s="34">
        <f t="shared" si="4"/>
        <v>62</v>
      </c>
      <c r="D120" s="102">
        <v>45004</v>
      </c>
      <c r="E120" s="34" t="s">
        <v>228</v>
      </c>
      <c r="F120" s="34" t="s">
        <v>232</v>
      </c>
      <c r="G120" s="95" t="s">
        <v>107</v>
      </c>
      <c r="H120" s="34" t="s">
        <v>103</v>
      </c>
      <c r="I120" s="34"/>
      <c r="J120" s="34">
        <v>24</v>
      </c>
      <c r="K120" s="34"/>
      <c r="L120" s="34"/>
      <c r="M120" s="34"/>
      <c r="N120" s="34"/>
      <c r="O120" s="34"/>
      <c r="P120" s="34"/>
      <c r="Q120" s="34"/>
      <c r="R120" s="34">
        <f t="shared" si="6"/>
        <v>16980</v>
      </c>
      <c r="S120" s="34"/>
      <c r="T120" s="34"/>
      <c r="U120" s="34"/>
      <c r="V120" s="195"/>
      <c r="W120" s="189"/>
      <c r="Y120" s="31" t="str">
        <f t="shared" si="5"/>
        <v>J-85J-8024</v>
      </c>
    </row>
    <row r="121" spans="3:25" ht="39.950000000000003" customHeight="1">
      <c r="C121" s="34">
        <f t="shared" si="4"/>
        <v>63</v>
      </c>
      <c r="D121" s="102">
        <v>45004</v>
      </c>
      <c r="E121" s="34" t="s">
        <v>230</v>
      </c>
      <c r="F121" s="34" t="s">
        <v>233</v>
      </c>
      <c r="G121" s="95" t="s">
        <v>107</v>
      </c>
      <c r="H121" s="34" t="s">
        <v>103</v>
      </c>
      <c r="I121" s="34"/>
      <c r="J121" s="34">
        <v>61</v>
      </c>
      <c r="K121" s="34"/>
      <c r="L121" s="34"/>
      <c r="M121" s="34"/>
      <c r="N121" s="34"/>
      <c r="O121" s="34"/>
      <c r="P121" s="34"/>
      <c r="Q121" s="34"/>
      <c r="R121" s="34">
        <f t="shared" si="6"/>
        <v>17041</v>
      </c>
      <c r="S121" s="34"/>
      <c r="T121" s="34"/>
      <c r="U121" s="34"/>
      <c r="V121" s="195"/>
      <c r="W121" s="189"/>
      <c r="Y121" s="31" t="str">
        <f t="shared" si="5"/>
        <v>J-87J-7961</v>
      </c>
    </row>
    <row r="122" spans="3:25" ht="39.950000000000003" customHeight="1">
      <c r="C122" s="34">
        <f t="shared" si="4"/>
        <v>64</v>
      </c>
      <c r="D122" s="102">
        <v>45004</v>
      </c>
      <c r="E122" s="34" t="s">
        <v>232</v>
      </c>
      <c r="F122" s="34" t="s">
        <v>234</v>
      </c>
      <c r="G122" s="95" t="s">
        <v>107</v>
      </c>
      <c r="H122" s="34" t="s">
        <v>103</v>
      </c>
      <c r="I122" s="34"/>
      <c r="J122" s="34">
        <v>69</v>
      </c>
      <c r="K122" s="34"/>
      <c r="L122" s="34"/>
      <c r="M122" s="34"/>
      <c r="N122" s="34"/>
      <c r="O122" s="34"/>
      <c r="P122" s="34"/>
      <c r="Q122" s="34"/>
      <c r="R122" s="34">
        <f t="shared" si="6"/>
        <v>17110</v>
      </c>
      <c r="S122" s="34"/>
      <c r="T122" s="34"/>
      <c r="U122" s="34"/>
      <c r="V122" s="195"/>
      <c r="W122" s="189"/>
      <c r="Y122" s="31" t="str">
        <f t="shared" si="5"/>
        <v>J-80J-0569</v>
      </c>
    </row>
    <row r="123" spans="3:25" ht="39.950000000000003" customHeight="1">
      <c r="C123" s="34">
        <f t="shared" si="4"/>
        <v>65</v>
      </c>
      <c r="D123" s="102">
        <v>45005</v>
      </c>
      <c r="E123" s="34" t="s">
        <v>225</v>
      </c>
      <c r="F123" s="34" t="s">
        <v>235</v>
      </c>
      <c r="G123" s="95" t="s">
        <v>107</v>
      </c>
      <c r="H123" s="34" t="s">
        <v>103</v>
      </c>
      <c r="I123" s="34"/>
      <c r="J123" s="34">
        <v>71</v>
      </c>
      <c r="K123" s="34"/>
      <c r="L123" s="34"/>
      <c r="M123" s="34"/>
      <c r="N123" s="34"/>
      <c r="O123" s="34"/>
      <c r="P123" s="34"/>
      <c r="Q123" s="34"/>
      <c r="R123" s="34">
        <f t="shared" si="6"/>
        <v>17181</v>
      </c>
      <c r="S123" s="34"/>
      <c r="T123" s="34"/>
      <c r="U123" s="34"/>
      <c r="V123" s="195"/>
      <c r="W123" s="189"/>
      <c r="Y123" s="31" t="str">
        <f t="shared" si="5"/>
        <v>J-36J-0971</v>
      </c>
    </row>
    <row r="124" spans="3:25" ht="39.950000000000003" customHeight="1">
      <c r="C124" s="34">
        <f t="shared" ref="C124:C186" si="7">+C123+1</f>
        <v>66</v>
      </c>
      <c r="D124" s="102">
        <v>45005</v>
      </c>
      <c r="E124" s="34" t="s">
        <v>236</v>
      </c>
      <c r="F124" s="34" t="s">
        <v>237</v>
      </c>
      <c r="G124" s="95" t="s">
        <v>107</v>
      </c>
      <c r="H124" s="34" t="s">
        <v>103</v>
      </c>
      <c r="I124" s="34"/>
      <c r="J124" s="34">
        <v>39</v>
      </c>
      <c r="K124" s="34"/>
      <c r="L124" s="34"/>
      <c r="M124" s="34"/>
      <c r="N124" s="34"/>
      <c r="O124" s="34"/>
      <c r="P124" s="34"/>
      <c r="Q124" s="34"/>
      <c r="R124" s="34">
        <f t="shared" si="6"/>
        <v>17220</v>
      </c>
      <c r="S124" s="34"/>
      <c r="T124" s="34"/>
      <c r="U124" s="34"/>
      <c r="V124" s="195"/>
      <c r="W124" s="189"/>
      <c r="Y124" s="31" t="str">
        <f t="shared" si="5"/>
        <v>J-70J-5839</v>
      </c>
    </row>
    <row r="125" spans="3:25" ht="39.950000000000003" customHeight="1">
      <c r="C125" s="34">
        <f t="shared" si="7"/>
        <v>67</v>
      </c>
      <c r="D125" s="102">
        <v>45005</v>
      </c>
      <c r="E125" s="34" t="s">
        <v>238</v>
      </c>
      <c r="F125" s="34" t="s">
        <v>192</v>
      </c>
      <c r="G125" s="95" t="s">
        <v>107</v>
      </c>
      <c r="H125" s="34" t="s">
        <v>103</v>
      </c>
      <c r="I125" s="34"/>
      <c r="J125" s="34">
        <v>8</v>
      </c>
      <c r="K125" s="34"/>
      <c r="L125" s="34"/>
      <c r="M125" s="34"/>
      <c r="N125" s="34"/>
      <c r="O125" s="34"/>
      <c r="P125" s="34"/>
      <c r="Q125" s="34"/>
      <c r="R125" s="34">
        <f t="shared" si="6"/>
        <v>17228</v>
      </c>
      <c r="S125" s="34"/>
      <c r="T125" s="34"/>
      <c r="U125" s="34"/>
      <c r="V125" s="195"/>
      <c r="W125" s="189"/>
      <c r="Y125" s="31" t="str">
        <f t="shared" si="5"/>
        <v>J-08J-538</v>
      </c>
    </row>
    <row r="126" spans="3:25" ht="39.950000000000003" customHeight="1">
      <c r="C126" s="34">
        <f t="shared" si="7"/>
        <v>68</v>
      </c>
      <c r="D126" s="102">
        <v>45005</v>
      </c>
      <c r="E126" s="34" t="s">
        <v>111</v>
      </c>
      <c r="F126" s="34" t="s">
        <v>239</v>
      </c>
      <c r="G126" s="95" t="s">
        <v>107</v>
      </c>
      <c r="H126" s="34" t="s">
        <v>103</v>
      </c>
      <c r="I126" s="34"/>
      <c r="J126" s="34">
        <v>85</v>
      </c>
      <c r="K126" s="34"/>
      <c r="L126" s="34"/>
      <c r="M126" s="34"/>
      <c r="N126" s="34"/>
      <c r="O126" s="34"/>
      <c r="P126" s="34"/>
      <c r="Q126" s="34"/>
      <c r="R126" s="34">
        <f t="shared" si="6"/>
        <v>17313</v>
      </c>
      <c r="S126" s="34"/>
      <c r="T126" s="34"/>
      <c r="U126" s="34"/>
      <c r="V126" s="195"/>
      <c r="W126" s="189"/>
      <c r="Y126" s="31" t="str">
        <f t="shared" si="5"/>
        <v>J-39J-1085</v>
      </c>
    </row>
    <row r="127" spans="3:25" ht="39.950000000000003" customHeight="1">
      <c r="C127" s="34">
        <f t="shared" si="7"/>
        <v>69</v>
      </c>
      <c r="D127" s="102">
        <v>45005</v>
      </c>
      <c r="E127" s="34" t="s">
        <v>240</v>
      </c>
      <c r="F127" s="34" t="s">
        <v>241</v>
      </c>
      <c r="G127" s="95" t="s">
        <v>107</v>
      </c>
      <c r="H127" s="34" t="s">
        <v>103</v>
      </c>
      <c r="I127" s="34"/>
      <c r="J127" s="34">
        <v>28</v>
      </c>
      <c r="K127" s="34"/>
      <c r="L127" s="34"/>
      <c r="M127" s="34"/>
      <c r="N127" s="34"/>
      <c r="O127" s="34"/>
      <c r="P127" s="34"/>
      <c r="Q127" s="34"/>
      <c r="R127" s="34">
        <f t="shared" si="6"/>
        <v>17341</v>
      </c>
      <c r="S127" s="34"/>
      <c r="T127" s="34"/>
      <c r="U127" s="34"/>
      <c r="V127" s="195"/>
      <c r="W127" s="189"/>
      <c r="Y127" s="31" t="str">
        <f t="shared" si="5"/>
        <v>J-13J-7128</v>
      </c>
    </row>
    <row r="128" spans="3:25" ht="39.950000000000003" customHeight="1">
      <c r="C128" s="34">
        <f t="shared" si="7"/>
        <v>70</v>
      </c>
      <c r="D128" s="102">
        <v>45006</v>
      </c>
      <c r="E128" s="34" t="s">
        <v>177</v>
      </c>
      <c r="F128" s="34" t="s">
        <v>242</v>
      </c>
      <c r="G128" s="95" t="s">
        <v>102</v>
      </c>
      <c r="H128" s="34" t="s">
        <v>103</v>
      </c>
      <c r="I128" s="34"/>
      <c r="J128" s="34"/>
      <c r="K128" s="34"/>
      <c r="L128" s="34"/>
      <c r="M128" s="34">
        <v>35</v>
      </c>
      <c r="N128" s="34"/>
      <c r="O128" s="34"/>
      <c r="P128" s="34"/>
      <c r="Q128" s="34"/>
      <c r="R128" s="34">
        <f t="shared" si="6"/>
        <v>17376</v>
      </c>
      <c r="S128" s="34"/>
      <c r="T128" s="34"/>
      <c r="U128" s="34"/>
      <c r="V128" s="197">
        <v>35</v>
      </c>
      <c r="W128" s="203" t="str">
        <f>+V180</f>
        <v xml:space="preserve">repeated </v>
      </c>
      <c r="Y128" s="31" t="str">
        <f t="shared" si="5"/>
        <v>J-21J-3035</v>
      </c>
    </row>
    <row r="129" spans="3:25" ht="39.950000000000003" customHeight="1">
      <c r="C129" s="34">
        <f t="shared" si="7"/>
        <v>71</v>
      </c>
      <c r="D129" s="102">
        <v>45006</v>
      </c>
      <c r="E129" s="34" t="s">
        <v>242</v>
      </c>
      <c r="F129" s="34" t="s">
        <v>52</v>
      </c>
      <c r="G129" s="95" t="s">
        <v>102</v>
      </c>
      <c r="H129" s="34" t="s">
        <v>103</v>
      </c>
      <c r="I129" s="34"/>
      <c r="J129" s="34"/>
      <c r="K129" s="34"/>
      <c r="L129" s="34">
        <v>99</v>
      </c>
      <c r="M129" s="34"/>
      <c r="N129" s="34"/>
      <c r="O129" s="34"/>
      <c r="P129" s="34"/>
      <c r="Q129" s="34"/>
      <c r="R129" s="34">
        <f t="shared" si="6"/>
        <v>17475</v>
      </c>
      <c r="S129" s="34"/>
      <c r="T129" s="34"/>
      <c r="U129" s="34"/>
      <c r="V129" s="195"/>
      <c r="W129" s="189"/>
      <c r="Y129" s="31" t="str">
        <f t="shared" si="5"/>
        <v>J-30J-3899</v>
      </c>
    </row>
    <row r="130" spans="3:25" ht="39.950000000000003" customHeight="1">
      <c r="C130" s="34">
        <f t="shared" si="7"/>
        <v>72</v>
      </c>
      <c r="D130" s="102">
        <v>45007</v>
      </c>
      <c r="E130" s="34" t="s">
        <v>127</v>
      </c>
      <c r="F130" s="34" t="s">
        <v>153</v>
      </c>
      <c r="G130" s="95" t="s">
        <v>102</v>
      </c>
      <c r="H130" s="34" t="s">
        <v>103</v>
      </c>
      <c r="I130" s="34"/>
      <c r="J130" s="34"/>
      <c r="K130" s="34">
        <v>89</v>
      </c>
      <c r="L130" s="34"/>
      <c r="M130" s="34"/>
      <c r="N130" s="34"/>
      <c r="O130" s="34"/>
      <c r="P130" s="34"/>
      <c r="Q130" s="34"/>
      <c r="R130" s="34">
        <f t="shared" si="6"/>
        <v>17564</v>
      </c>
      <c r="S130" s="34"/>
      <c r="T130" s="34"/>
      <c r="U130" s="34"/>
      <c r="V130" s="195"/>
      <c r="W130" s="189"/>
      <c r="Y130" s="31" t="str">
        <f t="shared" si="5"/>
        <v>J-49J-18689</v>
      </c>
    </row>
    <row r="131" spans="3:25" ht="39.950000000000003" customHeight="1">
      <c r="C131" s="34">
        <f t="shared" si="7"/>
        <v>73</v>
      </c>
      <c r="D131" s="102">
        <v>45007</v>
      </c>
      <c r="E131" s="34" t="s">
        <v>243</v>
      </c>
      <c r="F131" s="34" t="s">
        <v>244</v>
      </c>
      <c r="G131" s="95" t="s">
        <v>107</v>
      </c>
      <c r="H131" s="34" t="s">
        <v>103</v>
      </c>
      <c r="I131" s="34"/>
      <c r="J131" s="34"/>
      <c r="K131" s="34">
        <v>60</v>
      </c>
      <c r="L131" s="34"/>
      <c r="M131" s="34"/>
      <c r="N131" s="34"/>
      <c r="O131" s="34"/>
      <c r="P131" s="34"/>
      <c r="Q131" s="34"/>
      <c r="R131" s="34">
        <f t="shared" si="6"/>
        <v>17624</v>
      </c>
      <c r="S131" s="34"/>
      <c r="T131" s="34"/>
      <c r="U131" s="34"/>
      <c r="V131" s="195"/>
      <c r="W131" s="189"/>
      <c r="Y131" s="31" t="str">
        <f t="shared" si="5"/>
        <v>J-86J-8260</v>
      </c>
    </row>
    <row r="132" spans="3:25" ht="39.950000000000003" customHeight="1">
      <c r="C132" s="34">
        <f t="shared" si="7"/>
        <v>74</v>
      </c>
      <c r="D132" s="102">
        <v>45007</v>
      </c>
      <c r="E132" s="34" t="s">
        <v>244</v>
      </c>
      <c r="F132" s="34" t="s">
        <v>245</v>
      </c>
      <c r="G132" s="95" t="s">
        <v>107</v>
      </c>
      <c r="H132" s="34" t="s">
        <v>103</v>
      </c>
      <c r="I132" s="34"/>
      <c r="J132" s="34">
        <v>32</v>
      </c>
      <c r="K132" s="34"/>
      <c r="L132" s="34"/>
      <c r="M132" s="34"/>
      <c r="N132" s="34"/>
      <c r="O132" s="34"/>
      <c r="P132" s="34"/>
      <c r="Q132" s="34"/>
      <c r="R132" s="34">
        <f t="shared" si="6"/>
        <v>17656</v>
      </c>
      <c r="S132" s="34"/>
      <c r="T132" s="34"/>
      <c r="U132" s="34"/>
      <c r="V132" s="195"/>
      <c r="W132" s="189"/>
      <c r="Y132" s="31" t="str">
        <f t="shared" si="5"/>
        <v>J-82J-4332</v>
      </c>
    </row>
    <row r="133" spans="3:25" ht="39.950000000000003" customHeight="1">
      <c r="C133" s="34">
        <f t="shared" si="7"/>
        <v>75</v>
      </c>
      <c r="D133" s="102">
        <v>45009</v>
      </c>
      <c r="E133" s="34" t="s">
        <v>244</v>
      </c>
      <c r="F133" s="34" t="s">
        <v>246</v>
      </c>
      <c r="G133" s="95" t="s">
        <v>107</v>
      </c>
      <c r="H133" s="34" t="s">
        <v>103</v>
      </c>
      <c r="I133" s="34"/>
      <c r="J133" s="34"/>
      <c r="K133" s="34">
        <v>72</v>
      </c>
      <c r="L133" s="34"/>
      <c r="M133" s="34"/>
      <c r="N133" s="34"/>
      <c r="O133" s="34"/>
      <c r="P133" s="34"/>
      <c r="Q133" s="34"/>
      <c r="R133" s="34">
        <f t="shared" si="6"/>
        <v>17728</v>
      </c>
      <c r="S133" s="34"/>
      <c r="T133" s="34"/>
      <c r="U133" s="34"/>
      <c r="V133" s="195"/>
      <c r="W133" s="189"/>
      <c r="Y133" s="31" t="str">
        <f t="shared" si="5"/>
        <v>J-82J-6572</v>
      </c>
    </row>
    <row r="134" spans="3:25" ht="39.950000000000003" customHeight="1">
      <c r="C134" s="34">
        <f t="shared" si="7"/>
        <v>76</v>
      </c>
      <c r="D134" s="102">
        <v>45009</v>
      </c>
      <c r="E134" s="34" t="s">
        <v>247</v>
      </c>
      <c r="F134" s="34" t="s">
        <v>51</v>
      </c>
      <c r="G134" s="95" t="s">
        <v>102</v>
      </c>
      <c r="H134" s="34" t="s">
        <v>103</v>
      </c>
      <c r="I134" s="34"/>
      <c r="J134" s="34"/>
      <c r="K134" s="34">
        <v>127</v>
      </c>
      <c r="L134" s="34"/>
      <c r="M134" s="34"/>
      <c r="N134" s="34"/>
      <c r="O134" s="34"/>
      <c r="P134" s="34"/>
      <c r="Q134" s="34"/>
      <c r="R134" s="34">
        <f t="shared" si="6"/>
        <v>17855</v>
      </c>
      <c r="S134" s="34"/>
      <c r="T134" s="34"/>
      <c r="U134" s="34"/>
      <c r="V134" s="195"/>
      <c r="W134" s="189"/>
      <c r="Y134" s="31" t="str">
        <f t="shared" si="5"/>
        <v>J-73J-67127</v>
      </c>
    </row>
    <row r="135" spans="3:25" ht="39.950000000000003" customHeight="1">
      <c r="C135" s="34">
        <f t="shared" si="7"/>
        <v>77</v>
      </c>
      <c r="D135" s="102">
        <v>45009</v>
      </c>
      <c r="E135" s="34" t="s">
        <v>248</v>
      </c>
      <c r="F135" s="34" t="s">
        <v>247</v>
      </c>
      <c r="G135" s="95" t="s">
        <v>102</v>
      </c>
      <c r="H135" s="34" t="s">
        <v>103</v>
      </c>
      <c r="I135" s="34"/>
      <c r="J135" s="34">
        <v>114</v>
      </c>
      <c r="K135" s="34"/>
      <c r="L135" s="34"/>
      <c r="M135" s="34"/>
      <c r="N135" s="34"/>
      <c r="O135" s="34"/>
      <c r="P135" s="34"/>
      <c r="Q135" s="34"/>
      <c r="R135" s="34">
        <f t="shared" si="6"/>
        <v>17969</v>
      </c>
      <c r="S135" s="34"/>
      <c r="T135" s="34"/>
      <c r="U135" s="34"/>
      <c r="V135" s="195"/>
      <c r="W135" s="189"/>
      <c r="Y135" s="31" t="str">
        <f t="shared" si="5"/>
        <v>J-76J-73114</v>
      </c>
    </row>
    <row r="136" spans="3:25" ht="39.950000000000003" customHeight="1">
      <c r="C136" s="34">
        <f t="shared" si="7"/>
        <v>78</v>
      </c>
      <c r="D136" s="102">
        <v>45009</v>
      </c>
      <c r="E136" s="34" t="s">
        <v>243</v>
      </c>
      <c r="F136" s="34" t="s">
        <v>249</v>
      </c>
      <c r="G136" s="95" t="s">
        <v>107</v>
      </c>
      <c r="H136" s="34" t="s">
        <v>103</v>
      </c>
      <c r="I136" s="34"/>
      <c r="J136" s="34">
        <v>74</v>
      </c>
      <c r="K136" s="34"/>
      <c r="L136" s="34"/>
      <c r="M136" s="34"/>
      <c r="N136" s="34"/>
      <c r="O136" s="34"/>
      <c r="P136" s="34"/>
      <c r="Q136" s="34"/>
      <c r="R136" s="34">
        <f t="shared" si="6"/>
        <v>18043</v>
      </c>
      <c r="S136" s="34"/>
      <c r="T136" s="34"/>
      <c r="U136" s="34"/>
      <c r="V136" s="195"/>
      <c r="W136" s="189"/>
      <c r="Y136" s="31" t="str">
        <f t="shared" si="5"/>
        <v>J-86J-11074</v>
      </c>
    </row>
    <row r="137" spans="3:25" ht="39.950000000000003" customHeight="1">
      <c r="C137" s="34">
        <f t="shared" si="7"/>
        <v>79</v>
      </c>
      <c r="D137" s="102">
        <v>45010</v>
      </c>
      <c r="E137" s="34" t="s">
        <v>43</v>
      </c>
      <c r="F137" s="34" t="s">
        <v>188</v>
      </c>
      <c r="G137" s="95" t="s">
        <v>107</v>
      </c>
      <c r="H137" s="34" t="s">
        <v>103</v>
      </c>
      <c r="I137" s="34"/>
      <c r="J137" s="34">
        <v>84</v>
      </c>
      <c r="K137" s="34"/>
      <c r="L137" s="34"/>
      <c r="M137" s="34"/>
      <c r="N137" s="34"/>
      <c r="O137" s="34"/>
      <c r="P137" s="34"/>
      <c r="Q137" s="34"/>
      <c r="R137" s="34">
        <f t="shared" si="6"/>
        <v>18127</v>
      </c>
      <c r="S137" s="34"/>
      <c r="T137" s="34"/>
      <c r="U137" s="34"/>
      <c r="V137" s="195"/>
      <c r="W137" s="189"/>
      <c r="Y137" s="31" t="str">
        <f t="shared" si="5"/>
        <v>J-68J-9184</v>
      </c>
    </row>
    <row r="138" spans="3:25" ht="39.950000000000003" customHeight="1">
      <c r="C138" s="34">
        <f t="shared" si="7"/>
        <v>80</v>
      </c>
      <c r="D138" s="102">
        <v>45010</v>
      </c>
      <c r="E138" s="34" t="s">
        <v>250</v>
      </c>
      <c r="F138" s="34" t="s">
        <v>251</v>
      </c>
      <c r="G138" s="95" t="s">
        <v>197</v>
      </c>
      <c r="H138" s="34" t="s">
        <v>103</v>
      </c>
      <c r="I138" s="34"/>
      <c r="J138" s="34">
        <v>97</v>
      </c>
      <c r="K138" s="34"/>
      <c r="L138" s="34"/>
      <c r="M138" s="34"/>
      <c r="N138" s="34"/>
      <c r="O138" s="34"/>
      <c r="P138" s="34"/>
      <c r="Q138" s="34"/>
      <c r="R138" s="34">
        <f t="shared" si="6"/>
        <v>18224</v>
      </c>
      <c r="S138" s="34"/>
      <c r="T138" s="34"/>
      <c r="U138" s="34"/>
      <c r="V138" s="195"/>
      <c r="W138" s="189"/>
      <c r="Y138" s="31" t="str">
        <f t="shared" si="5"/>
        <v>J-96J-8397</v>
      </c>
    </row>
    <row r="139" spans="3:25" ht="39.950000000000003" customHeight="1">
      <c r="C139" s="34">
        <f t="shared" si="7"/>
        <v>81</v>
      </c>
      <c r="D139" s="102">
        <v>45010</v>
      </c>
      <c r="E139" s="34" t="s">
        <v>252</v>
      </c>
      <c r="F139" s="34" t="s">
        <v>253</v>
      </c>
      <c r="G139" s="95" t="s">
        <v>197</v>
      </c>
      <c r="H139" s="34" t="s">
        <v>103</v>
      </c>
      <c r="I139" s="34"/>
      <c r="J139" s="34">
        <v>29</v>
      </c>
      <c r="K139" s="34"/>
      <c r="L139" s="34"/>
      <c r="M139" s="34"/>
      <c r="N139" s="34"/>
      <c r="O139" s="34"/>
      <c r="P139" s="34"/>
      <c r="Q139" s="34"/>
      <c r="R139" s="34">
        <f t="shared" si="6"/>
        <v>18253</v>
      </c>
      <c r="S139" s="34"/>
      <c r="T139" s="34"/>
      <c r="U139" s="34"/>
      <c r="V139" s="195"/>
      <c r="W139" s="189"/>
      <c r="Y139" s="31" t="str">
        <f t="shared" si="5"/>
        <v>J-99J-10829</v>
      </c>
    </row>
    <row r="140" spans="3:25" ht="39.950000000000003" customHeight="1">
      <c r="C140" s="34">
        <f t="shared" si="7"/>
        <v>82</v>
      </c>
      <c r="D140" s="102">
        <v>45010</v>
      </c>
      <c r="E140" s="34" t="s">
        <v>254</v>
      </c>
      <c r="F140" s="34" t="s">
        <v>255</v>
      </c>
      <c r="G140" s="95" t="s">
        <v>107</v>
      </c>
      <c r="H140" s="34" t="s">
        <v>103</v>
      </c>
      <c r="I140" s="34"/>
      <c r="J140" s="34">
        <v>14</v>
      </c>
      <c r="K140" s="34"/>
      <c r="L140" s="34"/>
      <c r="M140" s="34"/>
      <c r="N140" s="34"/>
      <c r="O140" s="34"/>
      <c r="P140" s="34"/>
      <c r="Q140" s="34"/>
      <c r="R140" s="34">
        <f t="shared" si="6"/>
        <v>18267</v>
      </c>
      <c r="S140" s="34"/>
      <c r="T140" s="34"/>
      <c r="U140" s="34"/>
      <c r="V140" s="195"/>
      <c r="W140" s="189"/>
      <c r="Y140" s="31" t="str">
        <f t="shared" si="5"/>
        <v>J-74J-2614</v>
      </c>
    </row>
    <row r="141" spans="3:25" ht="39.950000000000003" customHeight="1">
      <c r="C141" s="34">
        <f t="shared" si="7"/>
        <v>83</v>
      </c>
      <c r="D141" s="102">
        <v>45010</v>
      </c>
      <c r="E141" s="34" t="s">
        <v>256</v>
      </c>
      <c r="F141" s="34" t="s">
        <v>250</v>
      </c>
      <c r="G141" s="95" t="s">
        <v>107</v>
      </c>
      <c r="H141" s="34" t="s">
        <v>103</v>
      </c>
      <c r="I141" s="34"/>
      <c r="J141" s="34">
        <v>22</v>
      </c>
      <c r="K141" s="34"/>
      <c r="L141" s="34"/>
      <c r="M141" s="34"/>
      <c r="N141" s="34"/>
      <c r="O141" s="34"/>
      <c r="P141" s="34"/>
      <c r="Q141" s="34"/>
      <c r="R141" s="34">
        <f t="shared" si="6"/>
        <v>18289</v>
      </c>
      <c r="S141" s="34"/>
      <c r="T141" s="34"/>
      <c r="U141" s="34"/>
      <c r="V141" s="195"/>
      <c r="W141" s="189"/>
      <c r="Y141" s="31" t="str">
        <f t="shared" ref="Y141:Y186" si="8">+E141&amp;F141&amp;(SUM(J141:Q141))</f>
        <v>J-78J-9622</v>
      </c>
    </row>
    <row r="142" spans="3:25" ht="39.950000000000003" customHeight="1">
      <c r="C142" s="34">
        <f t="shared" si="7"/>
        <v>84</v>
      </c>
      <c r="D142" s="102">
        <v>45010</v>
      </c>
      <c r="E142" s="34" t="s">
        <v>192</v>
      </c>
      <c r="F142" s="34" t="s">
        <v>190</v>
      </c>
      <c r="G142" s="95" t="s">
        <v>144</v>
      </c>
      <c r="H142" s="34" t="s">
        <v>103</v>
      </c>
      <c r="I142" s="34"/>
      <c r="J142" s="34">
        <v>103</v>
      </c>
      <c r="K142" s="34"/>
      <c r="L142" s="34"/>
      <c r="M142" s="34"/>
      <c r="N142" s="34"/>
      <c r="O142" s="34"/>
      <c r="P142" s="34"/>
      <c r="Q142" s="34"/>
      <c r="R142" s="34">
        <f t="shared" si="6"/>
        <v>18392</v>
      </c>
      <c r="S142" s="34"/>
      <c r="T142" s="34"/>
      <c r="U142" s="34"/>
      <c r="V142" s="195"/>
      <c r="W142" s="189"/>
      <c r="Y142" s="31" t="str">
        <f t="shared" si="8"/>
        <v>J-53J-168103</v>
      </c>
    </row>
    <row r="143" spans="3:25" ht="39.950000000000003" customHeight="1">
      <c r="C143" s="34">
        <f t="shared" si="7"/>
        <v>85</v>
      </c>
      <c r="D143" s="102">
        <v>45010</v>
      </c>
      <c r="E143" s="34" t="s">
        <v>190</v>
      </c>
      <c r="F143" s="34" t="s">
        <v>257</v>
      </c>
      <c r="G143" s="95" t="s">
        <v>144</v>
      </c>
      <c r="H143" s="34" t="s">
        <v>103</v>
      </c>
      <c r="I143" s="34"/>
      <c r="J143" s="34">
        <v>102</v>
      </c>
      <c r="K143" s="34"/>
      <c r="L143" s="34"/>
      <c r="M143" s="34"/>
      <c r="N143" s="34"/>
      <c r="O143" s="34"/>
      <c r="P143" s="34"/>
      <c r="Q143" s="34"/>
      <c r="R143" s="34">
        <f t="shared" ref="R143:R185" si="9">SUM(J143:P143)+R142</f>
        <v>18494</v>
      </c>
      <c r="S143" s="34"/>
      <c r="T143" s="34"/>
      <c r="U143" s="34"/>
      <c r="V143" s="195"/>
      <c r="W143" s="189"/>
      <c r="Y143" s="31" t="str">
        <f t="shared" si="8"/>
        <v>J-168J-139102</v>
      </c>
    </row>
    <row r="144" spans="3:25" ht="39.950000000000003" customHeight="1">
      <c r="C144" s="34">
        <f t="shared" si="7"/>
        <v>86</v>
      </c>
      <c r="D144" s="102">
        <v>45010</v>
      </c>
      <c r="E144" s="34" t="s">
        <v>190</v>
      </c>
      <c r="F144" s="34" t="s">
        <v>191</v>
      </c>
      <c r="G144" s="95" t="s">
        <v>144</v>
      </c>
      <c r="H144" s="34" t="s">
        <v>103</v>
      </c>
      <c r="I144" s="34"/>
      <c r="J144" s="34">
        <v>80</v>
      </c>
      <c r="K144" s="34"/>
      <c r="L144" s="34"/>
      <c r="M144" s="34"/>
      <c r="N144" s="34"/>
      <c r="O144" s="34"/>
      <c r="P144" s="34"/>
      <c r="Q144" s="34"/>
      <c r="R144" s="34">
        <f t="shared" si="9"/>
        <v>18574</v>
      </c>
      <c r="S144" s="34"/>
      <c r="T144" s="34"/>
      <c r="U144" s="34"/>
      <c r="V144" s="195"/>
      <c r="W144" s="189"/>
      <c r="Y144" s="31" t="str">
        <f t="shared" si="8"/>
        <v>J-168J-15480</v>
      </c>
    </row>
    <row r="145" spans="3:25" ht="39.950000000000003" customHeight="1">
      <c r="C145" s="34">
        <f t="shared" si="7"/>
        <v>87</v>
      </c>
      <c r="D145" s="102">
        <v>45012</v>
      </c>
      <c r="E145" s="34" t="s">
        <v>51</v>
      </c>
      <c r="F145" s="34" t="s">
        <v>121</v>
      </c>
      <c r="G145" s="95" t="s">
        <v>102</v>
      </c>
      <c r="H145" s="34" t="s">
        <v>103</v>
      </c>
      <c r="I145" s="34"/>
      <c r="J145" s="34">
        <v>206</v>
      </c>
      <c r="K145" s="34"/>
      <c r="L145" s="34"/>
      <c r="M145" s="34"/>
      <c r="N145" s="34"/>
      <c r="O145" s="34"/>
      <c r="P145" s="34"/>
      <c r="Q145" s="34"/>
      <c r="R145" s="34">
        <f t="shared" si="9"/>
        <v>18780</v>
      </c>
      <c r="S145" s="34"/>
      <c r="T145" s="34"/>
      <c r="U145" s="34"/>
      <c r="V145" s="195"/>
      <c r="W145" s="189"/>
      <c r="Y145" s="31" t="str">
        <f t="shared" si="8"/>
        <v>J-67J-121206</v>
      </c>
    </row>
    <row r="146" spans="3:25" ht="39.950000000000003" customHeight="1">
      <c r="C146" s="34">
        <f t="shared" si="7"/>
        <v>88</v>
      </c>
      <c r="D146" s="102"/>
      <c r="E146" s="34" t="s">
        <v>121</v>
      </c>
      <c r="F146" s="34" t="s">
        <v>278</v>
      </c>
      <c r="G146" s="95" t="s">
        <v>107</v>
      </c>
      <c r="H146" s="34" t="s">
        <v>103</v>
      </c>
      <c r="I146" s="34"/>
      <c r="J146" s="34">
        <v>127</v>
      </c>
      <c r="K146" s="34"/>
      <c r="L146" s="34"/>
      <c r="M146" s="34"/>
      <c r="N146" s="34"/>
      <c r="O146" s="34"/>
      <c r="P146" s="34"/>
      <c r="Q146" s="34"/>
      <c r="R146" s="34">
        <f t="shared" si="9"/>
        <v>18907</v>
      </c>
      <c r="S146" s="34"/>
      <c r="T146" s="34"/>
      <c r="U146" s="34"/>
      <c r="V146" s="195"/>
      <c r="W146" s="189"/>
      <c r="Y146" s="31" t="str">
        <f t="shared" si="8"/>
        <v>J-121J-136127</v>
      </c>
    </row>
    <row r="147" spans="3:25" ht="39.950000000000003" customHeight="1">
      <c r="C147" s="34">
        <f t="shared" si="7"/>
        <v>89</v>
      </c>
      <c r="D147" s="102"/>
      <c r="E147" s="34" t="s">
        <v>42</v>
      </c>
      <c r="F147" s="34" t="s">
        <v>279</v>
      </c>
      <c r="G147" s="95" t="s">
        <v>107</v>
      </c>
      <c r="H147" s="34" t="s">
        <v>103</v>
      </c>
      <c r="I147" s="34"/>
      <c r="J147" s="34">
        <v>164</v>
      </c>
      <c r="K147" s="34"/>
      <c r="L147" s="34"/>
      <c r="M147" s="34"/>
      <c r="N147" s="34"/>
      <c r="O147" s="34"/>
      <c r="P147" s="34"/>
      <c r="Q147" s="34"/>
      <c r="R147" s="34">
        <f t="shared" si="9"/>
        <v>19071</v>
      </c>
      <c r="S147" s="34"/>
      <c r="T147" s="34"/>
      <c r="U147" s="34"/>
      <c r="V147" s="195"/>
      <c r="W147" s="189"/>
      <c r="Y147" s="31" t="str">
        <f t="shared" si="8"/>
        <v>J-140J-93164</v>
      </c>
    </row>
    <row r="148" spans="3:25" ht="39.950000000000003" customHeight="1">
      <c r="C148" s="34">
        <f t="shared" si="7"/>
        <v>90</v>
      </c>
      <c r="D148" s="102"/>
      <c r="E148" s="34" t="s">
        <v>121</v>
      </c>
      <c r="F148" s="34" t="s">
        <v>115</v>
      </c>
      <c r="G148" s="95" t="s">
        <v>102</v>
      </c>
      <c r="H148" s="34" t="s">
        <v>103</v>
      </c>
      <c r="I148" s="34"/>
      <c r="J148" s="34">
        <v>194</v>
      </c>
      <c r="K148" s="34"/>
      <c r="L148" s="34"/>
      <c r="M148" s="34"/>
      <c r="N148" s="34"/>
      <c r="O148" s="34"/>
      <c r="P148" s="34"/>
      <c r="Q148" s="34"/>
      <c r="R148" s="34">
        <f t="shared" si="9"/>
        <v>19265</v>
      </c>
      <c r="S148" s="34"/>
      <c r="T148" s="34"/>
      <c r="U148" s="34"/>
      <c r="V148" s="195"/>
      <c r="W148" s="189"/>
      <c r="Y148" s="31" t="str">
        <f t="shared" si="8"/>
        <v>J-121J-126194</v>
      </c>
    </row>
    <row r="149" spans="3:25" ht="39.950000000000003" customHeight="1">
      <c r="C149" s="34">
        <f t="shared" si="7"/>
        <v>91</v>
      </c>
      <c r="D149" s="102">
        <v>45013</v>
      </c>
      <c r="E149" s="34" t="s">
        <v>121</v>
      </c>
      <c r="F149" s="34" t="s">
        <v>280</v>
      </c>
      <c r="G149" s="95" t="s">
        <v>102</v>
      </c>
      <c r="H149" s="34" t="s">
        <v>103</v>
      </c>
      <c r="I149" s="34"/>
      <c r="J149" s="34">
        <v>63</v>
      </c>
      <c r="K149" s="34"/>
      <c r="L149" s="34"/>
      <c r="M149" s="34"/>
      <c r="N149" s="34"/>
      <c r="O149" s="34"/>
      <c r="P149" s="34"/>
      <c r="Q149" s="34"/>
      <c r="R149" s="34">
        <f t="shared" si="9"/>
        <v>19328</v>
      </c>
      <c r="S149" s="34"/>
      <c r="T149" s="34"/>
      <c r="U149" s="34"/>
      <c r="V149" s="195"/>
      <c r="W149" s="189"/>
      <c r="Y149" s="31" t="str">
        <f t="shared" si="8"/>
        <v>J-121J-12063</v>
      </c>
    </row>
    <row r="150" spans="3:25" ht="39.950000000000003" customHeight="1">
      <c r="C150" s="34">
        <f t="shared" si="7"/>
        <v>92</v>
      </c>
      <c r="D150" s="102"/>
      <c r="E150" s="34" t="s">
        <v>280</v>
      </c>
      <c r="F150" s="34" t="s">
        <v>118</v>
      </c>
      <c r="G150" s="95" t="s">
        <v>102</v>
      </c>
      <c r="H150" s="34" t="s">
        <v>103</v>
      </c>
      <c r="I150" s="34"/>
      <c r="J150" s="34">
        <v>47</v>
      </c>
      <c r="K150" s="34"/>
      <c r="L150" s="34"/>
      <c r="M150" s="34"/>
      <c r="N150" s="34"/>
      <c r="O150" s="34"/>
      <c r="P150" s="34"/>
      <c r="Q150" s="34"/>
      <c r="R150" s="34">
        <f t="shared" si="9"/>
        <v>19375</v>
      </c>
      <c r="S150" s="34"/>
      <c r="T150" s="34"/>
      <c r="U150" s="34"/>
      <c r="V150" s="195"/>
      <c r="W150" s="189"/>
      <c r="Y150" s="31" t="str">
        <f t="shared" si="8"/>
        <v>J-120J-11347</v>
      </c>
    </row>
    <row r="151" spans="3:25" ht="39.950000000000003" customHeight="1">
      <c r="C151" s="34">
        <f t="shared" si="7"/>
        <v>93</v>
      </c>
      <c r="D151" s="102"/>
      <c r="E151" s="34" t="s">
        <v>118</v>
      </c>
      <c r="F151" s="34" t="s">
        <v>115</v>
      </c>
      <c r="G151" s="95" t="s">
        <v>102</v>
      </c>
      <c r="H151" s="34" t="s">
        <v>103</v>
      </c>
      <c r="I151" s="34"/>
      <c r="J151" s="34">
        <v>131</v>
      </c>
      <c r="K151" s="34"/>
      <c r="L151" s="34"/>
      <c r="M151" s="34"/>
      <c r="N151" s="34"/>
      <c r="O151" s="34"/>
      <c r="P151" s="34"/>
      <c r="Q151" s="34"/>
      <c r="R151" s="34">
        <f t="shared" si="9"/>
        <v>19506</v>
      </c>
      <c r="S151" s="34"/>
      <c r="T151" s="34"/>
      <c r="U151" s="34"/>
      <c r="V151" s="195"/>
      <c r="W151" s="189"/>
      <c r="Y151" s="31" t="str">
        <f t="shared" si="8"/>
        <v>J-113J-126131</v>
      </c>
    </row>
    <row r="152" spans="3:25" ht="39.950000000000003" customHeight="1">
      <c r="C152" s="34">
        <f t="shared" si="7"/>
        <v>94</v>
      </c>
      <c r="D152" s="102"/>
      <c r="E152" s="34" t="s">
        <v>118</v>
      </c>
      <c r="F152" s="34" t="s">
        <v>281</v>
      </c>
      <c r="G152" s="95" t="s">
        <v>107</v>
      </c>
      <c r="H152" s="34" t="s">
        <v>103</v>
      </c>
      <c r="I152" s="34"/>
      <c r="J152" s="34">
        <v>128</v>
      </c>
      <c r="K152" s="34"/>
      <c r="L152" s="34"/>
      <c r="M152" s="34"/>
      <c r="N152" s="34"/>
      <c r="O152" s="34"/>
      <c r="P152" s="34"/>
      <c r="Q152" s="34"/>
      <c r="R152" s="34">
        <f t="shared" si="9"/>
        <v>19634</v>
      </c>
      <c r="S152" s="34"/>
      <c r="T152" s="34"/>
      <c r="U152" s="34"/>
      <c r="V152" s="195"/>
      <c r="W152" s="189"/>
      <c r="Y152" s="31" t="str">
        <f t="shared" si="8"/>
        <v>J-113J-173128</v>
      </c>
    </row>
    <row r="153" spans="3:25" ht="39.950000000000003" customHeight="1">
      <c r="C153" s="34">
        <f t="shared" si="7"/>
        <v>95</v>
      </c>
      <c r="D153" s="102">
        <v>45017</v>
      </c>
      <c r="E153" s="34" t="s">
        <v>182</v>
      </c>
      <c r="F153" s="34" t="s">
        <v>282</v>
      </c>
      <c r="G153" s="95" t="s">
        <v>102</v>
      </c>
      <c r="H153" s="34" t="s">
        <v>103</v>
      </c>
      <c r="I153" s="34"/>
      <c r="J153" s="34"/>
      <c r="K153" s="34"/>
      <c r="L153" s="34">
        <v>210</v>
      </c>
      <c r="M153" s="34"/>
      <c r="N153" s="34"/>
      <c r="O153" s="34"/>
      <c r="P153" s="34"/>
      <c r="Q153" s="34"/>
      <c r="R153" s="34">
        <f t="shared" si="9"/>
        <v>19844</v>
      </c>
      <c r="S153" s="34"/>
      <c r="T153" s="34"/>
      <c r="U153" s="34"/>
      <c r="V153" s="195"/>
      <c r="W153" s="189"/>
      <c r="Y153" s="31" t="str">
        <f t="shared" si="8"/>
        <v>J-203J-217210</v>
      </c>
    </row>
    <row r="154" spans="3:25" ht="39.950000000000003" customHeight="1">
      <c r="C154" s="34">
        <f t="shared" si="7"/>
        <v>96</v>
      </c>
      <c r="D154" s="102"/>
      <c r="E154" s="34" t="s">
        <v>181</v>
      </c>
      <c r="F154" s="34" t="s">
        <v>182</v>
      </c>
      <c r="G154" s="95" t="s">
        <v>102</v>
      </c>
      <c r="H154" s="34" t="s">
        <v>103</v>
      </c>
      <c r="I154" s="34"/>
      <c r="J154" s="34"/>
      <c r="K154" s="34"/>
      <c r="L154" s="34">
        <v>22</v>
      </c>
      <c r="M154" s="34"/>
      <c r="N154" s="34"/>
      <c r="O154" s="34"/>
      <c r="P154" s="34"/>
      <c r="Q154" s="34"/>
      <c r="R154" s="34">
        <f t="shared" si="9"/>
        <v>19866</v>
      </c>
      <c r="S154" s="34"/>
      <c r="T154" s="34"/>
      <c r="U154" s="34"/>
      <c r="V154" s="195"/>
      <c r="W154" s="189"/>
      <c r="Y154" s="31" t="str">
        <f t="shared" si="8"/>
        <v>J-190J-20322</v>
      </c>
    </row>
    <row r="155" spans="3:25" ht="39.950000000000003" customHeight="1">
      <c r="C155" s="34">
        <f t="shared" si="7"/>
        <v>97</v>
      </c>
      <c r="D155" s="102"/>
      <c r="E155" s="34" t="s">
        <v>282</v>
      </c>
      <c r="F155" s="34" t="s">
        <v>145</v>
      </c>
      <c r="G155" s="95" t="s">
        <v>102</v>
      </c>
      <c r="H155" s="34" t="s">
        <v>103</v>
      </c>
      <c r="I155" s="34"/>
      <c r="J155" s="34"/>
      <c r="K155" s="34">
        <v>103</v>
      </c>
      <c r="L155" s="34"/>
      <c r="M155" s="34"/>
      <c r="N155" s="34"/>
      <c r="O155" s="34"/>
      <c r="P155" s="34"/>
      <c r="Q155" s="34"/>
      <c r="R155" s="34">
        <f t="shared" si="9"/>
        <v>19969</v>
      </c>
      <c r="S155" s="34"/>
      <c r="T155" s="34"/>
      <c r="U155" s="34"/>
      <c r="V155" s="195"/>
      <c r="W155" s="189"/>
      <c r="Y155" s="31" t="str">
        <f t="shared" si="8"/>
        <v>J-217J-221103</v>
      </c>
    </row>
    <row r="156" spans="3:25" ht="39.950000000000003" customHeight="1">
      <c r="C156" s="34">
        <f t="shared" si="7"/>
        <v>98</v>
      </c>
      <c r="D156" s="102">
        <v>45018</v>
      </c>
      <c r="E156" s="34" t="s">
        <v>283</v>
      </c>
      <c r="F156" s="34" t="s">
        <v>284</v>
      </c>
      <c r="G156" s="95" t="s">
        <v>107</v>
      </c>
      <c r="H156" s="34" t="s">
        <v>103</v>
      </c>
      <c r="I156" s="34"/>
      <c r="J156" s="34">
        <v>221</v>
      </c>
      <c r="K156" s="34"/>
      <c r="L156" s="34"/>
      <c r="M156" s="34"/>
      <c r="N156" s="34"/>
      <c r="O156" s="34"/>
      <c r="P156" s="34"/>
      <c r="Q156" s="34"/>
      <c r="R156" s="34">
        <f t="shared" si="9"/>
        <v>20190</v>
      </c>
      <c r="S156" s="34"/>
      <c r="T156" s="34"/>
      <c r="U156" s="34"/>
      <c r="V156" s="195"/>
      <c r="W156" s="189"/>
      <c r="Y156" s="31" t="str">
        <f t="shared" si="8"/>
        <v>J-95J-112221</v>
      </c>
    </row>
    <row r="157" spans="3:25" ht="39.950000000000003" customHeight="1">
      <c r="C157" s="34">
        <f t="shared" si="7"/>
        <v>99</v>
      </c>
      <c r="D157" s="102"/>
      <c r="E157" s="34" t="s">
        <v>43</v>
      </c>
      <c r="F157" s="34" t="s">
        <v>283</v>
      </c>
      <c r="G157" s="95" t="s">
        <v>102</v>
      </c>
      <c r="H157" s="34" t="s">
        <v>103</v>
      </c>
      <c r="I157" s="34"/>
      <c r="J157" s="34"/>
      <c r="K157" s="34"/>
      <c r="L157" s="34"/>
      <c r="M157" s="34"/>
      <c r="N157" s="34">
        <v>318</v>
      </c>
      <c r="O157" s="34"/>
      <c r="P157" s="34"/>
      <c r="Q157" s="34"/>
      <c r="R157" s="34">
        <f t="shared" si="9"/>
        <v>20508</v>
      </c>
      <c r="S157" s="34"/>
      <c r="T157" s="34"/>
      <c r="U157" s="34"/>
      <c r="V157" s="195"/>
      <c r="W157" s="189"/>
      <c r="Y157" s="31" t="str">
        <f t="shared" si="8"/>
        <v>J-68J-95318</v>
      </c>
    </row>
    <row r="158" spans="3:25" ht="39.950000000000003" customHeight="1">
      <c r="C158" s="34">
        <f t="shared" si="7"/>
        <v>100</v>
      </c>
      <c r="D158" s="102">
        <v>45021</v>
      </c>
      <c r="E158" s="34" t="s">
        <v>179</v>
      </c>
      <c r="F158" s="34" t="s">
        <v>285</v>
      </c>
      <c r="G158" s="95" t="s">
        <v>102</v>
      </c>
      <c r="H158" s="34" t="s">
        <v>103</v>
      </c>
      <c r="I158" s="34"/>
      <c r="J158" s="34">
        <v>90</v>
      </c>
      <c r="K158" s="34"/>
      <c r="L158" s="34"/>
      <c r="M158" s="34"/>
      <c r="N158" s="34"/>
      <c r="O158" s="34"/>
      <c r="P158" s="34"/>
      <c r="Q158" s="34"/>
      <c r="R158" s="34">
        <f t="shared" si="9"/>
        <v>20598</v>
      </c>
      <c r="S158" s="34"/>
      <c r="T158" s="34"/>
      <c r="U158" s="34"/>
      <c r="V158" s="195"/>
      <c r="W158" s="189"/>
      <c r="Y158" s="31" t="str">
        <f t="shared" si="8"/>
        <v>J-148J-18190</v>
      </c>
    </row>
    <row r="159" spans="3:25" ht="39.950000000000003" customHeight="1">
      <c r="C159" s="34">
        <f t="shared" si="7"/>
        <v>101</v>
      </c>
      <c r="D159" s="102"/>
      <c r="E159" s="34" t="s">
        <v>285</v>
      </c>
      <c r="F159" s="34" t="s">
        <v>154</v>
      </c>
      <c r="G159" s="95" t="s">
        <v>102</v>
      </c>
      <c r="H159" s="34" t="s">
        <v>103</v>
      </c>
      <c r="I159" s="34"/>
      <c r="J159" s="34">
        <v>117</v>
      </c>
      <c r="K159" s="34"/>
      <c r="L159" s="34"/>
      <c r="M159" s="34"/>
      <c r="N159" s="34"/>
      <c r="O159" s="34"/>
      <c r="P159" s="34"/>
      <c r="Q159" s="34"/>
      <c r="R159" s="34">
        <f t="shared" si="9"/>
        <v>20715</v>
      </c>
      <c r="S159" s="34"/>
      <c r="T159" s="34"/>
      <c r="U159" s="34"/>
      <c r="V159" s="195"/>
      <c r="W159" s="189"/>
      <c r="Y159" s="31" t="str">
        <f t="shared" si="8"/>
        <v>J-181J-158117</v>
      </c>
    </row>
    <row r="160" spans="3:25" ht="39.950000000000003" customHeight="1">
      <c r="C160" s="34">
        <f t="shared" si="7"/>
        <v>102</v>
      </c>
      <c r="D160" s="102"/>
      <c r="E160" s="34" t="s">
        <v>154</v>
      </c>
      <c r="F160" s="34" t="s">
        <v>286</v>
      </c>
      <c r="G160" s="95" t="s">
        <v>107</v>
      </c>
      <c r="H160" s="34" t="s">
        <v>103</v>
      </c>
      <c r="I160" s="34"/>
      <c r="J160" s="34">
        <v>64</v>
      </c>
      <c r="K160" s="34"/>
      <c r="L160" s="34"/>
      <c r="M160" s="34"/>
      <c r="N160" s="34"/>
      <c r="O160" s="34"/>
      <c r="P160" s="34"/>
      <c r="Q160" s="34"/>
      <c r="R160" s="34">
        <f t="shared" si="9"/>
        <v>20779</v>
      </c>
      <c r="S160" s="34"/>
      <c r="T160" s="34"/>
      <c r="U160" s="34"/>
      <c r="V160" s="195"/>
      <c r="W160" s="189"/>
      <c r="Y160" s="31" t="str">
        <f t="shared" si="8"/>
        <v>J-158J-16564</v>
      </c>
    </row>
    <row r="161" spans="3:25" ht="39.950000000000003" customHeight="1">
      <c r="C161" s="34">
        <f t="shared" si="7"/>
        <v>103</v>
      </c>
      <c r="D161" s="102"/>
      <c r="E161" s="34" t="s">
        <v>285</v>
      </c>
      <c r="F161" s="34" t="s">
        <v>287</v>
      </c>
      <c r="G161" s="95" t="s">
        <v>288</v>
      </c>
      <c r="H161" s="34" t="s">
        <v>103</v>
      </c>
      <c r="I161" s="34"/>
      <c r="J161" s="34">
        <v>172</v>
      </c>
      <c r="K161" s="34"/>
      <c r="L161" s="34"/>
      <c r="M161" s="34"/>
      <c r="N161" s="34"/>
      <c r="O161" s="34"/>
      <c r="P161" s="34"/>
      <c r="Q161" s="34"/>
      <c r="R161" s="34">
        <f t="shared" si="9"/>
        <v>20951</v>
      </c>
      <c r="S161" s="34"/>
      <c r="T161" s="34"/>
      <c r="U161" s="34"/>
      <c r="V161" s="195"/>
      <c r="W161" s="189"/>
      <c r="Y161" s="31" t="str">
        <f t="shared" si="8"/>
        <v>J-181J-150172</v>
      </c>
    </row>
    <row r="162" spans="3:25" ht="39.950000000000003" customHeight="1">
      <c r="C162" s="34">
        <f t="shared" si="7"/>
        <v>104</v>
      </c>
      <c r="D162" s="102"/>
      <c r="E162" s="34" t="s">
        <v>289</v>
      </c>
      <c r="F162" s="34" t="s">
        <v>290</v>
      </c>
      <c r="G162" s="95" t="s">
        <v>291</v>
      </c>
      <c r="H162" s="34" t="s">
        <v>103</v>
      </c>
      <c r="I162" s="34"/>
      <c r="J162" s="34">
        <v>19</v>
      </c>
      <c r="K162" s="34"/>
      <c r="L162" s="34"/>
      <c r="M162" s="34"/>
      <c r="N162" s="34"/>
      <c r="O162" s="34"/>
      <c r="P162" s="34"/>
      <c r="Q162" s="34"/>
      <c r="R162" s="34">
        <f t="shared" si="9"/>
        <v>20970</v>
      </c>
      <c r="S162" s="34"/>
      <c r="T162" s="34"/>
      <c r="U162" s="34"/>
      <c r="V162" s="195"/>
      <c r="W162" s="189"/>
      <c r="Y162" s="31" t="str">
        <f t="shared" si="8"/>
        <v>J-188J-17619</v>
      </c>
    </row>
    <row r="163" spans="3:25" ht="39.950000000000003" customHeight="1">
      <c r="C163" s="34">
        <f t="shared" si="7"/>
        <v>105</v>
      </c>
      <c r="D163" s="102"/>
      <c r="E163" s="34" t="s">
        <v>285</v>
      </c>
      <c r="F163" s="34" t="s">
        <v>292</v>
      </c>
      <c r="G163" s="95" t="s">
        <v>291</v>
      </c>
      <c r="H163" s="34" t="s">
        <v>103</v>
      </c>
      <c r="I163" s="34"/>
      <c r="J163" s="34">
        <v>88</v>
      </c>
      <c r="K163" s="34"/>
      <c r="L163" s="34"/>
      <c r="M163" s="34"/>
      <c r="N163" s="34"/>
      <c r="O163" s="34"/>
      <c r="P163" s="34"/>
      <c r="Q163" s="34"/>
      <c r="R163" s="34">
        <f t="shared" si="9"/>
        <v>21058</v>
      </c>
      <c r="S163" s="34"/>
      <c r="T163" s="34"/>
      <c r="U163" s="34"/>
      <c r="V163" s="195"/>
      <c r="W163" s="189"/>
      <c r="Y163" s="31" t="str">
        <f t="shared" si="8"/>
        <v>J-181J-14688</v>
      </c>
    </row>
    <row r="164" spans="3:25" ht="39.950000000000003" customHeight="1">
      <c r="C164" s="34">
        <f t="shared" si="7"/>
        <v>106</v>
      </c>
      <c r="D164" s="102"/>
      <c r="E164" s="34" t="s">
        <v>293</v>
      </c>
      <c r="F164" s="34" t="s">
        <v>294</v>
      </c>
      <c r="G164" s="95" t="s">
        <v>291</v>
      </c>
      <c r="H164" s="34" t="s">
        <v>103</v>
      </c>
      <c r="I164" s="34"/>
      <c r="J164" s="34">
        <v>63</v>
      </c>
      <c r="K164" s="34"/>
      <c r="L164" s="34"/>
      <c r="M164" s="34"/>
      <c r="N164" s="34"/>
      <c r="O164" s="34"/>
      <c r="P164" s="34"/>
      <c r="Q164" s="34"/>
      <c r="R164" s="34">
        <f t="shared" si="9"/>
        <v>21121</v>
      </c>
      <c r="S164" s="34"/>
      <c r="T164" s="34"/>
      <c r="U164" s="34"/>
      <c r="V164" s="195"/>
      <c r="W164" s="189"/>
      <c r="Y164" s="31" t="str">
        <f t="shared" si="8"/>
        <v>J-241J-23763</v>
      </c>
    </row>
    <row r="165" spans="3:25" ht="39.950000000000003" customHeight="1">
      <c r="C165" s="34">
        <f t="shared" si="7"/>
        <v>107</v>
      </c>
      <c r="D165" s="102"/>
      <c r="E165" s="34" t="s">
        <v>179</v>
      </c>
      <c r="F165" s="34" t="s">
        <v>295</v>
      </c>
      <c r="G165" s="95" t="s">
        <v>291</v>
      </c>
      <c r="H165" s="34" t="s">
        <v>103</v>
      </c>
      <c r="I165" s="34"/>
      <c r="J165" s="34"/>
      <c r="K165" s="34">
        <v>122</v>
      </c>
      <c r="L165" s="34"/>
      <c r="M165" s="34"/>
      <c r="N165" s="34"/>
      <c r="O165" s="34"/>
      <c r="P165" s="34"/>
      <c r="Q165" s="34"/>
      <c r="R165" s="34">
        <f t="shared" si="9"/>
        <v>21243</v>
      </c>
      <c r="S165" s="34"/>
      <c r="T165" s="34"/>
      <c r="U165" s="34"/>
      <c r="V165" s="195"/>
      <c r="W165" s="189"/>
      <c r="Y165" s="31" t="str">
        <f t="shared" si="8"/>
        <v>J-148J-239122</v>
      </c>
    </row>
    <row r="166" spans="3:25" ht="39.950000000000003" customHeight="1">
      <c r="C166" s="34">
        <f t="shared" si="7"/>
        <v>108</v>
      </c>
      <c r="D166" s="102">
        <v>45022</v>
      </c>
      <c r="E166" s="34" t="s">
        <v>175</v>
      </c>
      <c r="F166" s="34" t="s">
        <v>296</v>
      </c>
      <c r="G166" s="95" t="s">
        <v>107</v>
      </c>
      <c r="H166" s="34" t="s">
        <v>103</v>
      </c>
      <c r="I166" s="34"/>
      <c r="J166" s="34">
        <v>196</v>
      </c>
      <c r="K166" s="34"/>
      <c r="L166" s="34"/>
      <c r="M166" s="34"/>
      <c r="N166" s="34"/>
      <c r="O166" s="34"/>
      <c r="P166" s="34"/>
      <c r="Q166" s="34"/>
      <c r="R166" s="34">
        <f t="shared" si="9"/>
        <v>21439</v>
      </c>
      <c r="S166" s="34"/>
      <c r="T166" s="34"/>
      <c r="U166" s="34"/>
      <c r="V166" s="195"/>
      <c r="W166" s="189"/>
      <c r="Y166" s="31" t="str">
        <f t="shared" si="8"/>
        <v>J-182J-90196</v>
      </c>
    </row>
    <row r="167" spans="3:25" ht="39.950000000000003" customHeight="1">
      <c r="C167" s="34">
        <f t="shared" si="7"/>
        <v>109</v>
      </c>
      <c r="D167" s="102"/>
      <c r="E167" s="34" t="s">
        <v>297</v>
      </c>
      <c r="F167" s="34" t="s">
        <v>298</v>
      </c>
      <c r="G167" s="95" t="s">
        <v>107</v>
      </c>
      <c r="H167" s="34" t="s">
        <v>103</v>
      </c>
      <c r="I167" s="34"/>
      <c r="J167" s="34">
        <v>31</v>
      </c>
      <c r="K167" s="34"/>
      <c r="L167" s="34"/>
      <c r="M167" s="34"/>
      <c r="N167" s="34"/>
      <c r="O167" s="34"/>
      <c r="P167" s="34"/>
      <c r="Q167" s="34"/>
      <c r="R167" s="34">
        <f t="shared" si="9"/>
        <v>21470</v>
      </c>
      <c r="S167" s="34"/>
      <c r="T167" s="34"/>
      <c r="U167" s="34"/>
      <c r="V167" s="195"/>
      <c r="W167" s="189"/>
      <c r="Y167" s="31" t="str">
        <f t="shared" si="8"/>
        <v>J-196J-20131</v>
      </c>
    </row>
    <row r="168" spans="3:25" ht="39.950000000000003" customHeight="1">
      <c r="C168" s="34">
        <f t="shared" si="7"/>
        <v>110</v>
      </c>
      <c r="D168" s="102"/>
      <c r="E168" s="34" t="s">
        <v>175</v>
      </c>
      <c r="F168" s="34" t="s">
        <v>299</v>
      </c>
      <c r="G168" s="95" t="s">
        <v>107</v>
      </c>
      <c r="H168" s="34" t="s">
        <v>103</v>
      </c>
      <c r="I168" s="34"/>
      <c r="J168" s="34">
        <v>26</v>
      </c>
      <c r="K168" s="34"/>
      <c r="L168" s="34"/>
      <c r="M168" s="34"/>
      <c r="N168" s="34"/>
      <c r="O168" s="34"/>
      <c r="P168" s="34"/>
      <c r="Q168" s="34"/>
      <c r="R168" s="34">
        <f t="shared" si="9"/>
        <v>21496</v>
      </c>
      <c r="S168" s="34"/>
      <c r="T168" s="34"/>
      <c r="U168" s="34"/>
      <c r="V168" s="195"/>
      <c r="W168" s="189"/>
      <c r="Y168" s="31" t="str">
        <f t="shared" si="8"/>
        <v>J-182J-15726</v>
      </c>
    </row>
    <row r="169" spans="3:25" ht="39.950000000000003" customHeight="1">
      <c r="C169" s="34">
        <f t="shared" si="7"/>
        <v>111</v>
      </c>
      <c r="D169" s="102"/>
      <c r="E169" s="34" t="s">
        <v>300</v>
      </c>
      <c r="F169" s="34" t="s">
        <v>301</v>
      </c>
      <c r="G169" s="95" t="s">
        <v>107</v>
      </c>
      <c r="H169" s="34" t="s">
        <v>103</v>
      </c>
      <c r="I169" s="34"/>
      <c r="J169" s="34">
        <v>42</v>
      </c>
      <c r="K169" s="34"/>
      <c r="L169" s="34"/>
      <c r="M169" s="34"/>
      <c r="N169" s="34"/>
      <c r="O169" s="34"/>
      <c r="P169" s="34"/>
      <c r="Q169" s="34"/>
      <c r="R169" s="34">
        <f t="shared" si="9"/>
        <v>21538</v>
      </c>
      <c r="S169" s="34"/>
      <c r="T169" s="34"/>
      <c r="U169" s="34"/>
      <c r="V169" s="195"/>
      <c r="W169" s="189"/>
      <c r="Y169" s="31" t="str">
        <f t="shared" si="8"/>
        <v>J-175J-17742</v>
      </c>
    </row>
    <row r="170" spans="3:25" ht="39.950000000000003" customHeight="1">
      <c r="C170" s="34">
        <f t="shared" si="7"/>
        <v>112</v>
      </c>
      <c r="D170" s="102">
        <v>45026</v>
      </c>
      <c r="E170" s="34" t="s">
        <v>302</v>
      </c>
      <c r="F170" s="34" t="s">
        <v>303</v>
      </c>
      <c r="G170" s="95" t="s">
        <v>107</v>
      </c>
      <c r="H170" s="34" t="s">
        <v>103</v>
      </c>
      <c r="I170" s="34"/>
      <c r="J170" s="34">
        <v>32</v>
      </c>
      <c r="K170" s="34"/>
      <c r="L170" s="34"/>
      <c r="M170" s="34"/>
      <c r="N170" s="34"/>
      <c r="O170" s="34"/>
      <c r="P170" s="34"/>
      <c r="Q170" s="34"/>
      <c r="R170" s="34">
        <f t="shared" si="9"/>
        <v>21570</v>
      </c>
      <c r="S170" s="34"/>
      <c r="T170" s="34"/>
      <c r="U170" s="34"/>
      <c r="V170" s="195"/>
      <c r="W170" s="189"/>
      <c r="Y170" s="31" t="str">
        <f t="shared" si="8"/>
        <v>J-231J-19932</v>
      </c>
    </row>
    <row r="171" spans="3:25" ht="39.950000000000003" customHeight="1">
      <c r="C171" s="34">
        <f t="shared" si="7"/>
        <v>113</v>
      </c>
      <c r="D171" s="102"/>
      <c r="E171" s="34" t="s">
        <v>304</v>
      </c>
      <c r="F171" s="34" t="s">
        <v>305</v>
      </c>
      <c r="G171" s="95" t="s">
        <v>107</v>
      </c>
      <c r="H171" s="34" t="s">
        <v>103</v>
      </c>
      <c r="I171" s="34"/>
      <c r="J171" s="34">
        <v>39</v>
      </c>
      <c r="K171" s="34"/>
      <c r="L171" s="34"/>
      <c r="M171" s="34"/>
      <c r="N171" s="34"/>
      <c r="O171" s="34"/>
      <c r="P171" s="34"/>
      <c r="Q171" s="34"/>
      <c r="R171" s="34">
        <f t="shared" si="9"/>
        <v>21609</v>
      </c>
      <c r="S171" s="34"/>
      <c r="T171" s="34"/>
      <c r="U171" s="34"/>
      <c r="V171" s="195"/>
      <c r="W171" s="189"/>
      <c r="Y171" s="31" t="str">
        <f t="shared" si="8"/>
        <v>J-206J-20839</v>
      </c>
    </row>
    <row r="172" spans="3:25" ht="39.950000000000003" customHeight="1">
      <c r="C172" s="34">
        <f t="shared" si="7"/>
        <v>114</v>
      </c>
      <c r="D172" s="102"/>
      <c r="E172" s="34" t="s">
        <v>282</v>
      </c>
      <c r="F172" s="34" t="s">
        <v>306</v>
      </c>
      <c r="G172" s="95" t="s">
        <v>107</v>
      </c>
      <c r="H172" s="34" t="s">
        <v>103</v>
      </c>
      <c r="I172" s="34"/>
      <c r="J172" s="34">
        <v>43</v>
      </c>
      <c r="K172" s="34"/>
      <c r="L172" s="34"/>
      <c r="M172" s="34"/>
      <c r="N172" s="34"/>
      <c r="O172" s="34"/>
      <c r="P172" s="34"/>
      <c r="Q172" s="34"/>
      <c r="R172" s="34">
        <f t="shared" si="9"/>
        <v>21652</v>
      </c>
      <c r="S172" s="34"/>
      <c r="T172" s="34"/>
      <c r="U172" s="34"/>
      <c r="V172" s="195"/>
      <c r="W172" s="189"/>
      <c r="Y172" s="31" t="str">
        <f t="shared" si="8"/>
        <v>J-217J-22443</v>
      </c>
    </row>
    <row r="173" spans="3:25" ht="39.950000000000003" customHeight="1">
      <c r="C173" s="34">
        <f t="shared" si="7"/>
        <v>115</v>
      </c>
      <c r="D173" s="102">
        <v>45028</v>
      </c>
      <c r="E173" s="34" t="s">
        <v>133</v>
      </c>
      <c r="F173" s="34" t="s">
        <v>307</v>
      </c>
      <c r="G173" s="95" t="s">
        <v>144</v>
      </c>
      <c r="H173" s="34" t="s">
        <v>103</v>
      </c>
      <c r="I173" s="34"/>
      <c r="J173" s="34">
        <v>92</v>
      </c>
      <c r="K173" s="34"/>
      <c r="L173" s="34"/>
      <c r="M173" s="34"/>
      <c r="N173" s="34"/>
      <c r="O173" s="34"/>
      <c r="P173" s="34"/>
      <c r="Q173" s="34"/>
      <c r="R173" s="34">
        <f t="shared" si="9"/>
        <v>21744</v>
      </c>
      <c r="S173" s="34"/>
      <c r="T173" s="34"/>
      <c r="U173" s="34"/>
      <c r="V173" s="195"/>
      <c r="W173" s="189"/>
      <c r="Y173" s="31" t="str">
        <f t="shared" si="8"/>
        <v>J-236J-21192</v>
      </c>
    </row>
    <row r="174" spans="3:25" ht="39.950000000000003" customHeight="1">
      <c r="C174" s="34">
        <f t="shared" si="7"/>
        <v>116</v>
      </c>
      <c r="D174" s="102"/>
      <c r="E174" s="34" t="s">
        <v>136</v>
      </c>
      <c r="F174" s="34" t="s">
        <v>308</v>
      </c>
      <c r="G174" s="95" t="s">
        <v>107</v>
      </c>
      <c r="H174" s="34" t="s">
        <v>103</v>
      </c>
      <c r="I174" s="34"/>
      <c r="J174" s="34">
        <v>303</v>
      </c>
      <c r="K174" s="34"/>
      <c r="L174" s="34"/>
      <c r="M174" s="34"/>
      <c r="N174" s="34"/>
      <c r="O174" s="34"/>
      <c r="P174" s="34"/>
      <c r="Q174" s="34"/>
      <c r="R174" s="34">
        <f t="shared" si="9"/>
        <v>22047</v>
      </c>
      <c r="S174" s="34"/>
      <c r="T174" s="34"/>
      <c r="U174" s="34"/>
      <c r="V174" s="195"/>
      <c r="W174" s="189"/>
      <c r="Y174" s="31" t="str">
        <f t="shared" si="8"/>
        <v>J-244J-238303</v>
      </c>
    </row>
    <row r="175" spans="3:25" ht="39.950000000000003" customHeight="1">
      <c r="C175" s="34">
        <f t="shared" si="7"/>
        <v>117</v>
      </c>
      <c r="D175" s="102"/>
      <c r="E175" s="34" t="s">
        <v>308</v>
      </c>
      <c r="F175" s="34" t="s">
        <v>309</v>
      </c>
      <c r="G175" s="95" t="s">
        <v>144</v>
      </c>
      <c r="H175" s="34" t="s">
        <v>103</v>
      </c>
      <c r="I175" s="34"/>
      <c r="J175" s="34">
        <v>48</v>
      </c>
      <c r="K175" s="34"/>
      <c r="L175" s="34"/>
      <c r="M175" s="34"/>
      <c r="N175" s="34"/>
      <c r="O175" s="34"/>
      <c r="P175" s="34"/>
      <c r="Q175" s="34"/>
      <c r="R175" s="34">
        <f t="shared" si="9"/>
        <v>22095</v>
      </c>
      <c r="S175" s="34"/>
      <c r="T175" s="34"/>
      <c r="U175" s="34"/>
      <c r="V175" s="195"/>
      <c r="W175" s="189"/>
      <c r="Y175" s="31" t="str">
        <f t="shared" si="8"/>
        <v>J-238J-22948</v>
      </c>
    </row>
    <row r="176" spans="3:25" ht="39.950000000000003" customHeight="1">
      <c r="C176" s="34">
        <f t="shared" si="7"/>
        <v>118</v>
      </c>
      <c r="D176" s="102"/>
      <c r="E176" s="34" t="s">
        <v>308</v>
      </c>
      <c r="F176" s="34" t="s">
        <v>310</v>
      </c>
      <c r="G176" s="95" t="s">
        <v>144</v>
      </c>
      <c r="H176" s="34" t="s">
        <v>103</v>
      </c>
      <c r="I176" s="34"/>
      <c r="J176" s="34">
        <v>104</v>
      </c>
      <c r="K176" s="34"/>
      <c r="L176" s="34"/>
      <c r="M176" s="34"/>
      <c r="N176" s="34"/>
      <c r="O176" s="34"/>
      <c r="P176" s="34"/>
      <c r="Q176" s="34"/>
      <c r="R176" s="34">
        <f t="shared" si="9"/>
        <v>22199</v>
      </c>
      <c r="S176" s="34"/>
      <c r="T176" s="34"/>
      <c r="U176" s="34"/>
      <c r="V176" s="195"/>
      <c r="W176" s="189"/>
      <c r="Y176" s="31" t="str">
        <f t="shared" si="8"/>
        <v>J-238J-223104</v>
      </c>
    </row>
    <row r="177" spans="3:25" ht="39.950000000000003" customHeight="1">
      <c r="C177" s="34">
        <f t="shared" si="7"/>
        <v>119</v>
      </c>
      <c r="D177" s="102"/>
      <c r="E177" s="34" t="s">
        <v>310</v>
      </c>
      <c r="F177" s="34" t="s">
        <v>311</v>
      </c>
      <c r="G177" s="95" t="s">
        <v>144</v>
      </c>
      <c r="H177" s="34" t="s">
        <v>103</v>
      </c>
      <c r="I177" s="34"/>
      <c r="J177" s="34">
        <v>60</v>
      </c>
      <c r="K177" s="34"/>
      <c r="L177" s="34"/>
      <c r="M177" s="34"/>
      <c r="N177" s="34"/>
      <c r="O177" s="34"/>
      <c r="P177" s="34"/>
      <c r="Q177" s="34"/>
      <c r="R177" s="34">
        <f t="shared" si="9"/>
        <v>22259</v>
      </c>
      <c r="S177" s="34"/>
      <c r="T177" s="34"/>
      <c r="U177" s="34"/>
      <c r="V177" s="195"/>
      <c r="W177" s="189"/>
      <c r="Y177" s="31" t="str">
        <f t="shared" si="8"/>
        <v>J-223J-24060</v>
      </c>
    </row>
    <row r="178" spans="3:25" ht="39.950000000000003" customHeight="1">
      <c r="C178" s="34">
        <f t="shared" si="7"/>
        <v>120</v>
      </c>
      <c r="D178" s="102"/>
      <c r="E178" s="34" t="s">
        <v>310</v>
      </c>
      <c r="F178" s="34" t="s">
        <v>312</v>
      </c>
      <c r="G178" s="95" t="s">
        <v>144</v>
      </c>
      <c r="H178" s="34" t="s">
        <v>103</v>
      </c>
      <c r="I178" s="34"/>
      <c r="J178" s="34">
        <v>22</v>
      </c>
      <c r="K178" s="34"/>
      <c r="L178" s="34"/>
      <c r="M178" s="34"/>
      <c r="N178" s="34"/>
      <c r="O178" s="34"/>
      <c r="P178" s="34"/>
      <c r="Q178" s="34"/>
      <c r="R178" s="34">
        <f t="shared" si="9"/>
        <v>22281</v>
      </c>
      <c r="S178" s="34"/>
      <c r="T178" s="34"/>
      <c r="U178" s="34"/>
      <c r="V178" s="195"/>
      <c r="W178" s="189"/>
      <c r="Y178" s="31" t="str">
        <f t="shared" si="8"/>
        <v>J-223J-22822</v>
      </c>
    </row>
    <row r="179" spans="3:25" ht="39.950000000000003" customHeight="1">
      <c r="C179" s="34">
        <f t="shared" si="7"/>
        <v>121</v>
      </c>
      <c r="D179" s="102">
        <v>45040</v>
      </c>
      <c r="E179" s="34" t="s">
        <v>205</v>
      </c>
      <c r="F179" s="34" t="s">
        <v>217</v>
      </c>
      <c r="G179" s="95" t="s">
        <v>107</v>
      </c>
      <c r="H179" s="34" t="s">
        <v>103</v>
      </c>
      <c r="I179" s="34"/>
      <c r="J179" s="34"/>
      <c r="K179" s="34"/>
      <c r="L179" s="34"/>
      <c r="M179" s="34">
        <v>95</v>
      </c>
      <c r="N179" s="34"/>
      <c r="O179" s="34"/>
      <c r="P179" s="34"/>
      <c r="Q179" s="34"/>
      <c r="R179" s="34">
        <f t="shared" si="9"/>
        <v>22376</v>
      </c>
      <c r="S179" s="34"/>
      <c r="T179" s="34"/>
      <c r="U179" s="34"/>
      <c r="V179" s="197">
        <v>95</v>
      </c>
      <c r="W179" s="189"/>
      <c r="Y179" s="31" t="str">
        <f t="shared" si="8"/>
        <v>J-19J-2295</v>
      </c>
    </row>
    <row r="180" spans="3:25" ht="39.950000000000003" customHeight="1">
      <c r="C180" s="34">
        <f t="shared" si="7"/>
        <v>122</v>
      </c>
      <c r="D180" s="102"/>
      <c r="E180" s="34" t="s">
        <v>177</v>
      </c>
      <c r="F180" s="34" t="s">
        <v>242</v>
      </c>
      <c r="G180" s="95" t="s">
        <v>107</v>
      </c>
      <c r="H180" s="34" t="s">
        <v>103</v>
      </c>
      <c r="I180" s="34"/>
      <c r="J180" s="34"/>
      <c r="K180" s="34"/>
      <c r="L180" s="34"/>
      <c r="M180" s="34">
        <v>35</v>
      </c>
      <c r="N180" s="34"/>
      <c r="O180" s="34"/>
      <c r="P180" s="34"/>
      <c r="Q180" s="34"/>
      <c r="R180" s="34">
        <f t="shared" si="9"/>
        <v>22411</v>
      </c>
      <c r="S180" s="34"/>
      <c r="T180" s="34"/>
      <c r="U180" s="34"/>
      <c r="V180" s="197" t="s">
        <v>415</v>
      </c>
      <c r="W180" s="189"/>
      <c r="Y180" s="31" t="str">
        <f t="shared" si="8"/>
        <v>J-21J-3035</v>
      </c>
    </row>
    <row r="181" spans="3:25" ht="39.950000000000003" customHeight="1">
      <c r="C181" s="34">
        <f t="shared" si="7"/>
        <v>123</v>
      </c>
      <c r="D181" s="102"/>
      <c r="E181" s="34" t="s">
        <v>313</v>
      </c>
      <c r="F181" s="34" t="s">
        <v>314</v>
      </c>
      <c r="G181" s="95" t="s">
        <v>107</v>
      </c>
      <c r="H181" s="34" t="s">
        <v>103</v>
      </c>
      <c r="I181" s="34"/>
      <c r="J181" s="34"/>
      <c r="K181" s="34"/>
      <c r="L181" s="34"/>
      <c r="M181" s="34"/>
      <c r="N181" s="34"/>
      <c r="O181" s="34"/>
      <c r="P181" s="34">
        <v>178</v>
      </c>
      <c r="Q181" s="34"/>
      <c r="R181" s="34">
        <f t="shared" si="9"/>
        <v>22589</v>
      </c>
      <c r="S181" s="34"/>
      <c r="T181" s="34"/>
      <c r="U181" s="34"/>
      <c r="V181" s="202" t="s">
        <v>423</v>
      </c>
      <c r="W181" s="189" t="s">
        <v>424</v>
      </c>
      <c r="Y181" s="31" t="str">
        <f t="shared" si="8"/>
        <v>P-1(2)P-1(1)178</v>
      </c>
    </row>
    <row r="182" spans="3:25" ht="39.950000000000003" customHeight="1">
      <c r="C182" s="34">
        <f t="shared" si="7"/>
        <v>124</v>
      </c>
      <c r="D182" s="102">
        <v>45041</v>
      </c>
      <c r="E182" s="34" t="s">
        <v>120</v>
      </c>
      <c r="F182" s="34" t="s">
        <v>122</v>
      </c>
      <c r="G182" s="95" t="s">
        <v>102</v>
      </c>
      <c r="H182" s="34" t="s">
        <v>103</v>
      </c>
      <c r="I182" s="34"/>
      <c r="J182" s="34"/>
      <c r="K182" s="34">
        <v>23</v>
      </c>
      <c r="L182" s="34"/>
      <c r="M182" s="34"/>
      <c r="N182" s="34"/>
      <c r="O182" s="34"/>
      <c r="P182" s="34"/>
      <c r="Q182" s="34"/>
      <c r="R182" s="34">
        <f t="shared" si="9"/>
        <v>22612</v>
      </c>
      <c r="S182" s="34"/>
      <c r="T182" s="34"/>
      <c r="U182" s="34"/>
      <c r="V182" s="195"/>
      <c r="W182" s="189"/>
      <c r="Y182" s="31" t="str">
        <f t="shared" si="8"/>
        <v>J-159J-18423</v>
      </c>
    </row>
    <row r="183" spans="3:25" ht="39.950000000000003" customHeight="1">
      <c r="C183" s="34">
        <f t="shared" si="7"/>
        <v>125</v>
      </c>
      <c r="D183" s="102"/>
      <c r="E183" s="34" t="s">
        <v>122</v>
      </c>
      <c r="F183" s="34" t="s">
        <v>131</v>
      </c>
      <c r="G183" s="95" t="s">
        <v>102</v>
      </c>
      <c r="H183" s="34" t="s">
        <v>103</v>
      </c>
      <c r="I183" s="34"/>
      <c r="J183" s="34"/>
      <c r="K183" s="34">
        <v>125</v>
      </c>
      <c r="L183" s="34"/>
      <c r="M183" s="34"/>
      <c r="N183" s="34"/>
      <c r="O183" s="34"/>
      <c r="P183" s="34"/>
      <c r="Q183" s="34"/>
      <c r="R183" s="34">
        <f t="shared" si="9"/>
        <v>22737</v>
      </c>
      <c r="S183" s="34"/>
      <c r="T183" s="34"/>
      <c r="U183" s="34"/>
      <c r="V183" s="195"/>
      <c r="W183" s="189"/>
      <c r="Y183" s="31" t="str">
        <f t="shared" si="8"/>
        <v>J-184J-216125</v>
      </c>
    </row>
    <row r="184" spans="3:25" ht="39.950000000000003" customHeight="1">
      <c r="C184" s="34">
        <f t="shared" si="7"/>
        <v>126</v>
      </c>
      <c r="D184" s="102"/>
      <c r="E184" s="34" t="s">
        <v>127</v>
      </c>
      <c r="F184" s="34" t="s">
        <v>242</v>
      </c>
      <c r="G184" s="95" t="s">
        <v>102</v>
      </c>
      <c r="H184" s="34" t="s">
        <v>103</v>
      </c>
      <c r="I184" s="34"/>
      <c r="J184" s="34"/>
      <c r="K184" s="34"/>
      <c r="L184" s="34">
        <v>131</v>
      </c>
      <c r="M184" s="34"/>
      <c r="N184" s="34"/>
      <c r="O184" s="34"/>
      <c r="P184" s="34"/>
      <c r="Q184" s="34"/>
      <c r="R184" s="34">
        <f t="shared" si="9"/>
        <v>22868</v>
      </c>
      <c r="S184" s="34"/>
      <c r="T184" s="34"/>
      <c r="U184" s="34"/>
      <c r="V184" s="195"/>
      <c r="W184" s="189"/>
      <c r="Y184" s="31" t="str">
        <f t="shared" si="8"/>
        <v>J-49J-30131</v>
      </c>
    </row>
    <row r="185" spans="3:25" ht="39.950000000000003" customHeight="1">
      <c r="C185" s="34">
        <f t="shared" si="7"/>
        <v>127</v>
      </c>
      <c r="D185" s="102"/>
      <c r="E185" s="34" t="s">
        <v>190</v>
      </c>
      <c r="F185" s="34" t="s">
        <v>191</v>
      </c>
      <c r="G185" s="95" t="s">
        <v>107</v>
      </c>
      <c r="H185" s="34" t="s">
        <v>103</v>
      </c>
      <c r="I185" s="34"/>
      <c r="J185" s="34">
        <v>230</v>
      </c>
      <c r="K185" s="34"/>
      <c r="L185" s="34"/>
      <c r="M185" s="34"/>
      <c r="N185" s="34"/>
      <c r="O185" s="34"/>
      <c r="P185" s="34"/>
      <c r="Q185" s="34"/>
      <c r="R185" s="34">
        <f t="shared" si="9"/>
        <v>23098</v>
      </c>
      <c r="S185" s="34"/>
      <c r="T185" s="34"/>
      <c r="U185" s="34"/>
      <c r="V185" s="195"/>
      <c r="W185" s="189"/>
      <c r="Y185" s="31" t="str">
        <f t="shared" si="8"/>
        <v>J-168J-154230</v>
      </c>
    </row>
    <row r="186" spans="3:25" ht="39.950000000000003" customHeight="1">
      <c r="C186" s="34">
        <f t="shared" si="7"/>
        <v>128</v>
      </c>
      <c r="D186" s="102"/>
      <c r="E186" s="34"/>
      <c r="F186" s="34"/>
      <c r="G186" s="95"/>
      <c r="H186" s="34"/>
      <c r="I186" s="34"/>
      <c r="J186" s="34"/>
      <c r="K186" s="34"/>
      <c r="L186" s="34"/>
      <c r="M186" s="34"/>
      <c r="N186" s="34"/>
      <c r="O186" s="34"/>
      <c r="P186" s="34"/>
      <c r="Q186" s="34"/>
      <c r="R186" s="34"/>
      <c r="S186" s="34"/>
      <c r="T186" s="34"/>
      <c r="U186" s="34"/>
      <c r="V186" s="195"/>
      <c r="W186" s="189"/>
      <c r="Y186" s="31" t="str">
        <f t="shared" si="8"/>
        <v>0</v>
      </c>
    </row>
    <row r="187" spans="3:25" s="37" customFormat="1" ht="29.25" customHeight="1">
      <c r="C187" s="573" t="s">
        <v>47</v>
      </c>
      <c r="D187" s="573"/>
      <c r="E187" s="573"/>
      <c r="F187" s="573"/>
      <c r="G187" s="573"/>
      <c r="H187" s="573"/>
      <c r="I187" s="79"/>
      <c r="J187" s="89">
        <f t="shared" ref="J187:P187" si="10">SUM(J12:J186)</f>
        <v>15653</v>
      </c>
      <c r="K187" s="89">
        <f t="shared" si="10"/>
        <v>2333</v>
      </c>
      <c r="L187" s="89">
        <f t="shared" si="10"/>
        <v>1716</v>
      </c>
      <c r="M187" s="89">
        <f t="shared" si="10"/>
        <v>1601</v>
      </c>
      <c r="N187" s="89">
        <f t="shared" si="10"/>
        <v>790</v>
      </c>
      <c r="O187" s="89">
        <f t="shared" si="10"/>
        <v>692</v>
      </c>
      <c r="P187" s="89">
        <f t="shared" si="10"/>
        <v>313</v>
      </c>
      <c r="Q187" s="89">
        <f>SUM(Q12:Q144)</f>
        <v>0</v>
      </c>
      <c r="R187" s="577" t="s">
        <v>412</v>
      </c>
      <c r="S187" s="578"/>
      <c r="T187" s="578"/>
      <c r="U187" s="578"/>
      <c r="V187" s="579"/>
    </row>
    <row r="188" spans="3:25" s="32" customFormat="1" ht="32.25" customHeight="1" thickBot="1">
      <c r="C188" s="587" t="s">
        <v>258</v>
      </c>
      <c r="D188" s="587"/>
      <c r="E188" s="587"/>
      <c r="F188" s="587"/>
      <c r="G188" s="587"/>
      <c r="H188" s="587"/>
      <c r="I188" s="80"/>
      <c r="J188" s="90">
        <f t="shared" ref="J188:Q188" si="11">+IF(J187&lt;J190,0,J187-J190)</f>
        <v>0</v>
      </c>
      <c r="K188" s="90">
        <f t="shared" si="11"/>
        <v>0</v>
      </c>
      <c r="L188" s="90">
        <f>+IF(L187&lt;L190,0,L187-L190)</f>
        <v>8</v>
      </c>
      <c r="M188" s="90">
        <f>+IF(M187&lt;M190,0,M187-M190)</f>
        <v>249</v>
      </c>
      <c r="N188" s="90">
        <f t="shared" si="11"/>
        <v>0</v>
      </c>
      <c r="O188" s="90">
        <f>+IF(O187&lt;O190,0,O187-O190)</f>
        <v>52</v>
      </c>
      <c r="P188" s="90">
        <f>+IF(P187&lt;P190,0,P187-P190)</f>
        <v>49</v>
      </c>
      <c r="Q188" s="90">
        <f t="shared" si="11"/>
        <v>0</v>
      </c>
      <c r="R188" s="580"/>
      <c r="S188" s="581"/>
      <c r="T188" s="581"/>
      <c r="U188" s="581"/>
      <c r="V188" s="582"/>
    </row>
    <row r="189" spans="3:25" s="38" customFormat="1" ht="32.25" customHeight="1" thickBot="1">
      <c r="C189" s="588" t="s">
        <v>45</v>
      </c>
      <c r="D189" s="589"/>
      <c r="E189" s="589"/>
      <c r="F189" s="589"/>
      <c r="G189" s="589"/>
      <c r="H189" s="589"/>
      <c r="I189" s="81"/>
      <c r="J189" s="91">
        <f>J187-J188</f>
        <v>15653</v>
      </c>
      <c r="K189" s="91">
        <f>K187-K188</f>
        <v>2333</v>
      </c>
      <c r="L189" s="91">
        <f t="shared" ref="L189:N189" si="12">L187-L188</f>
        <v>1708</v>
      </c>
      <c r="M189" s="91">
        <f t="shared" si="12"/>
        <v>1352</v>
      </c>
      <c r="N189" s="91">
        <f t="shared" si="12"/>
        <v>790</v>
      </c>
      <c r="O189" s="91">
        <f>O187-O188</f>
        <v>640</v>
      </c>
      <c r="P189" s="91">
        <f t="shared" ref="P189:Q189" si="13">P187-P188</f>
        <v>264</v>
      </c>
      <c r="Q189" s="91">
        <f t="shared" si="13"/>
        <v>0</v>
      </c>
      <c r="R189" s="583"/>
      <c r="S189" s="584"/>
      <c r="T189" s="584"/>
      <c r="U189" s="584"/>
      <c r="V189" s="585"/>
    </row>
    <row r="190" spans="3:25" s="100" customFormat="1" ht="31.5" customHeight="1">
      <c r="C190" s="586" t="s">
        <v>168</v>
      </c>
      <c r="D190" s="586"/>
      <c r="E190" s="586"/>
      <c r="F190" s="586"/>
      <c r="G190" s="586"/>
      <c r="H190" s="586"/>
      <c r="I190" s="586"/>
      <c r="J190" s="101">
        <v>17587</v>
      </c>
      <c r="K190" s="101">
        <v>2333</v>
      </c>
      <c r="L190" s="101">
        <v>1708</v>
      </c>
      <c r="M190" s="101">
        <v>1352</v>
      </c>
      <c r="N190" s="101">
        <v>842</v>
      </c>
      <c r="O190" s="101">
        <v>640</v>
      </c>
      <c r="P190" s="101">
        <v>264</v>
      </c>
    </row>
    <row r="191" spans="3:25">
      <c r="J191" s="31"/>
      <c r="K191" s="31"/>
      <c r="L191" s="31"/>
      <c r="M191" s="31"/>
      <c r="N191" s="31"/>
      <c r="O191" s="31"/>
      <c r="P191" s="31"/>
      <c r="Q191" s="31"/>
    </row>
    <row r="192" spans="3:25">
      <c r="J192" s="31"/>
      <c r="K192" s="31"/>
      <c r="L192" s="31"/>
      <c r="M192" s="31"/>
      <c r="N192" s="31"/>
      <c r="O192" s="31"/>
      <c r="P192" s="31"/>
      <c r="Q192" s="31"/>
    </row>
    <row r="193" spans="3:22">
      <c r="J193" s="31"/>
      <c r="K193" s="31"/>
      <c r="L193" s="31"/>
      <c r="M193" s="31"/>
      <c r="N193" s="31"/>
      <c r="O193" s="31"/>
      <c r="P193" s="31"/>
      <c r="Q193" s="31"/>
    </row>
    <row r="194" spans="3:22">
      <c r="J194" s="31"/>
      <c r="K194" s="31"/>
      <c r="L194" s="31"/>
      <c r="M194" s="31"/>
      <c r="N194" s="31"/>
      <c r="O194" s="31"/>
      <c r="P194" s="31"/>
      <c r="Q194" s="31"/>
    </row>
    <row r="195" spans="3:22">
      <c r="J195" s="31"/>
      <c r="K195" s="31"/>
      <c r="L195" s="31"/>
      <c r="M195" s="31"/>
      <c r="N195" s="31"/>
      <c r="O195" s="31"/>
      <c r="P195" s="31"/>
      <c r="Q195" s="31"/>
    </row>
    <row r="196" spans="3:22">
      <c r="J196" s="31"/>
      <c r="K196" s="31"/>
      <c r="L196" s="31"/>
      <c r="M196" s="31"/>
      <c r="N196" s="31"/>
      <c r="O196" s="31"/>
      <c r="P196" s="31"/>
      <c r="Q196" s="31"/>
    </row>
    <row r="197" spans="3:22" s="40" customFormat="1" ht="28.5" customHeight="1">
      <c r="C197" s="576" t="s">
        <v>277</v>
      </c>
      <c r="D197" s="576"/>
      <c r="E197" s="576"/>
      <c r="F197" s="576"/>
      <c r="G197" s="576"/>
      <c r="H197" s="576"/>
      <c r="I197" s="576"/>
      <c r="J197" s="576"/>
      <c r="K197" s="576"/>
      <c r="L197" s="576"/>
      <c r="M197" s="576"/>
      <c r="N197" s="576"/>
      <c r="O197" s="576"/>
      <c r="P197" s="576"/>
      <c r="Q197" s="576"/>
      <c r="R197" s="576"/>
      <c r="S197" s="576"/>
      <c r="T197" s="576"/>
      <c r="U197" s="576"/>
      <c r="V197" s="576"/>
    </row>
    <row r="198" spans="3:22">
      <c r="J198" s="31"/>
      <c r="K198" s="31"/>
      <c r="L198" s="31"/>
      <c r="M198" s="31"/>
      <c r="N198" s="31"/>
      <c r="O198" s="31"/>
      <c r="P198" s="31"/>
      <c r="Q198" s="31"/>
    </row>
    <row r="199" spans="3:22">
      <c r="J199" s="31"/>
      <c r="K199" s="31"/>
      <c r="L199" s="31"/>
      <c r="M199" s="31"/>
      <c r="N199" s="31"/>
      <c r="O199" s="31"/>
      <c r="P199" s="31"/>
      <c r="Q199" s="31"/>
    </row>
    <row r="200" spans="3:22">
      <c r="J200" s="31"/>
      <c r="K200" s="31"/>
      <c r="L200" s="31"/>
      <c r="M200" s="31"/>
      <c r="N200" s="31"/>
      <c r="O200" s="31"/>
      <c r="P200" s="31"/>
      <c r="Q200" s="31"/>
    </row>
    <row r="201" spans="3:22">
      <c r="J201" s="31"/>
      <c r="K201" s="31"/>
      <c r="L201" s="31"/>
      <c r="M201" s="31"/>
      <c r="N201" s="31"/>
      <c r="O201" s="31"/>
      <c r="P201" s="31"/>
      <c r="Q201" s="31"/>
    </row>
  </sheetData>
  <autoFilter ref="Y11:Y186" xr:uid="{00000000-0009-0000-0000-000003000000}"/>
  <mergeCells count="33">
    <mergeCell ref="C6:D8"/>
    <mergeCell ref="E6:V6"/>
    <mergeCell ref="E7:V7"/>
    <mergeCell ref="E8:V8"/>
    <mergeCell ref="D12:D58"/>
    <mergeCell ref="V10:V11"/>
    <mergeCell ref="R10:R11"/>
    <mergeCell ref="S10:S11"/>
    <mergeCell ref="T10:T11"/>
    <mergeCell ref="U10:U11"/>
    <mergeCell ref="C10:C11"/>
    <mergeCell ref="D10:D11"/>
    <mergeCell ref="E10:E11"/>
    <mergeCell ref="F10:F11"/>
    <mergeCell ref="G10:G11"/>
    <mergeCell ref="H10:H11"/>
    <mergeCell ref="C2:D2"/>
    <mergeCell ref="E2:F2"/>
    <mergeCell ref="G2:V5"/>
    <mergeCell ref="C3:D3"/>
    <mergeCell ref="E3:F3"/>
    <mergeCell ref="C4:D4"/>
    <mergeCell ref="E4:F4"/>
    <mergeCell ref="E5:F5"/>
    <mergeCell ref="C9:V9"/>
    <mergeCell ref="J10:Q10"/>
    <mergeCell ref="C187:H187"/>
    <mergeCell ref="I10:I11"/>
    <mergeCell ref="C197:V197"/>
    <mergeCell ref="R187:V189"/>
    <mergeCell ref="C190:I190"/>
    <mergeCell ref="C188:H188"/>
    <mergeCell ref="C189:H189"/>
  </mergeCells>
  <conditionalFormatting sqref="Y1:Y1048576">
    <cfRule type="duplicateValues" dxfId="139" priority="1"/>
  </conditionalFormatting>
  <printOptions horizontalCentered="1"/>
  <pageMargins left="0.31496062992125984" right="0.27559055118110237" top="0.35433070866141736" bottom="0.34" header="0.35433070866141736" footer="0.11811023622047245"/>
  <pageSetup paperSize="9" scale="39" fitToHeight="0" orientation="portrait" horizontalDpi="300" verticalDpi="300" r:id="rId1"/>
  <headerFooter>
    <oddFooter>&amp;C&amp;18Page No. &amp;P of &amp;N</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00"/>
  <sheetViews>
    <sheetView workbookViewId="0">
      <selection activeCell="O194" sqref="O194"/>
    </sheetView>
  </sheetViews>
  <sheetFormatPr defaultRowHeight="15"/>
  <sheetData>
    <row r="1" spans="1:13" ht="15" customHeight="1">
      <c r="A1" s="631" t="s">
        <v>779</v>
      </c>
      <c r="B1" s="631"/>
      <c r="C1" s="631"/>
      <c r="D1" s="631"/>
      <c r="E1" s="631"/>
      <c r="F1" s="631"/>
      <c r="G1" s="631"/>
      <c r="H1" s="631"/>
      <c r="I1" s="631"/>
      <c r="J1" s="631"/>
      <c r="K1" s="631"/>
      <c r="L1" s="631"/>
      <c r="M1" s="631"/>
    </row>
    <row r="2" spans="1:13" ht="15" customHeight="1">
      <c r="A2" s="631"/>
      <c r="B2" s="631"/>
      <c r="C2" s="631"/>
      <c r="D2" s="631"/>
      <c r="E2" s="631"/>
      <c r="F2" s="631"/>
      <c r="G2" s="631"/>
      <c r="H2" s="631"/>
      <c r="I2" s="631"/>
      <c r="J2" s="631"/>
      <c r="K2" s="631"/>
      <c r="L2" s="631"/>
      <c r="M2" s="631"/>
    </row>
    <row r="3" spans="1:13">
      <c r="A3" s="245"/>
      <c r="B3" s="245"/>
      <c r="C3" s="245"/>
      <c r="D3" s="245"/>
      <c r="E3" s="245"/>
      <c r="F3" s="245"/>
      <c r="G3" s="245"/>
      <c r="H3" s="245"/>
      <c r="I3" s="245"/>
      <c r="J3" s="245"/>
      <c r="K3" s="245"/>
      <c r="L3" s="245"/>
      <c r="M3" s="245"/>
    </row>
    <row r="4" spans="1:13" ht="15.75">
      <c r="A4" s="242" t="s">
        <v>780</v>
      </c>
      <c r="C4" s="243" t="s">
        <v>808</v>
      </c>
      <c r="D4" s="244"/>
      <c r="E4" s="244"/>
      <c r="F4" s="244"/>
      <c r="G4" s="244" t="s">
        <v>782</v>
      </c>
      <c r="I4" s="243" t="s">
        <v>783</v>
      </c>
      <c r="J4" s="246"/>
      <c r="K4" s="246"/>
      <c r="L4" s="246"/>
      <c r="M4" s="246"/>
    </row>
    <row r="5" spans="1:13" ht="15.75" customHeight="1">
      <c r="A5" s="717"/>
      <c r="B5" s="718"/>
      <c r="C5" s="718"/>
      <c r="D5" s="718"/>
      <c r="E5" s="718"/>
      <c r="F5" s="718"/>
      <c r="G5" s="718"/>
      <c r="H5" s="718"/>
      <c r="I5" s="718"/>
      <c r="J5" s="718"/>
      <c r="K5" s="718"/>
      <c r="L5" s="718"/>
      <c r="M5" s="719"/>
    </row>
    <row r="6" spans="1:13">
      <c r="A6" s="242" t="s">
        <v>784</v>
      </c>
      <c r="B6" s="235"/>
      <c r="C6" s="727"/>
      <c r="D6" s="727"/>
      <c r="E6" s="727"/>
      <c r="F6" s="727"/>
      <c r="G6" s="727"/>
      <c r="H6" s="244" t="s">
        <v>785</v>
      </c>
      <c r="I6" s="244"/>
      <c r="J6" s="244"/>
      <c r="K6" s="244"/>
      <c r="L6" s="244"/>
      <c r="M6" s="244"/>
    </row>
    <row r="7" spans="1:13">
      <c r="A7" s="716" t="s">
        <v>786</v>
      </c>
      <c r="B7" s="728" t="s">
        <v>787</v>
      </c>
      <c r="C7" s="716" t="s">
        <v>788</v>
      </c>
      <c r="D7" s="716" t="s">
        <v>800</v>
      </c>
      <c r="E7" s="716" t="s">
        <v>789</v>
      </c>
      <c r="F7" s="716" t="s">
        <v>790</v>
      </c>
      <c r="G7" s="716" t="s">
        <v>317</v>
      </c>
      <c r="H7" s="729" t="s">
        <v>791</v>
      </c>
      <c r="I7" s="730" t="s">
        <v>792</v>
      </c>
      <c r="J7" s="730"/>
      <c r="K7" s="730"/>
      <c r="L7" s="728" t="s">
        <v>793</v>
      </c>
      <c r="M7" s="716" t="s">
        <v>794</v>
      </c>
    </row>
    <row r="8" spans="1:13" ht="60">
      <c r="A8" s="716"/>
      <c r="B8" s="728"/>
      <c r="C8" s="716"/>
      <c r="D8" s="716"/>
      <c r="E8" s="716"/>
      <c r="F8" s="716"/>
      <c r="G8" s="716"/>
      <c r="H8" s="729"/>
      <c r="I8" s="236" t="s">
        <v>795</v>
      </c>
      <c r="J8" s="237" t="s">
        <v>796</v>
      </c>
      <c r="K8" s="236" t="s">
        <v>797</v>
      </c>
      <c r="L8" s="728"/>
      <c r="M8" s="716"/>
    </row>
    <row r="9" spans="1:13">
      <c r="A9" s="243">
        <v>1</v>
      </c>
      <c r="B9" s="240" t="s">
        <v>103</v>
      </c>
      <c r="C9" s="114">
        <v>56.7</v>
      </c>
      <c r="D9" s="114">
        <v>63</v>
      </c>
      <c r="E9" s="114" t="s">
        <v>100</v>
      </c>
      <c r="F9" s="114" t="s">
        <v>101</v>
      </c>
      <c r="G9" s="114">
        <v>994</v>
      </c>
      <c r="H9" s="239">
        <v>4.5</v>
      </c>
      <c r="I9" s="240">
        <v>3</v>
      </c>
      <c r="J9" s="239">
        <v>1</v>
      </c>
      <c r="K9" s="240">
        <v>4</v>
      </c>
      <c r="L9" s="236"/>
      <c r="M9" s="243"/>
    </row>
    <row r="10" spans="1:13">
      <c r="A10" s="243">
        <v>2</v>
      </c>
      <c r="B10" s="240" t="s">
        <v>103</v>
      </c>
      <c r="C10" s="114">
        <v>56.7</v>
      </c>
      <c r="D10" s="114">
        <v>63</v>
      </c>
      <c r="E10" s="114" t="s">
        <v>52</v>
      </c>
      <c r="F10" s="114" t="s">
        <v>106</v>
      </c>
      <c r="G10" s="114">
        <v>40</v>
      </c>
      <c r="H10" s="239">
        <v>4.5</v>
      </c>
      <c r="I10" s="240">
        <v>3</v>
      </c>
      <c r="J10" s="239">
        <v>1</v>
      </c>
      <c r="K10" s="240">
        <v>4</v>
      </c>
      <c r="L10" s="236"/>
      <c r="M10" s="243"/>
    </row>
    <row r="11" spans="1:13">
      <c r="A11" s="243">
        <v>3</v>
      </c>
      <c r="B11" s="240" t="s">
        <v>103</v>
      </c>
      <c r="C11" s="114">
        <v>67.400000000000006</v>
      </c>
      <c r="D11" s="114">
        <v>75</v>
      </c>
      <c r="E11" s="114" t="s">
        <v>108</v>
      </c>
      <c r="F11" s="114" t="s">
        <v>100</v>
      </c>
      <c r="G11" s="114">
        <v>370</v>
      </c>
      <c r="H11" s="239">
        <v>4.5</v>
      </c>
      <c r="I11" s="240">
        <v>3</v>
      </c>
      <c r="J11" s="239">
        <v>1</v>
      </c>
      <c r="K11" s="240">
        <v>4</v>
      </c>
      <c r="L11" s="236"/>
      <c r="M11" s="243"/>
    </row>
    <row r="12" spans="1:13">
      <c r="A12" s="243">
        <v>4</v>
      </c>
      <c r="B12" s="240" t="s">
        <v>103</v>
      </c>
      <c r="C12" s="114">
        <v>56.7</v>
      </c>
      <c r="D12" s="114">
        <v>63</v>
      </c>
      <c r="E12" s="114" t="s">
        <v>51</v>
      </c>
      <c r="F12" s="114" t="s">
        <v>100</v>
      </c>
      <c r="G12" s="114">
        <v>331</v>
      </c>
      <c r="H12" s="239">
        <v>4.5</v>
      </c>
      <c r="I12" s="240">
        <v>3</v>
      </c>
      <c r="J12" s="239">
        <v>1</v>
      </c>
      <c r="K12" s="240">
        <v>4</v>
      </c>
      <c r="L12" s="236"/>
      <c r="M12" s="243"/>
    </row>
    <row r="13" spans="1:13">
      <c r="A13" s="243">
        <v>5</v>
      </c>
      <c r="B13" s="240" t="s">
        <v>103</v>
      </c>
      <c r="C13" s="114">
        <v>56.7</v>
      </c>
      <c r="D13" s="114">
        <v>63</v>
      </c>
      <c r="E13" s="114" t="s">
        <v>108</v>
      </c>
      <c r="F13" s="114" t="s">
        <v>109</v>
      </c>
      <c r="G13" s="114">
        <v>285</v>
      </c>
      <c r="H13" s="239">
        <v>4.5</v>
      </c>
      <c r="I13" s="240">
        <v>3</v>
      </c>
      <c r="J13" s="239">
        <v>1</v>
      </c>
      <c r="K13" s="240">
        <v>4</v>
      </c>
      <c r="L13" s="236"/>
      <c r="M13" s="243"/>
    </row>
    <row r="14" spans="1:13">
      <c r="A14" s="243">
        <v>6</v>
      </c>
      <c r="B14" s="240" t="s">
        <v>103</v>
      </c>
      <c r="C14" s="114">
        <v>56.7</v>
      </c>
      <c r="D14" s="114">
        <v>63</v>
      </c>
      <c r="E14" s="114" t="s">
        <v>109</v>
      </c>
      <c r="F14" s="114" t="s">
        <v>111</v>
      </c>
      <c r="G14" s="114">
        <v>123</v>
      </c>
      <c r="H14" s="239">
        <v>4.5</v>
      </c>
      <c r="I14" s="240">
        <v>3</v>
      </c>
      <c r="J14" s="239">
        <v>1</v>
      </c>
      <c r="K14" s="240">
        <v>4</v>
      </c>
      <c r="L14" s="236"/>
      <c r="M14" s="243"/>
    </row>
    <row r="15" spans="1:13">
      <c r="A15" s="243">
        <v>7</v>
      </c>
      <c r="B15" s="240" t="s">
        <v>103</v>
      </c>
      <c r="C15" s="114">
        <v>56.7</v>
      </c>
      <c r="D15" s="114">
        <v>63</v>
      </c>
      <c r="E15" s="252" t="s">
        <v>101</v>
      </c>
      <c r="F15" s="252" t="s">
        <v>112</v>
      </c>
      <c r="G15" s="114">
        <v>200</v>
      </c>
      <c r="H15" s="239">
        <v>4.5</v>
      </c>
      <c r="I15" s="240">
        <v>3</v>
      </c>
      <c r="J15" s="239">
        <v>1</v>
      </c>
      <c r="K15" s="240">
        <v>4</v>
      </c>
      <c r="L15" s="236"/>
      <c r="M15" s="243"/>
    </row>
    <row r="16" spans="1:13">
      <c r="A16" s="243">
        <v>8</v>
      </c>
      <c r="B16" s="240" t="s">
        <v>103</v>
      </c>
      <c r="C16" s="114">
        <v>56.7</v>
      </c>
      <c r="D16" s="114">
        <v>63</v>
      </c>
      <c r="E16" s="252" t="s">
        <v>113</v>
      </c>
      <c r="F16" s="252" t="s">
        <v>114</v>
      </c>
      <c r="G16" s="114">
        <v>53</v>
      </c>
      <c r="H16" s="239">
        <v>4.5</v>
      </c>
      <c r="I16" s="240">
        <v>3</v>
      </c>
      <c r="J16" s="239">
        <v>1</v>
      </c>
      <c r="K16" s="240">
        <v>4</v>
      </c>
      <c r="L16" s="236"/>
      <c r="M16" s="243"/>
    </row>
    <row r="17" spans="1:13">
      <c r="A17" s="243">
        <v>9</v>
      </c>
      <c r="B17" s="240" t="s">
        <v>103</v>
      </c>
      <c r="C17" s="114">
        <v>56.7</v>
      </c>
      <c r="D17" s="114">
        <v>63</v>
      </c>
      <c r="E17" s="252" t="s">
        <v>111</v>
      </c>
      <c r="F17" s="252" t="s">
        <v>113</v>
      </c>
      <c r="G17" s="114">
        <v>83</v>
      </c>
      <c r="H17" s="239">
        <v>4.5</v>
      </c>
      <c r="I17" s="240">
        <v>3</v>
      </c>
      <c r="J17" s="239">
        <v>1</v>
      </c>
      <c r="K17" s="240">
        <v>4</v>
      </c>
      <c r="L17" s="236"/>
      <c r="M17" s="243"/>
    </row>
    <row r="18" spans="1:13">
      <c r="A18" s="243">
        <v>10</v>
      </c>
      <c r="B18" s="240" t="s">
        <v>103</v>
      </c>
      <c r="C18" s="114">
        <v>56.7</v>
      </c>
      <c r="D18" s="114">
        <v>63</v>
      </c>
      <c r="E18" s="252" t="s">
        <v>112</v>
      </c>
      <c r="F18" s="252" t="s">
        <v>115</v>
      </c>
      <c r="G18" s="114">
        <v>124</v>
      </c>
      <c r="H18" s="239">
        <v>4.5</v>
      </c>
      <c r="I18" s="240">
        <v>3</v>
      </c>
      <c r="J18" s="239">
        <v>1</v>
      </c>
      <c r="K18" s="240">
        <v>4</v>
      </c>
      <c r="L18" s="236"/>
      <c r="M18" s="243"/>
    </row>
    <row r="19" spans="1:13">
      <c r="A19" s="243">
        <v>11</v>
      </c>
      <c r="B19" s="240" t="s">
        <v>103</v>
      </c>
      <c r="C19" s="114">
        <v>56.7</v>
      </c>
      <c r="D19" s="114">
        <v>63</v>
      </c>
      <c r="E19" s="252" t="s">
        <v>101</v>
      </c>
      <c r="F19" s="252" t="s">
        <v>112</v>
      </c>
      <c r="G19" s="114">
        <v>152</v>
      </c>
      <c r="H19" s="239">
        <v>4.5</v>
      </c>
      <c r="I19" s="240">
        <v>3</v>
      </c>
      <c r="J19" s="239">
        <v>1</v>
      </c>
      <c r="K19" s="240">
        <v>4</v>
      </c>
      <c r="L19" s="236"/>
      <c r="M19" s="243"/>
    </row>
    <row r="20" spans="1:13">
      <c r="A20" s="243">
        <v>12</v>
      </c>
      <c r="B20" s="240" t="s">
        <v>103</v>
      </c>
      <c r="C20" s="114">
        <v>67.400000000000006</v>
      </c>
      <c r="D20" s="114">
        <v>75</v>
      </c>
      <c r="E20" s="252" t="s">
        <v>116</v>
      </c>
      <c r="F20" s="252" t="s">
        <v>117</v>
      </c>
      <c r="G20" s="114">
        <v>200</v>
      </c>
      <c r="H20" s="239">
        <v>4.5</v>
      </c>
      <c r="I20" s="240">
        <v>3</v>
      </c>
      <c r="J20" s="239">
        <v>1</v>
      </c>
      <c r="K20" s="240">
        <v>4</v>
      </c>
      <c r="L20" s="236"/>
      <c r="M20" s="243"/>
    </row>
    <row r="21" spans="1:13">
      <c r="A21" s="243">
        <v>13</v>
      </c>
      <c r="B21" s="240" t="s">
        <v>103</v>
      </c>
      <c r="C21" s="114">
        <v>56.7</v>
      </c>
      <c r="D21" s="114">
        <v>63</v>
      </c>
      <c r="E21" s="252" t="s">
        <v>118</v>
      </c>
      <c r="F21" s="252" t="s">
        <v>115</v>
      </c>
      <c r="G21" s="114">
        <v>70</v>
      </c>
      <c r="H21" s="239">
        <v>4.5</v>
      </c>
      <c r="I21" s="240">
        <v>3</v>
      </c>
      <c r="J21" s="239">
        <v>1</v>
      </c>
      <c r="K21" s="240">
        <v>4</v>
      </c>
      <c r="L21" s="236"/>
      <c r="M21" s="243"/>
    </row>
    <row r="22" spans="1:13">
      <c r="A22" s="243">
        <v>14</v>
      </c>
      <c r="B22" s="240" t="s">
        <v>103</v>
      </c>
      <c r="C22" s="114">
        <v>67.400000000000006</v>
      </c>
      <c r="D22" s="114">
        <v>75</v>
      </c>
      <c r="E22" s="252" t="s">
        <v>116</v>
      </c>
      <c r="F22" s="252" t="s">
        <v>117</v>
      </c>
      <c r="G22" s="114">
        <v>150</v>
      </c>
      <c r="H22" s="239">
        <v>4.5</v>
      </c>
      <c r="I22" s="240">
        <v>3</v>
      </c>
      <c r="J22" s="239">
        <v>1</v>
      </c>
      <c r="K22" s="240">
        <v>4</v>
      </c>
      <c r="L22" s="236"/>
      <c r="M22" s="243"/>
    </row>
    <row r="23" spans="1:13">
      <c r="A23" s="243">
        <v>15</v>
      </c>
      <c r="B23" s="240" t="s">
        <v>103</v>
      </c>
      <c r="C23" s="114">
        <v>81.099999999999994</v>
      </c>
      <c r="D23" s="114">
        <v>90</v>
      </c>
      <c r="E23" s="114" t="s">
        <v>116</v>
      </c>
      <c r="F23" s="114" t="s">
        <v>119</v>
      </c>
      <c r="G23" s="114">
        <v>292</v>
      </c>
      <c r="H23" s="239">
        <v>4.5</v>
      </c>
      <c r="I23" s="240">
        <v>3</v>
      </c>
      <c r="J23" s="239">
        <v>1</v>
      </c>
      <c r="K23" s="240">
        <v>4</v>
      </c>
      <c r="L23" s="236"/>
      <c r="M23" s="243"/>
    </row>
    <row r="24" spans="1:13">
      <c r="A24" s="243">
        <v>16</v>
      </c>
      <c r="B24" s="240" t="s">
        <v>103</v>
      </c>
      <c r="C24" s="114">
        <v>81.099999999999994</v>
      </c>
      <c r="D24" s="114">
        <v>90</v>
      </c>
      <c r="E24" s="114" t="s">
        <v>119</v>
      </c>
      <c r="F24" s="114" t="s">
        <v>120</v>
      </c>
      <c r="G24" s="114">
        <v>84</v>
      </c>
      <c r="H24" s="239">
        <v>4.5</v>
      </c>
      <c r="I24" s="240">
        <v>3</v>
      </c>
      <c r="J24" s="239">
        <v>1</v>
      </c>
      <c r="K24" s="240">
        <v>4</v>
      </c>
      <c r="L24" s="236"/>
      <c r="M24" s="243"/>
    </row>
    <row r="25" spans="1:13">
      <c r="A25" s="243">
        <v>17</v>
      </c>
      <c r="B25" s="240" t="s">
        <v>103</v>
      </c>
      <c r="C25" s="114">
        <v>56.7</v>
      </c>
      <c r="D25" s="114">
        <v>63</v>
      </c>
      <c r="E25" s="252" t="s">
        <v>51</v>
      </c>
      <c r="F25" s="252" t="s">
        <v>121</v>
      </c>
      <c r="G25" s="114">
        <v>200</v>
      </c>
      <c r="H25" s="239">
        <v>4.5</v>
      </c>
      <c r="I25" s="240">
        <v>3</v>
      </c>
      <c r="J25" s="239">
        <v>1</v>
      </c>
      <c r="K25" s="240">
        <v>4</v>
      </c>
      <c r="L25" s="236"/>
      <c r="M25" s="243"/>
    </row>
    <row r="26" spans="1:13">
      <c r="A26" s="243">
        <v>18</v>
      </c>
      <c r="B26" s="240" t="s">
        <v>103</v>
      </c>
      <c r="C26" s="114">
        <v>67.400000000000006</v>
      </c>
      <c r="D26" s="114">
        <v>75</v>
      </c>
      <c r="E26" s="252" t="s">
        <v>120</v>
      </c>
      <c r="F26" s="252" t="s">
        <v>122</v>
      </c>
      <c r="G26" s="114">
        <v>200</v>
      </c>
      <c r="H26" s="239">
        <v>4.5</v>
      </c>
      <c r="I26" s="240">
        <v>3</v>
      </c>
      <c r="J26" s="239">
        <v>1</v>
      </c>
      <c r="K26" s="240">
        <v>4</v>
      </c>
      <c r="L26" s="236"/>
      <c r="M26" s="243"/>
    </row>
    <row r="27" spans="1:13">
      <c r="A27" s="243">
        <v>19</v>
      </c>
      <c r="B27" s="240" t="s">
        <v>103</v>
      </c>
      <c r="C27" s="114">
        <v>56.7</v>
      </c>
      <c r="D27" s="114">
        <v>63</v>
      </c>
      <c r="E27" s="252" t="s">
        <v>51</v>
      </c>
      <c r="F27" s="252" t="s">
        <v>121</v>
      </c>
      <c r="G27" s="114">
        <v>100</v>
      </c>
      <c r="H27" s="239">
        <v>4.5</v>
      </c>
      <c r="I27" s="240">
        <v>3</v>
      </c>
      <c r="J27" s="239">
        <v>1</v>
      </c>
      <c r="K27" s="240">
        <v>4</v>
      </c>
      <c r="L27" s="236"/>
      <c r="M27" s="243"/>
    </row>
    <row r="28" spans="1:13">
      <c r="A28" s="243">
        <v>20</v>
      </c>
      <c r="B28" s="240" t="s">
        <v>103</v>
      </c>
      <c r="C28" s="114">
        <v>67.400000000000006</v>
      </c>
      <c r="D28" s="114">
        <v>75</v>
      </c>
      <c r="E28" s="252" t="s">
        <v>120</v>
      </c>
      <c r="F28" s="252" t="s">
        <v>122</v>
      </c>
      <c r="G28" s="114">
        <v>100</v>
      </c>
      <c r="H28" s="239">
        <v>4.5</v>
      </c>
      <c r="I28" s="240">
        <v>3</v>
      </c>
      <c r="J28" s="239">
        <v>1</v>
      </c>
      <c r="K28" s="240">
        <v>4</v>
      </c>
      <c r="L28" s="236"/>
      <c r="M28" s="243"/>
    </row>
    <row r="29" spans="1:13">
      <c r="A29" s="243">
        <v>21</v>
      </c>
      <c r="B29" s="240" t="s">
        <v>103</v>
      </c>
      <c r="C29" s="114">
        <v>56.7</v>
      </c>
      <c r="D29" s="114">
        <v>63</v>
      </c>
      <c r="E29" s="114" t="s">
        <v>114</v>
      </c>
      <c r="F29" s="114" t="s">
        <v>123</v>
      </c>
      <c r="G29" s="114">
        <v>59</v>
      </c>
      <c r="H29" s="239">
        <v>4.5</v>
      </c>
      <c r="I29" s="240">
        <v>3</v>
      </c>
      <c r="J29" s="239">
        <v>1</v>
      </c>
      <c r="K29" s="240">
        <v>4</v>
      </c>
      <c r="L29" s="236"/>
      <c r="M29" s="243"/>
    </row>
    <row r="30" spans="1:13">
      <c r="A30" s="243">
        <v>22</v>
      </c>
      <c r="B30" s="240" t="s">
        <v>103</v>
      </c>
      <c r="C30" s="114">
        <v>56.7</v>
      </c>
      <c r="D30" s="114">
        <v>63</v>
      </c>
      <c r="E30" s="114" t="s">
        <v>120</v>
      </c>
      <c r="F30" s="114" t="s">
        <v>124</v>
      </c>
      <c r="G30" s="114">
        <v>199</v>
      </c>
      <c r="H30" s="239">
        <v>4.5</v>
      </c>
      <c r="I30" s="240">
        <v>3</v>
      </c>
      <c r="J30" s="239">
        <v>1</v>
      </c>
      <c r="K30" s="240">
        <v>4</v>
      </c>
      <c r="L30" s="236"/>
      <c r="M30" s="243"/>
    </row>
    <row r="31" spans="1:13">
      <c r="A31" s="243">
        <v>23</v>
      </c>
      <c r="B31" s="240" t="s">
        <v>103</v>
      </c>
      <c r="C31" s="114">
        <v>67.400000000000006</v>
      </c>
      <c r="D31" s="114">
        <v>75</v>
      </c>
      <c r="E31" s="252" t="s">
        <v>116</v>
      </c>
      <c r="F31" s="252" t="s">
        <v>117</v>
      </c>
      <c r="G31" s="114">
        <v>184</v>
      </c>
      <c r="H31" s="239">
        <v>4.5</v>
      </c>
      <c r="I31" s="240">
        <v>3</v>
      </c>
      <c r="J31" s="239">
        <v>1</v>
      </c>
      <c r="K31" s="240">
        <v>4</v>
      </c>
      <c r="L31" s="236"/>
      <c r="M31" s="243"/>
    </row>
    <row r="32" spans="1:13">
      <c r="A32" s="243">
        <v>24</v>
      </c>
      <c r="B32" s="240" t="s">
        <v>103</v>
      </c>
      <c r="C32" s="114">
        <v>56.7</v>
      </c>
      <c r="D32" s="114">
        <v>63</v>
      </c>
      <c r="E32" s="114" t="s">
        <v>125</v>
      </c>
      <c r="F32" s="114" t="s">
        <v>124</v>
      </c>
      <c r="G32" s="114">
        <v>417</v>
      </c>
      <c r="H32" s="239">
        <v>4.5</v>
      </c>
      <c r="I32" s="240">
        <v>3</v>
      </c>
      <c r="J32" s="239">
        <v>1</v>
      </c>
      <c r="K32" s="240">
        <v>4</v>
      </c>
      <c r="L32" s="236"/>
      <c r="M32" s="243"/>
    </row>
    <row r="33" spans="1:13">
      <c r="A33" s="243">
        <v>25</v>
      </c>
      <c r="B33" s="240" t="s">
        <v>103</v>
      </c>
      <c r="C33" s="114">
        <v>56.7</v>
      </c>
      <c r="D33" s="114">
        <v>63</v>
      </c>
      <c r="E33" s="252" t="s">
        <v>124</v>
      </c>
      <c r="F33" s="252" t="s">
        <v>126</v>
      </c>
      <c r="G33" s="114">
        <v>200</v>
      </c>
      <c r="H33" s="239">
        <v>4.5</v>
      </c>
      <c r="I33" s="240">
        <v>3</v>
      </c>
      <c r="J33" s="239">
        <v>1</v>
      </c>
      <c r="K33" s="240">
        <v>4</v>
      </c>
      <c r="L33" s="236"/>
      <c r="M33" s="243"/>
    </row>
    <row r="34" spans="1:13">
      <c r="A34" s="243">
        <v>26</v>
      </c>
      <c r="B34" s="240" t="s">
        <v>103</v>
      </c>
      <c r="C34" s="114">
        <v>56.7</v>
      </c>
      <c r="D34" s="114">
        <v>63</v>
      </c>
      <c r="E34" s="114" t="s">
        <v>127</v>
      </c>
      <c r="F34" s="114" t="s">
        <v>805</v>
      </c>
      <c r="G34" s="114">
        <v>213</v>
      </c>
      <c r="H34" s="239">
        <v>4.5</v>
      </c>
      <c r="I34" s="240">
        <v>3</v>
      </c>
      <c r="J34" s="239">
        <v>1</v>
      </c>
      <c r="K34" s="240">
        <v>4</v>
      </c>
      <c r="L34" s="236"/>
      <c r="M34" s="243"/>
    </row>
    <row r="35" spans="1:13">
      <c r="A35" s="243">
        <v>27</v>
      </c>
      <c r="B35" s="240" t="s">
        <v>103</v>
      </c>
      <c r="C35" s="114">
        <v>56.7</v>
      </c>
      <c r="D35" s="114">
        <v>63</v>
      </c>
      <c r="E35" s="114" t="s">
        <v>125</v>
      </c>
      <c r="F35" s="114" t="s">
        <v>129</v>
      </c>
      <c r="G35" s="114">
        <v>263</v>
      </c>
      <c r="H35" s="239">
        <v>4.5</v>
      </c>
      <c r="I35" s="240">
        <v>3</v>
      </c>
      <c r="J35" s="239">
        <v>1</v>
      </c>
      <c r="K35" s="240">
        <v>4</v>
      </c>
      <c r="L35" s="236"/>
      <c r="M35" s="243"/>
    </row>
    <row r="36" spans="1:13">
      <c r="A36" s="243">
        <v>28</v>
      </c>
      <c r="B36" s="240" t="s">
        <v>103</v>
      </c>
      <c r="C36" s="114">
        <v>99.3</v>
      </c>
      <c r="D36" s="114">
        <v>110</v>
      </c>
      <c r="E36" s="114" t="s">
        <v>130</v>
      </c>
      <c r="F36" s="114" t="s">
        <v>116</v>
      </c>
      <c r="G36" s="114">
        <v>238</v>
      </c>
      <c r="H36" s="239">
        <v>4.5</v>
      </c>
      <c r="I36" s="240">
        <v>3</v>
      </c>
      <c r="J36" s="239">
        <v>1</v>
      </c>
      <c r="K36" s="240">
        <v>4</v>
      </c>
      <c r="L36" s="236"/>
      <c r="M36" s="243"/>
    </row>
    <row r="37" spans="1:13">
      <c r="A37" s="243">
        <v>29</v>
      </c>
      <c r="B37" s="240" t="s">
        <v>103</v>
      </c>
      <c r="C37" s="114">
        <v>56.7</v>
      </c>
      <c r="D37" s="114">
        <v>63</v>
      </c>
      <c r="E37" s="114" t="s">
        <v>131</v>
      </c>
      <c r="F37" s="114" t="s">
        <v>132</v>
      </c>
      <c r="G37" s="114">
        <v>161</v>
      </c>
      <c r="H37" s="239">
        <v>4.5</v>
      </c>
      <c r="I37" s="240">
        <v>3</v>
      </c>
      <c r="J37" s="239">
        <v>1</v>
      </c>
      <c r="K37" s="240">
        <v>4</v>
      </c>
      <c r="L37" s="236"/>
      <c r="M37" s="243"/>
    </row>
    <row r="38" spans="1:13">
      <c r="A38" s="243">
        <v>30</v>
      </c>
      <c r="B38" s="240" t="s">
        <v>103</v>
      </c>
      <c r="C38" s="114">
        <v>56.7</v>
      </c>
      <c r="D38" s="114">
        <v>63</v>
      </c>
      <c r="E38" s="114" t="s">
        <v>132</v>
      </c>
      <c r="F38" s="114" t="s">
        <v>133</v>
      </c>
      <c r="G38" s="114">
        <v>155</v>
      </c>
      <c r="H38" s="239">
        <v>4.5</v>
      </c>
      <c r="I38" s="240">
        <v>3</v>
      </c>
      <c r="J38" s="239">
        <v>1</v>
      </c>
      <c r="K38" s="240">
        <v>4</v>
      </c>
      <c r="L38" s="236"/>
      <c r="M38" s="243"/>
    </row>
    <row r="39" spans="1:13">
      <c r="A39" s="243">
        <v>31</v>
      </c>
      <c r="B39" s="240" t="s">
        <v>103</v>
      </c>
      <c r="C39" s="114">
        <v>56.7</v>
      </c>
      <c r="D39" s="114">
        <v>63</v>
      </c>
      <c r="E39" s="114" t="s">
        <v>134</v>
      </c>
      <c r="F39" s="114" t="s">
        <v>125</v>
      </c>
      <c r="G39" s="114">
        <v>31</v>
      </c>
      <c r="H39" s="239">
        <v>4.5</v>
      </c>
      <c r="I39" s="240">
        <v>3</v>
      </c>
      <c r="J39" s="239">
        <v>1</v>
      </c>
      <c r="K39" s="240">
        <v>4</v>
      </c>
      <c r="L39" s="236"/>
      <c r="M39" s="243"/>
    </row>
    <row r="40" spans="1:13">
      <c r="A40" s="243">
        <v>32</v>
      </c>
      <c r="B40" s="240" t="s">
        <v>103</v>
      </c>
      <c r="C40" s="114">
        <v>56.7</v>
      </c>
      <c r="D40" s="114">
        <v>63</v>
      </c>
      <c r="E40" s="114" t="s">
        <v>135</v>
      </c>
      <c r="F40" s="114" t="s">
        <v>134</v>
      </c>
      <c r="G40" s="114">
        <v>53</v>
      </c>
      <c r="H40" s="239">
        <v>4.5</v>
      </c>
      <c r="I40" s="240">
        <v>3</v>
      </c>
      <c r="J40" s="239">
        <v>1</v>
      </c>
      <c r="K40" s="240">
        <v>4</v>
      </c>
      <c r="L40" s="236"/>
      <c r="M40" s="243"/>
    </row>
    <row r="41" spans="1:13">
      <c r="A41" s="243">
        <v>33</v>
      </c>
      <c r="B41" s="240" t="s">
        <v>103</v>
      </c>
      <c r="C41" s="114">
        <v>56.7</v>
      </c>
      <c r="D41" s="114">
        <v>63</v>
      </c>
      <c r="E41" s="114" t="s">
        <v>133</v>
      </c>
      <c r="F41" s="114" t="s">
        <v>136</v>
      </c>
      <c r="G41" s="114">
        <v>300</v>
      </c>
      <c r="H41" s="239">
        <v>4.5</v>
      </c>
      <c r="I41" s="240">
        <v>3</v>
      </c>
      <c r="J41" s="239">
        <v>1</v>
      </c>
      <c r="K41" s="240">
        <v>4</v>
      </c>
      <c r="L41" s="236"/>
      <c r="M41" s="243"/>
    </row>
    <row r="42" spans="1:13">
      <c r="A42" s="243">
        <v>34</v>
      </c>
      <c r="B42" s="240" t="s">
        <v>103</v>
      </c>
      <c r="C42" s="114">
        <v>56.7</v>
      </c>
      <c r="D42" s="114">
        <v>63</v>
      </c>
      <c r="E42" s="114" t="s">
        <v>137</v>
      </c>
      <c r="F42" s="114" t="s">
        <v>135</v>
      </c>
      <c r="G42" s="114">
        <v>30</v>
      </c>
      <c r="H42" s="239">
        <v>4.5</v>
      </c>
      <c r="I42" s="240">
        <v>3</v>
      </c>
      <c r="J42" s="239">
        <v>1</v>
      </c>
      <c r="K42" s="240">
        <v>4</v>
      </c>
      <c r="L42" s="236"/>
      <c r="M42" s="243"/>
    </row>
    <row r="43" spans="1:13">
      <c r="A43" s="243">
        <v>35</v>
      </c>
      <c r="B43" s="240" t="s">
        <v>103</v>
      </c>
      <c r="C43" s="114">
        <v>56.7</v>
      </c>
      <c r="D43" s="114">
        <v>63</v>
      </c>
      <c r="E43" s="114" t="s">
        <v>223</v>
      </c>
      <c r="F43" s="114" t="s">
        <v>53</v>
      </c>
      <c r="G43" s="114">
        <v>32</v>
      </c>
      <c r="H43" s="239">
        <v>4.5</v>
      </c>
      <c r="I43" s="240">
        <v>3</v>
      </c>
      <c r="J43" s="239">
        <v>1</v>
      </c>
      <c r="K43" s="240">
        <v>4</v>
      </c>
      <c r="L43" s="236"/>
      <c r="M43" s="243"/>
    </row>
    <row r="44" spans="1:13">
      <c r="A44" s="243">
        <v>36</v>
      </c>
      <c r="B44" s="240" t="s">
        <v>103</v>
      </c>
      <c r="C44" s="114">
        <v>56.7</v>
      </c>
      <c r="D44" s="114">
        <v>63</v>
      </c>
      <c r="E44" s="114" t="s">
        <v>139</v>
      </c>
      <c r="F44" s="114" t="s">
        <v>135</v>
      </c>
      <c r="G44" s="114">
        <v>57</v>
      </c>
      <c r="H44" s="239">
        <v>4.5</v>
      </c>
      <c r="I44" s="240">
        <v>3</v>
      </c>
      <c r="J44" s="239">
        <v>1</v>
      </c>
      <c r="K44" s="240">
        <v>4</v>
      </c>
      <c r="L44" s="236"/>
      <c r="M44" s="243"/>
    </row>
    <row r="45" spans="1:13">
      <c r="A45" s="243">
        <v>37</v>
      </c>
      <c r="B45" s="240" t="s">
        <v>103</v>
      </c>
      <c r="C45" s="114">
        <v>56.7</v>
      </c>
      <c r="D45" s="114">
        <v>63</v>
      </c>
      <c r="E45" s="114" t="s">
        <v>117</v>
      </c>
      <c r="F45" s="114" t="s">
        <v>139</v>
      </c>
      <c r="G45" s="114">
        <v>16</v>
      </c>
      <c r="H45" s="239">
        <v>4.5</v>
      </c>
      <c r="I45" s="240">
        <v>3</v>
      </c>
      <c r="J45" s="239">
        <v>1</v>
      </c>
      <c r="K45" s="240">
        <v>4</v>
      </c>
      <c r="L45" s="236"/>
      <c r="M45" s="243"/>
    </row>
    <row r="46" spans="1:13">
      <c r="A46" s="243">
        <v>38</v>
      </c>
      <c r="B46" s="240" t="s">
        <v>103</v>
      </c>
      <c r="C46" s="114">
        <v>56.7</v>
      </c>
      <c r="D46" s="114">
        <v>63</v>
      </c>
      <c r="E46" s="114" t="s">
        <v>117</v>
      </c>
      <c r="F46" s="114" t="s">
        <v>140</v>
      </c>
      <c r="G46" s="114">
        <v>26</v>
      </c>
      <c r="H46" s="239">
        <v>4.5</v>
      </c>
      <c r="I46" s="240">
        <v>3</v>
      </c>
      <c r="J46" s="239">
        <v>1</v>
      </c>
      <c r="K46" s="240">
        <v>4</v>
      </c>
      <c r="L46" s="236"/>
      <c r="M46" s="243"/>
    </row>
    <row r="47" spans="1:13">
      <c r="A47" s="243">
        <v>39</v>
      </c>
      <c r="B47" s="240" t="s">
        <v>103</v>
      </c>
      <c r="C47" s="114">
        <v>56.7</v>
      </c>
      <c r="D47" s="114">
        <v>63</v>
      </c>
      <c r="E47" s="114" t="s">
        <v>140</v>
      </c>
      <c r="F47" s="114" t="s">
        <v>141</v>
      </c>
      <c r="G47" s="114">
        <v>78</v>
      </c>
      <c r="H47" s="239">
        <v>4.5</v>
      </c>
      <c r="I47" s="240">
        <v>3</v>
      </c>
      <c r="J47" s="239">
        <v>1</v>
      </c>
      <c r="K47" s="240">
        <v>4</v>
      </c>
      <c r="L47" s="236"/>
      <c r="M47" s="243"/>
    </row>
    <row r="48" spans="1:13">
      <c r="A48" s="243">
        <v>40</v>
      </c>
      <c r="B48" s="240" t="s">
        <v>103</v>
      </c>
      <c r="C48" s="114">
        <v>56.7</v>
      </c>
      <c r="D48" s="114">
        <v>63</v>
      </c>
      <c r="E48" s="114" t="s">
        <v>136</v>
      </c>
      <c r="F48" s="114" t="s">
        <v>142</v>
      </c>
      <c r="G48" s="114">
        <v>116</v>
      </c>
      <c r="H48" s="239">
        <v>4.5</v>
      </c>
      <c r="I48" s="240">
        <v>3</v>
      </c>
      <c r="J48" s="239">
        <v>1</v>
      </c>
      <c r="K48" s="240">
        <v>4</v>
      </c>
      <c r="L48" s="236"/>
      <c r="M48" s="243"/>
    </row>
    <row r="49" spans="1:13">
      <c r="A49" s="243">
        <v>41</v>
      </c>
      <c r="B49" s="240" t="s">
        <v>103</v>
      </c>
      <c r="C49" s="114">
        <v>67.400000000000006</v>
      </c>
      <c r="D49" s="114">
        <v>75</v>
      </c>
      <c r="E49" s="252" t="s">
        <v>122</v>
      </c>
      <c r="F49" s="252" t="s">
        <v>131</v>
      </c>
      <c r="G49" s="114">
        <v>300</v>
      </c>
      <c r="H49" s="239">
        <v>4.5</v>
      </c>
      <c r="I49" s="240">
        <v>3</v>
      </c>
      <c r="J49" s="239">
        <v>1</v>
      </c>
      <c r="K49" s="240">
        <v>4</v>
      </c>
      <c r="L49" s="236"/>
      <c r="M49" s="243"/>
    </row>
    <row r="50" spans="1:13">
      <c r="A50" s="243">
        <v>42</v>
      </c>
      <c r="B50" s="240" t="s">
        <v>103</v>
      </c>
      <c r="C50" s="114">
        <v>56.7</v>
      </c>
      <c r="D50" s="114">
        <v>63</v>
      </c>
      <c r="E50" s="252" t="s">
        <v>124</v>
      </c>
      <c r="F50" s="252" t="s">
        <v>126</v>
      </c>
      <c r="G50" s="114">
        <v>196</v>
      </c>
      <c r="H50" s="239">
        <v>4.5</v>
      </c>
      <c r="I50" s="240">
        <v>3</v>
      </c>
      <c r="J50" s="239">
        <v>1</v>
      </c>
      <c r="K50" s="240">
        <v>4</v>
      </c>
      <c r="L50" s="236"/>
      <c r="M50" s="243"/>
    </row>
    <row r="51" spans="1:13">
      <c r="A51" s="243">
        <v>43</v>
      </c>
      <c r="B51" s="240" t="s">
        <v>103</v>
      </c>
      <c r="C51" s="114">
        <v>56.7</v>
      </c>
      <c r="D51" s="114">
        <v>63</v>
      </c>
      <c r="E51" s="114" t="s">
        <v>126</v>
      </c>
      <c r="F51" s="114" t="s">
        <v>143</v>
      </c>
      <c r="G51" s="114">
        <v>51</v>
      </c>
      <c r="H51" s="239">
        <v>4.5</v>
      </c>
      <c r="I51" s="240">
        <v>3</v>
      </c>
      <c r="J51" s="239">
        <v>1</v>
      </c>
      <c r="K51" s="240">
        <v>4</v>
      </c>
      <c r="L51" s="236"/>
      <c r="M51" s="243"/>
    </row>
    <row r="52" spans="1:13">
      <c r="A52" s="243">
        <v>44</v>
      </c>
      <c r="B52" s="240" t="s">
        <v>103</v>
      </c>
      <c r="C52" s="114">
        <v>56.7</v>
      </c>
      <c r="D52" s="114">
        <v>63</v>
      </c>
      <c r="E52" s="114" t="s">
        <v>145</v>
      </c>
      <c r="F52" s="114" t="s">
        <v>146</v>
      </c>
      <c r="G52" s="114">
        <v>351</v>
      </c>
      <c r="H52" s="239">
        <v>4.5</v>
      </c>
      <c r="I52" s="240">
        <v>3</v>
      </c>
      <c r="J52" s="239">
        <v>1</v>
      </c>
      <c r="K52" s="240">
        <v>4</v>
      </c>
      <c r="L52" s="236"/>
      <c r="M52" s="243"/>
    </row>
    <row r="53" spans="1:13">
      <c r="A53" s="243">
        <v>45</v>
      </c>
      <c r="B53" s="240" t="s">
        <v>103</v>
      </c>
      <c r="C53" s="114">
        <v>56.7</v>
      </c>
      <c r="D53" s="114">
        <v>63</v>
      </c>
      <c r="E53" s="114" t="s">
        <v>146</v>
      </c>
      <c r="F53" s="114" t="s">
        <v>147</v>
      </c>
      <c r="G53" s="114">
        <v>409</v>
      </c>
      <c r="H53" s="239">
        <v>4.5</v>
      </c>
      <c r="I53" s="240">
        <v>3</v>
      </c>
      <c r="J53" s="239">
        <v>1</v>
      </c>
      <c r="K53" s="240">
        <v>4</v>
      </c>
      <c r="L53" s="236"/>
      <c r="M53" s="243"/>
    </row>
    <row r="54" spans="1:13">
      <c r="A54" s="243">
        <v>46</v>
      </c>
      <c r="B54" s="240" t="s">
        <v>103</v>
      </c>
      <c r="C54" s="114">
        <v>56.7</v>
      </c>
      <c r="D54" s="114">
        <v>63</v>
      </c>
      <c r="E54" s="114" t="s">
        <v>148</v>
      </c>
      <c r="F54" s="114" t="s">
        <v>149</v>
      </c>
      <c r="G54" s="114">
        <v>352</v>
      </c>
      <c r="H54" s="239">
        <v>4.5</v>
      </c>
      <c r="I54" s="240">
        <v>3</v>
      </c>
      <c r="J54" s="239">
        <v>1</v>
      </c>
      <c r="K54" s="240">
        <v>4</v>
      </c>
      <c r="L54" s="236"/>
      <c r="M54" s="243"/>
    </row>
    <row r="55" spans="1:13">
      <c r="A55" s="243">
        <v>47</v>
      </c>
      <c r="B55" s="240" t="s">
        <v>103</v>
      </c>
      <c r="C55" s="114">
        <v>56.7</v>
      </c>
      <c r="D55" s="114">
        <v>63</v>
      </c>
      <c r="E55" s="114" t="s">
        <v>149</v>
      </c>
      <c r="F55" s="114" t="s">
        <v>150</v>
      </c>
      <c r="G55" s="114">
        <v>151</v>
      </c>
      <c r="H55" s="239">
        <v>4.5</v>
      </c>
      <c r="I55" s="240">
        <v>3</v>
      </c>
      <c r="J55" s="239">
        <v>1</v>
      </c>
      <c r="K55" s="240">
        <v>4</v>
      </c>
      <c r="L55" s="236"/>
      <c r="M55" s="243"/>
    </row>
    <row r="56" spans="1:13">
      <c r="A56" s="243">
        <v>48</v>
      </c>
      <c r="B56" s="240" t="s">
        <v>103</v>
      </c>
      <c r="C56" s="114">
        <v>56.7</v>
      </c>
      <c r="D56" s="114">
        <v>63</v>
      </c>
      <c r="E56" s="114" t="s">
        <v>150</v>
      </c>
      <c r="F56" s="114" t="s">
        <v>151</v>
      </c>
      <c r="G56" s="114">
        <v>96</v>
      </c>
      <c r="H56" s="239">
        <v>4.5</v>
      </c>
      <c r="I56" s="240">
        <v>3</v>
      </c>
      <c r="J56" s="239">
        <v>1</v>
      </c>
      <c r="K56" s="240">
        <v>4</v>
      </c>
      <c r="L56" s="236"/>
      <c r="M56" s="243"/>
    </row>
    <row r="57" spans="1:13">
      <c r="A57" s="243">
        <v>49</v>
      </c>
      <c r="B57" s="240" t="s">
        <v>103</v>
      </c>
      <c r="C57" s="114">
        <v>56.7</v>
      </c>
      <c r="D57" s="114">
        <v>63</v>
      </c>
      <c r="E57" s="114" t="s">
        <v>149</v>
      </c>
      <c r="F57" s="114" t="s">
        <v>152</v>
      </c>
      <c r="G57" s="114">
        <v>156</v>
      </c>
      <c r="H57" s="239">
        <v>4.5</v>
      </c>
      <c r="I57" s="240">
        <v>3</v>
      </c>
      <c r="J57" s="239">
        <v>1</v>
      </c>
      <c r="K57" s="240">
        <v>4</v>
      </c>
      <c r="L57" s="236"/>
      <c r="M57" s="243"/>
    </row>
    <row r="58" spans="1:13">
      <c r="A58" s="243">
        <v>50</v>
      </c>
      <c r="B58" s="240" t="s">
        <v>103</v>
      </c>
      <c r="C58" s="114">
        <v>56.7</v>
      </c>
      <c r="D58" s="114">
        <v>63</v>
      </c>
      <c r="E58" s="114" t="s">
        <v>153</v>
      </c>
      <c r="F58" s="114" t="s">
        <v>151</v>
      </c>
      <c r="G58" s="114">
        <v>393</v>
      </c>
      <c r="H58" s="239">
        <v>4.5</v>
      </c>
      <c r="I58" s="240">
        <v>3</v>
      </c>
      <c r="J58" s="239">
        <v>1</v>
      </c>
      <c r="K58" s="240">
        <v>4</v>
      </c>
      <c r="L58" s="236"/>
      <c r="M58" s="243"/>
    </row>
    <row r="59" spans="1:13">
      <c r="A59" s="243">
        <v>51</v>
      </c>
      <c r="B59" s="240" t="s">
        <v>103</v>
      </c>
      <c r="C59" s="114">
        <v>56.7</v>
      </c>
      <c r="D59" s="114">
        <v>63</v>
      </c>
      <c r="E59" s="114" t="s">
        <v>152</v>
      </c>
      <c r="F59" s="114" t="s">
        <v>154</v>
      </c>
      <c r="G59" s="114">
        <v>95</v>
      </c>
      <c r="H59" s="239">
        <v>4.5</v>
      </c>
      <c r="I59" s="240">
        <v>3</v>
      </c>
      <c r="J59" s="239">
        <v>1</v>
      </c>
      <c r="K59" s="240">
        <v>4</v>
      </c>
      <c r="L59" s="236"/>
      <c r="M59" s="243"/>
    </row>
    <row r="60" spans="1:13">
      <c r="A60" s="243">
        <v>52</v>
      </c>
      <c r="B60" s="240" t="s">
        <v>103</v>
      </c>
      <c r="C60" s="114">
        <v>56.7</v>
      </c>
      <c r="D60" s="114">
        <v>63</v>
      </c>
      <c r="E60" s="114" t="s">
        <v>155</v>
      </c>
      <c r="F60" s="114" t="s">
        <v>152</v>
      </c>
      <c r="G60" s="114">
        <v>191</v>
      </c>
      <c r="H60" s="239">
        <v>4.5</v>
      </c>
      <c r="I60" s="240">
        <v>3</v>
      </c>
      <c r="J60" s="239">
        <v>1</v>
      </c>
      <c r="K60" s="240">
        <v>4</v>
      </c>
      <c r="L60" s="236"/>
      <c r="M60" s="243"/>
    </row>
    <row r="61" spans="1:13">
      <c r="A61" s="243">
        <v>53</v>
      </c>
      <c r="B61" s="240" t="s">
        <v>103</v>
      </c>
      <c r="C61" s="114">
        <v>56.7</v>
      </c>
      <c r="D61" s="114">
        <v>63</v>
      </c>
      <c r="E61" s="253" t="s">
        <v>151</v>
      </c>
      <c r="F61" s="253" t="s">
        <v>156</v>
      </c>
      <c r="G61" s="114">
        <v>361</v>
      </c>
      <c r="H61" s="239">
        <v>4.5</v>
      </c>
      <c r="I61" s="240">
        <v>3</v>
      </c>
      <c r="J61" s="239">
        <v>1</v>
      </c>
      <c r="K61" s="240">
        <v>4</v>
      </c>
      <c r="L61" s="236"/>
      <c r="M61" s="243"/>
    </row>
    <row r="62" spans="1:13">
      <c r="A62" s="243">
        <v>54</v>
      </c>
      <c r="B62" s="240" t="s">
        <v>103</v>
      </c>
      <c r="C62" s="114">
        <v>81.099999999999994</v>
      </c>
      <c r="D62" s="114">
        <v>90</v>
      </c>
      <c r="E62" s="253" t="s">
        <v>169</v>
      </c>
      <c r="F62" s="253" t="s">
        <v>170</v>
      </c>
      <c r="G62" s="114">
        <v>45</v>
      </c>
      <c r="H62" s="239">
        <v>4.5</v>
      </c>
      <c r="I62" s="240">
        <v>3</v>
      </c>
      <c r="J62" s="239">
        <v>1</v>
      </c>
      <c r="K62" s="240">
        <v>4</v>
      </c>
      <c r="L62" s="236"/>
      <c r="M62" s="243"/>
    </row>
    <row r="63" spans="1:13">
      <c r="A63" s="243">
        <v>55</v>
      </c>
      <c r="B63" s="240" t="s">
        <v>103</v>
      </c>
      <c r="C63" s="114">
        <v>81.099999999999994</v>
      </c>
      <c r="D63" s="114">
        <v>90</v>
      </c>
      <c r="E63" s="253" t="s">
        <v>170</v>
      </c>
      <c r="F63" s="253" t="s">
        <v>171</v>
      </c>
      <c r="G63" s="114">
        <v>120</v>
      </c>
      <c r="H63" s="239">
        <v>4.5</v>
      </c>
      <c r="I63" s="240">
        <v>3</v>
      </c>
      <c r="J63" s="239">
        <v>1</v>
      </c>
      <c r="K63" s="240">
        <v>4</v>
      </c>
      <c r="L63" s="236"/>
      <c r="M63" s="243"/>
    </row>
    <row r="64" spans="1:13">
      <c r="A64" s="243">
        <v>56</v>
      </c>
      <c r="B64" s="240" t="s">
        <v>103</v>
      </c>
      <c r="C64" s="114">
        <v>56.7</v>
      </c>
      <c r="D64" s="114">
        <v>63</v>
      </c>
      <c r="E64" s="253" t="s">
        <v>172</v>
      </c>
      <c r="F64" s="253" t="s">
        <v>173</v>
      </c>
      <c r="G64" s="114">
        <v>45</v>
      </c>
      <c r="H64" s="239">
        <v>4.5</v>
      </c>
      <c r="I64" s="240">
        <v>3</v>
      </c>
      <c r="J64" s="239">
        <v>1</v>
      </c>
      <c r="K64" s="240">
        <v>4</v>
      </c>
      <c r="L64" s="236"/>
      <c r="M64" s="243"/>
    </row>
    <row r="65" spans="1:13">
      <c r="A65" s="243">
        <v>57</v>
      </c>
      <c r="B65" s="240" t="s">
        <v>103</v>
      </c>
      <c r="C65" s="114">
        <v>56.7</v>
      </c>
      <c r="D65" s="114">
        <v>63</v>
      </c>
      <c r="E65" s="253" t="s">
        <v>173</v>
      </c>
      <c r="F65" s="253" t="s">
        <v>174</v>
      </c>
      <c r="G65" s="114">
        <v>86</v>
      </c>
      <c r="H65" s="239">
        <v>4.5</v>
      </c>
      <c r="I65" s="240">
        <v>3</v>
      </c>
      <c r="J65" s="239">
        <v>1</v>
      </c>
      <c r="K65" s="240">
        <v>4</v>
      </c>
      <c r="L65" s="236"/>
      <c r="M65" s="243"/>
    </row>
    <row r="66" spans="1:13">
      <c r="A66" s="243">
        <v>58</v>
      </c>
      <c r="B66" s="240" t="s">
        <v>103</v>
      </c>
      <c r="C66" s="114">
        <v>56.7</v>
      </c>
      <c r="D66" s="114">
        <v>63</v>
      </c>
      <c r="E66" s="253" t="s">
        <v>174</v>
      </c>
      <c r="F66" s="253" t="s">
        <v>175</v>
      </c>
      <c r="G66" s="114">
        <v>45</v>
      </c>
      <c r="H66" s="239">
        <v>4.5</v>
      </c>
      <c r="I66" s="240">
        <v>3</v>
      </c>
      <c r="J66" s="239">
        <v>1</v>
      </c>
      <c r="K66" s="240">
        <v>4</v>
      </c>
      <c r="L66" s="236"/>
      <c r="M66" s="243"/>
    </row>
    <row r="67" spans="1:13">
      <c r="A67" s="243">
        <v>59</v>
      </c>
      <c r="B67" s="240" t="s">
        <v>103</v>
      </c>
      <c r="C67" s="114">
        <v>99.3</v>
      </c>
      <c r="D67" s="114">
        <v>110</v>
      </c>
      <c r="E67" s="253" t="s">
        <v>176</v>
      </c>
      <c r="F67" s="253" t="s">
        <v>177</v>
      </c>
      <c r="G67" s="114">
        <v>150</v>
      </c>
      <c r="H67" s="239">
        <v>4.5</v>
      </c>
      <c r="I67" s="240">
        <v>3</v>
      </c>
      <c r="J67" s="239">
        <v>1</v>
      </c>
      <c r="K67" s="240">
        <v>4</v>
      </c>
      <c r="L67" s="236"/>
      <c r="M67" s="243"/>
    </row>
    <row r="68" spans="1:13">
      <c r="A68" s="243">
        <v>61</v>
      </c>
      <c r="B68" s="240" t="s">
        <v>103</v>
      </c>
      <c r="C68" s="114">
        <v>99.3</v>
      </c>
      <c r="D68" s="114">
        <v>110</v>
      </c>
      <c r="E68" s="253" t="s">
        <v>178</v>
      </c>
      <c r="F68" s="253" t="s">
        <v>179</v>
      </c>
      <c r="G68" s="114">
        <v>185</v>
      </c>
      <c r="H68" s="239">
        <v>4.5</v>
      </c>
      <c r="I68" s="240">
        <v>3</v>
      </c>
      <c r="J68" s="239">
        <v>1</v>
      </c>
      <c r="K68" s="240">
        <v>4</v>
      </c>
      <c r="L68" s="236"/>
      <c r="M68" s="243"/>
    </row>
    <row r="69" spans="1:13">
      <c r="A69" s="243">
        <v>62</v>
      </c>
      <c r="B69" s="240" t="s">
        <v>103</v>
      </c>
      <c r="C69" s="114">
        <v>81.099999999999994</v>
      </c>
      <c r="D69" s="114">
        <v>90</v>
      </c>
      <c r="E69" s="253" t="s">
        <v>178</v>
      </c>
      <c r="F69" s="253" t="s">
        <v>169</v>
      </c>
      <c r="G69" s="114">
        <v>117</v>
      </c>
      <c r="H69" s="239">
        <v>4.5</v>
      </c>
      <c r="I69" s="240">
        <v>3</v>
      </c>
      <c r="J69" s="239">
        <v>1</v>
      </c>
      <c r="K69" s="240">
        <v>4</v>
      </c>
      <c r="L69" s="236"/>
      <c r="M69" s="243"/>
    </row>
    <row r="70" spans="1:13">
      <c r="A70" s="243">
        <v>63</v>
      </c>
      <c r="B70" s="240" t="s">
        <v>103</v>
      </c>
      <c r="C70" s="114">
        <v>81.099999999999994</v>
      </c>
      <c r="D70" s="114">
        <v>90</v>
      </c>
      <c r="E70" s="253" t="s">
        <v>180</v>
      </c>
      <c r="F70" s="253" t="s">
        <v>181</v>
      </c>
      <c r="G70" s="114">
        <v>196</v>
      </c>
      <c r="H70" s="239">
        <v>4.5</v>
      </c>
      <c r="I70" s="240">
        <v>3</v>
      </c>
      <c r="J70" s="239">
        <v>1</v>
      </c>
      <c r="K70" s="240">
        <v>4</v>
      </c>
      <c r="L70" s="236"/>
      <c r="M70" s="243"/>
    </row>
    <row r="71" spans="1:13">
      <c r="A71" s="243">
        <v>64</v>
      </c>
      <c r="B71" s="240" t="s">
        <v>103</v>
      </c>
      <c r="C71" s="114">
        <v>81.099999999999994</v>
      </c>
      <c r="D71" s="114">
        <v>90</v>
      </c>
      <c r="E71" s="254" t="s">
        <v>181</v>
      </c>
      <c r="F71" s="254" t="s">
        <v>182</v>
      </c>
      <c r="G71" s="114">
        <v>300</v>
      </c>
      <c r="H71" s="239">
        <v>4.5</v>
      </c>
      <c r="I71" s="240">
        <v>3</v>
      </c>
      <c r="J71" s="239">
        <v>1</v>
      </c>
      <c r="K71" s="240">
        <v>4</v>
      </c>
      <c r="L71" s="236"/>
      <c r="M71" s="243"/>
    </row>
    <row r="72" spans="1:13">
      <c r="A72" s="243">
        <v>65</v>
      </c>
      <c r="B72" s="240" t="s">
        <v>103</v>
      </c>
      <c r="C72" s="114">
        <v>81.099999999999994</v>
      </c>
      <c r="D72" s="114">
        <v>90</v>
      </c>
      <c r="E72" s="254" t="s">
        <v>181</v>
      </c>
      <c r="F72" s="254" t="s">
        <v>182</v>
      </c>
      <c r="G72" s="114">
        <v>100</v>
      </c>
      <c r="H72" s="239">
        <v>4.5</v>
      </c>
      <c r="I72" s="240">
        <v>3</v>
      </c>
      <c r="J72" s="239">
        <v>1</v>
      </c>
      <c r="K72" s="240">
        <v>4</v>
      </c>
      <c r="L72" s="236"/>
      <c r="M72" s="243"/>
    </row>
    <row r="73" spans="1:13">
      <c r="A73" s="243">
        <v>66</v>
      </c>
      <c r="B73" s="240" t="s">
        <v>103</v>
      </c>
      <c r="C73" s="114">
        <v>56.7</v>
      </c>
      <c r="D73" s="114">
        <v>63</v>
      </c>
      <c r="E73" s="253" t="s">
        <v>171</v>
      </c>
      <c r="F73" s="253" t="s">
        <v>183</v>
      </c>
      <c r="G73" s="114">
        <v>111</v>
      </c>
      <c r="H73" s="239">
        <v>4.5</v>
      </c>
      <c r="I73" s="240">
        <v>3</v>
      </c>
      <c r="J73" s="239">
        <v>1</v>
      </c>
      <c r="K73" s="240">
        <v>4</v>
      </c>
      <c r="L73" s="236"/>
      <c r="M73" s="243"/>
    </row>
    <row r="74" spans="1:13">
      <c r="A74" s="243">
        <v>67</v>
      </c>
      <c r="B74" s="240" t="s">
        <v>103</v>
      </c>
      <c r="C74" s="114">
        <v>56.7</v>
      </c>
      <c r="D74" s="114">
        <v>63</v>
      </c>
      <c r="E74" s="253" t="s">
        <v>180</v>
      </c>
      <c r="F74" s="253" t="s">
        <v>184</v>
      </c>
      <c r="G74" s="114">
        <v>68</v>
      </c>
      <c r="H74" s="239">
        <v>4.5</v>
      </c>
      <c r="I74" s="240">
        <v>3</v>
      </c>
      <c r="J74" s="239">
        <v>1</v>
      </c>
      <c r="K74" s="240">
        <v>4</v>
      </c>
      <c r="L74" s="236"/>
      <c r="M74" s="243"/>
    </row>
    <row r="75" spans="1:13">
      <c r="A75" s="243">
        <v>68</v>
      </c>
      <c r="B75" s="240" t="s">
        <v>103</v>
      </c>
      <c r="C75" s="114">
        <v>56.7</v>
      </c>
      <c r="D75" s="114">
        <v>63</v>
      </c>
      <c r="E75" s="253" t="s">
        <v>184</v>
      </c>
      <c r="F75" s="253" t="s">
        <v>185</v>
      </c>
      <c r="G75" s="114">
        <v>43</v>
      </c>
      <c r="H75" s="239">
        <v>4.5</v>
      </c>
      <c r="I75" s="240">
        <v>3</v>
      </c>
      <c r="J75" s="239">
        <v>1</v>
      </c>
      <c r="K75" s="240">
        <v>4</v>
      </c>
      <c r="L75" s="236"/>
      <c r="M75" s="243"/>
    </row>
    <row r="76" spans="1:13">
      <c r="A76" s="243">
        <v>69</v>
      </c>
      <c r="B76" s="240" t="s">
        <v>103</v>
      </c>
      <c r="C76" s="114">
        <v>56.7</v>
      </c>
      <c r="D76" s="114">
        <v>63</v>
      </c>
      <c r="E76" s="253" t="s">
        <v>184</v>
      </c>
      <c r="F76" s="253" t="s">
        <v>186</v>
      </c>
      <c r="G76" s="114">
        <v>43</v>
      </c>
      <c r="H76" s="239">
        <v>4.5</v>
      </c>
      <c r="I76" s="240">
        <v>3</v>
      </c>
      <c r="J76" s="239">
        <v>1</v>
      </c>
      <c r="K76" s="240">
        <v>4</v>
      </c>
      <c r="L76" s="236"/>
      <c r="M76" s="243"/>
    </row>
    <row r="77" spans="1:13">
      <c r="A77" s="243">
        <v>70</v>
      </c>
      <c r="B77" s="240" t="s">
        <v>103</v>
      </c>
      <c r="C77" s="114">
        <v>99.3</v>
      </c>
      <c r="D77" s="114">
        <v>110</v>
      </c>
      <c r="E77" s="254" t="s">
        <v>187</v>
      </c>
      <c r="F77" s="254" t="s">
        <v>178</v>
      </c>
      <c r="G77" s="114">
        <v>300</v>
      </c>
      <c r="H77" s="239">
        <v>4.5</v>
      </c>
      <c r="I77" s="240">
        <v>3</v>
      </c>
      <c r="J77" s="239">
        <v>1</v>
      </c>
      <c r="K77" s="240">
        <v>4</v>
      </c>
      <c r="L77" s="236"/>
      <c r="M77" s="243"/>
    </row>
    <row r="78" spans="1:13">
      <c r="A78" s="243">
        <v>71</v>
      </c>
      <c r="B78" s="240" t="s">
        <v>103</v>
      </c>
      <c r="C78" s="114">
        <v>56.7</v>
      </c>
      <c r="D78" s="114">
        <v>63</v>
      </c>
      <c r="E78" s="254" t="s">
        <v>43</v>
      </c>
      <c r="F78" s="254" t="s">
        <v>188</v>
      </c>
      <c r="G78" s="114">
        <v>47</v>
      </c>
      <c r="H78" s="239">
        <v>4.5</v>
      </c>
      <c r="I78" s="240">
        <v>3</v>
      </c>
      <c r="J78" s="239">
        <v>1</v>
      </c>
      <c r="K78" s="240">
        <v>4</v>
      </c>
      <c r="L78" s="236"/>
      <c r="M78" s="243"/>
    </row>
    <row r="79" spans="1:13">
      <c r="A79" s="243">
        <v>72</v>
      </c>
      <c r="B79" s="240" t="s">
        <v>103</v>
      </c>
      <c r="C79" s="114">
        <v>56.7</v>
      </c>
      <c r="D79" s="114">
        <v>63</v>
      </c>
      <c r="E79" s="253" t="s">
        <v>145</v>
      </c>
      <c r="F79" s="253" t="s">
        <v>189</v>
      </c>
      <c r="G79" s="114">
        <v>90</v>
      </c>
      <c r="H79" s="239">
        <v>4.5</v>
      </c>
      <c r="I79" s="240">
        <v>3</v>
      </c>
      <c r="J79" s="239">
        <v>1</v>
      </c>
      <c r="K79" s="240">
        <v>4</v>
      </c>
      <c r="L79" s="236"/>
      <c r="M79" s="243"/>
    </row>
    <row r="80" spans="1:13">
      <c r="A80" s="243">
        <v>73</v>
      </c>
      <c r="B80" s="240" t="s">
        <v>103</v>
      </c>
      <c r="C80" s="114">
        <v>56.7</v>
      </c>
      <c r="D80" s="114">
        <v>63</v>
      </c>
      <c r="E80" s="254" t="s">
        <v>190</v>
      </c>
      <c r="F80" s="254" t="s">
        <v>191</v>
      </c>
      <c r="G80" s="114">
        <v>150</v>
      </c>
      <c r="H80" s="239">
        <v>4.5</v>
      </c>
      <c r="I80" s="240">
        <v>3</v>
      </c>
      <c r="J80" s="239">
        <v>1</v>
      </c>
      <c r="K80" s="240">
        <v>4</v>
      </c>
      <c r="L80" s="236"/>
      <c r="M80" s="243"/>
    </row>
    <row r="81" spans="1:13">
      <c r="A81" s="243">
        <v>74</v>
      </c>
      <c r="B81" s="240" t="s">
        <v>103</v>
      </c>
      <c r="C81" s="114">
        <v>99.3</v>
      </c>
      <c r="D81" s="114">
        <v>110</v>
      </c>
      <c r="E81" s="253" t="s">
        <v>192</v>
      </c>
      <c r="F81" s="253" t="s">
        <v>190</v>
      </c>
      <c r="G81" s="114">
        <v>139</v>
      </c>
      <c r="H81" s="239">
        <v>4.5</v>
      </c>
      <c r="I81" s="240">
        <v>3</v>
      </c>
      <c r="J81" s="239">
        <v>1</v>
      </c>
      <c r="K81" s="240">
        <v>4</v>
      </c>
      <c r="L81" s="236"/>
      <c r="M81" s="243"/>
    </row>
    <row r="82" spans="1:13">
      <c r="A82" s="243">
        <v>75</v>
      </c>
      <c r="B82" s="240" t="s">
        <v>103</v>
      </c>
      <c r="C82" s="114">
        <v>56.7</v>
      </c>
      <c r="D82" s="114">
        <v>63</v>
      </c>
      <c r="E82" s="253" t="s">
        <v>189</v>
      </c>
      <c r="F82" s="253" t="s">
        <v>193</v>
      </c>
      <c r="G82" s="114">
        <v>7</v>
      </c>
      <c r="H82" s="239">
        <v>4.5</v>
      </c>
      <c r="I82" s="240">
        <v>3</v>
      </c>
      <c r="J82" s="239">
        <v>1</v>
      </c>
      <c r="K82" s="240">
        <v>4</v>
      </c>
      <c r="L82" s="236"/>
      <c r="M82" s="243"/>
    </row>
    <row r="83" spans="1:13">
      <c r="A83" s="243">
        <v>76</v>
      </c>
      <c r="B83" s="240" t="s">
        <v>103</v>
      </c>
      <c r="C83" s="114">
        <v>56.7</v>
      </c>
      <c r="D83" s="114">
        <v>63</v>
      </c>
      <c r="E83" s="253" t="s">
        <v>193</v>
      </c>
      <c r="F83" s="253" t="s">
        <v>194</v>
      </c>
      <c r="G83" s="114">
        <v>89</v>
      </c>
      <c r="H83" s="239">
        <v>4.5</v>
      </c>
      <c r="I83" s="240">
        <v>3</v>
      </c>
      <c r="J83" s="239">
        <v>1</v>
      </c>
      <c r="K83" s="240">
        <v>4</v>
      </c>
      <c r="L83" s="236"/>
      <c r="M83" s="243"/>
    </row>
    <row r="84" spans="1:13">
      <c r="A84" s="243">
        <v>77</v>
      </c>
      <c r="B84" s="240" t="s">
        <v>103</v>
      </c>
      <c r="C84" s="114">
        <v>56.7</v>
      </c>
      <c r="D84" s="114">
        <v>63</v>
      </c>
      <c r="E84" s="253" t="s">
        <v>170</v>
      </c>
      <c r="F84" s="253" t="s">
        <v>195</v>
      </c>
      <c r="G84" s="114">
        <v>47</v>
      </c>
      <c r="H84" s="239">
        <v>4.5</v>
      </c>
      <c r="I84" s="240">
        <v>3</v>
      </c>
      <c r="J84" s="239">
        <v>1</v>
      </c>
      <c r="K84" s="240">
        <v>4</v>
      </c>
      <c r="L84" s="236"/>
      <c r="M84" s="243"/>
    </row>
    <row r="85" spans="1:13">
      <c r="A85" s="243">
        <v>78</v>
      </c>
      <c r="B85" s="240" t="s">
        <v>103</v>
      </c>
      <c r="C85" s="114">
        <v>56.7</v>
      </c>
      <c r="D85" s="114">
        <v>63</v>
      </c>
      <c r="E85" s="253" t="s">
        <v>145</v>
      </c>
      <c r="F85" s="253" t="s">
        <v>194</v>
      </c>
      <c r="G85" s="114">
        <v>186</v>
      </c>
      <c r="H85" s="239">
        <v>4.5</v>
      </c>
      <c r="I85" s="240">
        <v>3</v>
      </c>
      <c r="J85" s="239">
        <v>1</v>
      </c>
      <c r="K85" s="240">
        <v>4</v>
      </c>
      <c r="L85" s="236"/>
      <c r="M85" s="243"/>
    </row>
    <row r="86" spans="1:13">
      <c r="A86" s="243">
        <v>79</v>
      </c>
      <c r="B86" s="240" t="s">
        <v>103</v>
      </c>
      <c r="C86" s="114">
        <v>56.7</v>
      </c>
      <c r="D86" s="114">
        <v>63</v>
      </c>
      <c r="E86" s="253" t="s">
        <v>187</v>
      </c>
      <c r="F86" s="253" t="s">
        <v>196</v>
      </c>
      <c r="G86" s="114">
        <v>150</v>
      </c>
      <c r="H86" s="239">
        <v>4.5</v>
      </c>
      <c r="I86" s="240">
        <v>3</v>
      </c>
      <c r="J86" s="239">
        <v>1</v>
      </c>
      <c r="K86" s="240">
        <v>4</v>
      </c>
      <c r="L86" s="236"/>
      <c r="M86" s="243"/>
    </row>
    <row r="87" spans="1:13">
      <c r="A87" s="243">
        <v>80</v>
      </c>
      <c r="B87" s="240" t="s">
        <v>103</v>
      </c>
      <c r="C87" s="114">
        <v>99.3</v>
      </c>
      <c r="D87" s="114">
        <v>110</v>
      </c>
      <c r="E87" s="254" t="s">
        <v>187</v>
      </c>
      <c r="F87" s="254" t="s">
        <v>178</v>
      </c>
      <c r="G87" s="114">
        <v>139</v>
      </c>
      <c r="H87" s="239">
        <v>4.5</v>
      </c>
      <c r="I87" s="240">
        <v>3</v>
      </c>
      <c r="J87" s="239">
        <v>1</v>
      </c>
      <c r="K87" s="240">
        <v>4</v>
      </c>
      <c r="L87" s="236"/>
      <c r="M87" s="243"/>
    </row>
    <row r="88" spans="1:13">
      <c r="A88" s="243">
        <v>81</v>
      </c>
      <c r="B88" s="240" t="s">
        <v>103</v>
      </c>
      <c r="C88" s="114">
        <v>56.7</v>
      </c>
      <c r="D88" s="114">
        <v>63</v>
      </c>
      <c r="E88" s="253" t="s">
        <v>198</v>
      </c>
      <c r="F88" s="253" t="s">
        <v>199</v>
      </c>
      <c r="G88" s="114">
        <v>115</v>
      </c>
      <c r="H88" s="239">
        <v>4.5</v>
      </c>
      <c r="I88" s="240">
        <v>3</v>
      </c>
      <c r="J88" s="239">
        <v>1</v>
      </c>
      <c r="K88" s="240">
        <v>4</v>
      </c>
      <c r="L88" s="236"/>
      <c r="M88" s="243"/>
    </row>
    <row r="89" spans="1:13">
      <c r="A89" s="243">
        <v>82</v>
      </c>
      <c r="B89" s="240" t="s">
        <v>103</v>
      </c>
      <c r="C89" s="114">
        <v>56.7</v>
      </c>
      <c r="D89" s="114">
        <v>63</v>
      </c>
      <c r="E89" s="253" t="s">
        <v>198</v>
      </c>
      <c r="F89" s="253" t="s">
        <v>200</v>
      </c>
      <c r="G89" s="114">
        <v>31</v>
      </c>
      <c r="H89" s="239">
        <v>4.5</v>
      </c>
      <c r="I89" s="240">
        <v>3</v>
      </c>
      <c r="J89" s="239">
        <v>1</v>
      </c>
      <c r="K89" s="240">
        <v>4</v>
      </c>
      <c r="L89" s="236"/>
      <c r="M89" s="243"/>
    </row>
    <row r="90" spans="1:13">
      <c r="A90" s="243">
        <v>83</v>
      </c>
      <c r="B90" s="240" t="s">
        <v>103</v>
      </c>
      <c r="C90" s="114">
        <v>56.7</v>
      </c>
      <c r="D90" s="114">
        <v>63</v>
      </c>
      <c r="E90" s="253" t="s">
        <v>194</v>
      </c>
      <c r="F90" s="253" t="s">
        <v>201</v>
      </c>
      <c r="G90" s="114">
        <v>32</v>
      </c>
      <c r="H90" s="239">
        <v>4.5</v>
      </c>
      <c r="I90" s="240">
        <v>3</v>
      </c>
      <c r="J90" s="239">
        <v>1</v>
      </c>
      <c r="K90" s="240">
        <v>4</v>
      </c>
      <c r="L90" s="236"/>
      <c r="M90" s="243"/>
    </row>
    <row r="91" spans="1:13">
      <c r="A91" s="243">
        <v>84</v>
      </c>
      <c r="B91" s="240" t="s">
        <v>103</v>
      </c>
      <c r="C91" s="114">
        <v>56.7</v>
      </c>
      <c r="D91" s="114">
        <v>63</v>
      </c>
      <c r="E91" s="253" t="s">
        <v>193</v>
      </c>
      <c r="F91" s="253" t="s">
        <v>202</v>
      </c>
      <c r="G91" s="114">
        <v>56</v>
      </c>
      <c r="H91" s="239">
        <v>4.5</v>
      </c>
      <c r="I91" s="240">
        <v>3</v>
      </c>
      <c r="J91" s="239">
        <v>1</v>
      </c>
      <c r="K91" s="240">
        <v>4</v>
      </c>
      <c r="L91" s="236"/>
      <c r="M91" s="243"/>
    </row>
    <row r="92" spans="1:13">
      <c r="A92" s="243">
        <v>85</v>
      </c>
      <c r="B92" s="240" t="s">
        <v>103</v>
      </c>
      <c r="C92" s="114">
        <v>56.7</v>
      </c>
      <c r="D92" s="114">
        <v>63</v>
      </c>
      <c r="E92" s="253" t="s">
        <v>203</v>
      </c>
      <c r="F92" s="253" t="s">
        <v>204</v>
      </c>
      <c r="G92" s="114">
        <v>53</v>
      </c>
      <c r="H92" s="239">
        <v>4.5</v>
      </c>
      <c r="I92" s="240">
        <v>3</v>
      </c>
      <c r="J92" s="239">
        <v>1</v>
      </c>
      <c r="K92" s="240">
        <v>4</v>
      </c>
      <c r="L92" s="236"/>
      <c r="M92" s="243"/>
    </row>
    <row r="93" spans="1:13">
      <c r="A93" s="243">
        <v>86</v>
      </c>
      <c r="B93" s="240" t="s">
        <v>103</v>
      </c>
      <c r="C93" s="114">
        <v>99.3</v>
      </c>
      <c r="D93" s="114">
        <v>110</v>
      </c>
      <c r="E93" s="253" t="s">
        <v>176</v>
      </c>
      <c r="F93" s="253" t="s">
        <v>205</v>
      </c>
      <c r="G93" s="114">
        <v>60</v>
      </c>
      <c r="H93" s="239">
        <v>4.5</v>
      </c>
      <c r="I93" s="240">
        <v>3</v>
      </c>
      <c r="J93" s="239">
        <v>1</v>
      </c>
      <c r="K93" s="240">
        <v>4</v>
      </c>
      <c r="L93" s="236"/>
      <c r="M93" s="243"/>
    </row>
    <row r="94" spans="1:13">
      <c r="A94" s="243">
        <v>87</v>
      </c>
      <c r="B94" s="240" t="s">
        <v>103</v>
      </c>
      <c r="C94" s="114">
        <v>99.3</v>
      </c>
      <c r="D94" s="114">
        <v>110</v>
      </c>
      <c r="E94" s="253" t="s">
        <v>205</v>
      </c>
      <c r="F94" s="253" t="s">
        <v>206</v>
      </c>
      <c r="G94" s="114">
        <v>140</v>
      </c>
      <c r="H94" s="239">
        <v>4.5</v>
      </c>
      <c r="I94" s="240">
        <v>3</v>
      </c>
      <c r="J94" s="239">
        <v>1</v>
      </c>
      <c r="K94" s="240">
        <v>4</v>
      </c>
      <c r="L94" s="236"/>
      <c r="M94" s="243"/>
    </row>
    <row r="95" spans="1:13">
      <c r="A95" s="243">
        <v>88</v>
      </c>
      <c r="B95" s="240" t="s">
        <v>103</v>
      </c>
      <c r="C95" s="114">
        <v>99.3</v>
      </c>
      <c r="D95" s="114">
        <v>110</v>
      </c>
      <c r="E95" s="253" t="s">
        <v>176</v>
      </c>
      <c r="F95" s="253" t="s">
        <v>207</v>
      </c>
      <c r="G95" s="114">
        <v>31</v>
      </c>
      <c r="H95" s="239">
        <v>4.5</v>
      </c>
      <c r="I95" s="240">
        <v>3</v>
      </c>
      <c r="J95" s="239">
        <v>1</v>
      </c>
      <c r="K95" s="240">
        <v>4</v>
      </c>
      <c r="L95" s="236"/>
      <c r="M95" s="243"/>
    </row>
    <row r="96" spans="1:13">
      <c r="A96" s="243">
        <v>89</v>
      </c>
      <c r="B96" s="240" t="s">
        <v>103</v>
      </c>
      <c r="C96" s="114">
        <v>126.3</v>
      </c>
      <c r="D96" s="114">
        <v>140</v>
      </c>
      <c r="E96" s="253" t="s">
        <v>108</v>
      </c>
      <c r="F96" s="253" t="s">
        <v>208</v>
      </c>
      <c r="G96" s="114">
        <v>257</v>
      </c>
      <c r="H96" s="239">
        <v>4.5</v>
      </c>
      <c r="I96" s="240">
        <v>3</v>
      </c>
      <c r="J96" s="239">
        <v>1</v>
      </c>
      <c r="K96" s="240">
        <v>4</v>
      </c>
      <c r="L96" s="236"/>
      <c r="M96" s="243"/>
    </row>
    <row r="97" spans="1:13">
      <c r="A97" s="243">
        <v>90</v>
      </c>
      <c r="B97" s="240" t="s">
        <v>103</v>
      </c>
      <c r="C97" s="114">
        <v>56.7</v>
      </c>
      <c r="D97" s="114">
        <v>63</v>
      </c>
      <c r="E97" s="253" t="s">
        <v>209</v>
      </c>
      <c r="F97" s="253" t="s">
        <v>210</v>
      </c>
      <c r="G97" s="114">
        <v>70</v>
      </c>
      <c r="H97" s="239">
        <v>4.5</v>
      </c>
      <c r="I97" s="240">
        <v>3</v>
      </c>
      <c r="J97" s="239">
        <v>1</v>
      </c>
      <c r="K97" s="240">
        <v>4</v>
      </c>
      <c r="L97" s="236"/>
      <c r="M97" s="243"/>
    </row>
    <row r="98" spans="1:13">
      <c r="A98" s="243">
        <v>91</v>
      </c>
      <c r="B98" s="240" t="s">
        <v>103</v>
      </c>
      <c r="C98" s="114">
        <v>56.7</v>
      </c>
      <c r="D98" s="114">
        <v>63</v>
      </c>
      <c r="E98" s="253" t="s">
        <v>210</v>
      </c>
      <c r="F98" s="253" t="s">
        <v>211</v>
      </c>
      <c r="G98" s="114">
        <v>113</v>
      </c>
      <c r="H98" s="239">
        <v>4.5</v>
      </c>
      <c r="I98" s="240">
        <v>3</v>
      </c>
      <c r="J98" s="239">
        <v>1</v>
      </c>
      <c r="K98" s="240">
        <v>4</v>
      </c>
      <c r="L98" s="236"/>
      <c r="M98" s="243"/>
    </row>
    <row r="99" spans="1:13">
      <c r="A99" s="243">
        <v>92</v>
      </c>
      <c r="B99" s="240" t="s">
        <v>103</v>
      </c>
      <c r="C99" s="114">
        <v>112.3</v>
      </c>
      <c r="D99" s="114">
        <v>125</v>
      </c>
      <c r="E99" s="253" t="s">
        <v>208</v>
      </c>
      <c r="F99" s="253" t="s">
        <v>130</v>
      </c>
      <c r="G99" s="114">
        <v>333</v>
      </c>
      <c r="H99" s="239">
        <v>4.5</v>
      </c>
      <c r="I99" s="240">
        <v>3</v>
      </c>
      <c r="J99" s="239">
        <v>1</v>
      </c>
      <c r="K99" s="240">
        <v>4</v>
      </c>
      <c r="L99" s="236"/>
      <c r="M99" s="243"/>
    </row>
    <row r="100" spans="1:13">
      <c r="A100" s="243">
        <v>93</v>
      </c>
      <c r="B100" s="240" t="s">
        <v>103</v>
      </c>
      <c r="C100" s="114">
        <v>126.3</v>
      </c>
      <c r="D100" s="114">
        <v>140</v>
      </c>
      <c r="E100" s="253" t="s">
        <v>212</v>
      </c>
      <c r="F100" s="253" t="s">
        <v>203</v>
      </c>
      <c r="G100" s="114">
        <v>142</v>
      </c>
      <c r="H100" s="239">
        <v>4.5</v>
      </c>
      <c r="I100" s="240">
        <v>3</v>
      </c>
      <c r="J100" s="239">
        <v>1</v>
      </c>
      <c r="K100" s="240">
        <v>4</v>
      </c>
      <c r="L100" s="236"/>
      <c r="M100" s="243"/>
    </row>
    <row r="101" spans="1:13">
      <c r="A101" s="243">
        <v>94</v>
      </c>
      <c r="B101" s="240" t="s">
        <v>103</v>
      </c>
      <c r="C101" s="114">
        <v>126.3</v>
      </c>
      <c r="D101" s="114">
        <v>140</v>
      </c>
      <c r="E101" s="253" t="s">
        <v>203</v>
      </c>
      <c r="F101" s="253" t="s">
        <v>176</v>
      </c>
      <c r="G101" s="114">
        <v>44</v>
      </c>
      <c r="H101" s="239">
        <v>4.5</v>
      </c>
      <c r="I101" s="240">
        <v>3</v>
      </c>
      <c r="J101" s="239">
        <v>1</v>
      </c>
      <c r="K101" s="240">
        <v>4</v>
      </c>
      <c r="L101" s="236"/>
      <c r="M101" s="243"/>
    </row>
    <row r="102" spans="1:13">
      <c r="A102" s="243">
        <v>95</v>
      </c>
      <c r="B102" s="240" t="s">
        <v>103</v>
      </c>
      <c r="C102" s="114">
        <v>56.7</v>
      </c>
      <c r="D102" s="114">
        <v>63</v>
      </c>
      <c r="E102" s="253" t="s">
        <v>213</v>
      </c>
      <c r="F102" s="253" t="s">
        <v>44</v>
      </c>
      <c r="G102" s="114">
        <v>112</v>
      </c>
      <c r="H102" s="239">
        <v>4.5</v>
      </c>
      <c r="I102" s="240">
        <v>3</v>
      </c>
      <c r="J102" s="239">
        <v>1</v>
      </c>
      <c r="K102" s="240">
        <v>4</v>
      </c>
      <c r="L102" s="236"/>
      <c r="M102" s="243"/>
    </row>
    <row r="103" spans="1:13">
      <c r="A103" s="243">
        <v>96</v>
      </c>
      <c r="B103" s="240" t="s">
        <v>103</v>
      </c>
      <c r="C103" s="114">
        <v>144.4</v>
      </c>
      <c r="D103" s="114">
        <v>160</v>
      </c>
      <c r="E103" s="253" t="s">
        <v>209</v>
      </c>
      <c r="F103" s="253" t="s">
        <v>212</v>
      </c>
      <c r="G103" s="114">
        <v>135</v>
      </c>
      <c r="H103" s="239">
        <v>4.5</v>
      </c>
      <c r="I103" s="240">
        <v>3</v>
      </c>
      <c r="J103" s="239">
        <v>1</v>
      </c>
      <c r="K103" s="240">
        <v>4</v>
      </c>
      <c r="L103" s="236"/>
      <c r="M103" s="243"/>
    </row>
    <row r="104" spans="1:13">
      <c r="A104" s="243">
        <v>97</v>
      </c>
      <c r="B104" s="240" t="s">
        <v>103</v>
      </c>
      <c r="C104" s="114">
        <v>126.3</v>
      </c>
      <c r="D104" s="114">
        <v>140</v>
      </c>
      <c r="E104" s="253" t="s">
        <v>206</v>
      </c>
      <c r="F104" s="253" t="s">
        <v>213</v>
      </c>
      <c r="G104" s="114">
        <v>197</v>
      </c>
      <c r="H104" s="239">
        <v>4.5</v>
      </c>
      <c r="I104" s="240">
        <v>3</v>
      </c>
      <c r="J104" s="239">
        <v>1</v>
      </c>
      <c r="K104" s="240">
        <v>4</v>
      </c>
      <c r="L104" s="236"/>
      <c r="M104" s="243"/>
    </row>
    <row r="105" spans="1:13">
      <c r="A105" s="243">
        <v>98</v>
      </c>
      <c r="B105" s="240" t="s">
        <v>103</v>
      </c>
      <c r="C105" s="114">
        <v>126.3</v>
      </c>
      <c r="D105" s="114">
        <v>140</v>
      </c>
      <c r="E105" s="253" t="s">
        <v>212</v>
      </c>
      <c r="F105" s="253" t="s">
        <v>208</v>
      </c>
      <c r="G105" s="114">
        <v>52</v>
      </c>
      <c r="H105" s="239">
        <v>4.5</v>
      </c>
      <c r="I105" s="240">
        <v>3</v>
      </c>
      <c r="J105" s="239">
        <v>1</v>
      </c>
      <c r="K105" s="240">
        <v>4</v>
      </c>
      <c r="L105" s="236"/>
      <c r="M105" s="243"/>
    </row>
    <row r="106" spans="1:13">
      <c r="A106" s="243">
        <v>99</v>
      </c>
      <c r="B106" s="240" t="s">
        <v>103</v>
      </c>
      <c r="C106" s="114">
        <v>56.7</v>
      </c>
      <c r="D106" s="114">
        <v>63</v>
      </c>
      <c r="E106" s="253" t="s">
        <v>214</v>
      </c>
      <c r="F106" s="253" t="s">
        <v>215</v>
      </c>
      <c r="G106" s="114">
        <v>165</v>
      </c>
      <c r="H106" s="239">
        <v>4.5</v>
      </c>
      <c r="I106" s="240">
        <v>3</v>
      </c>
      <c r="J106" s="239">
        <v>1</v>
      </c>
      <c r="K106" s="240">
        <v>4</v>
      </c>
      <c r="L106" s="236"/>
      <c r="M106" s="243"/>
    </row>
    <row r="107" spans="1:13">
      <c r="A107" s="243">
        <v>100</v>
      </c>
      <c r="B107" s="240" t="s">
        <v>103</v>
      </c>
      <c r="C107" s="114">
        <v>56.7</v>
      </c>
      <c r="D107" s="114">
        <v>63</v>
      </c>
      <c r="E107" s="253" t="s">
        <v>215</v>
      </c>
      <c r="F107" s="253" t="s">
        <v>50</v>
      </c>
      <c r="G107" s="114">
        <v>31</v>
      </c>
      <c r="H107" s="239">
        <v>4.5</v>
      </c>
      <c r="I107" s="240">
        <v>3</v>
      </c>
      <c r="J107" s="239">
        <v>1</v>
      </c>
      <c r="K107" s="240">
        <v>4</v>
      </c>
      <c r="L107" s="236"/>
      <c r="M107" s="243"/>
    </row>
    <row r="108" spans="1:13">
      <c r="A108" s="243">
        <v>101</v>
      </c>
      <c r="B108" s="240" t="s">
        <v>103</v>
      </c>
      <c r="C108" s="114">
        <v>56.7</v>
      </c>
      <c r="D108" s="114">
        <v>63</v>
      </c>
      <c r="E108" s="253" t="s">
        <v>214</v>
      </c>
      <c r="F108" s="253" t="s">
        <v>216</v>
      </c>
      <c r="G108" s="114">
        <v>75</v>
      </c>
      <c r="H108" s="239">
        <v>4.5</v>
      </c>
      <c r="I108" s="240">
        <v>3</v>
      </c>
      <c r="J108" s="239">
        <v>1</v>
      </c>
      <c r="K108" s="240">
        <v>4</v>
      </c>
      <c r="L108" s="236"/>
      <c r="M108" s="243"/>
    </row>
    <row r="109" spans="1:13">
      <c r="A109" s="243">
        <v>102</v>
      </c>
      <c r="B109" s="240" t="s">
        <v>103</v>
      </c>
      <c r="C109" s="114">
        <v>56.7</v>
      </c>
      <c r="D109" s="114">
        <v>63</v>
      </c>
      <c r="E109" s="253" t="s">
        <v>216</v>
      </c>
      <c r="F109" s="253" t="s">
        <v>215</v>
      </c>
      <c r="G109" s="114">
        <v>124</v>
      </c>
      <c r="H109" s="239">
        <v>4.5</v>
      </c>
      <c r="I109" s="240">
        <v>3</v>
      </c>
      <c r="J109" s="239">
        <v>1</v>
      </c>
      <c r="K109" s="240">
        <v>4</v>
      </c>
      <c r="L109" s="236"/>
      <c r="M109" s="243"/>
    </row>
    <row r="110" spans="1:13">
      <c r="A110" s="243">
        <v>103</v>
      </c>
      <c r="B110" s="240" t="s">
        <v>103</v>
      </c>
      <c r="C110" s="114">
        <v>112.3</v>
      </c>
      <c r="D110" s="114">
        <v>125</v>
      </c>
      <c r="E110" s="253" t="s">
        <v>213</v>
      </c>
      <c r="F110" s="253" t="s">
        <v>43</v>
      </c>
      <c r="G110" s="114">
        <v>139</v>
      </c>
      <c r="H110" s="239">
        <v>4.5</v>
      </c>
      <c r="I110" s="240">
        <v>3</v>
      </c>
      <c r="J110" s="239">
        <v>1</v>
      </c>
      <c r="K110" s="240">
        <v>4</v>
      </c>
      <c r="L110" s="236"/>
      <c r="M110" s="243"/>
    </row>
    <row r="111" spans="1:13">
      <c r="A111" s="243">
        <v>104</v>
      </c>
      <c r="B111" s="240" t="s">
        <v>103</v>
      </c>
      <c r="C111" s="114">
        <v>56.7</v>
      </c>
      <c r="D111" s="114">
        <v>63</v>
      </c>
      <c r="E111" s="253" t="s">
        <v>217</v>
      </c>
      <c r="F111" s="253" t="s">
        <v>218</v>
      </c>
      <c r="G111" s="114">
        <v>51</v>
      </c>
      <c r="H111" s="239">
        <v>4.5</v>
      </c>
      <c r="I111" s="240">
        <v>3</v>
      </c>
      <c r="J111" s="239">
        <v>1</v>
      </c>
      <c r="K111" s="240">
        <v>4</v>
      </c>
      <c r="L111" s="236"/>
      <c r="M111" s="243"/>
    </row>
    <row r="112" spans="1:13">
      <c r="A112" s="243">
        <v>105</v>
      </c>
      <c r="B112" s="240" t="s">
        <v>103</v>
      </c>
      <c r="C112" s="114">
        <v>56.7</v>
      </c>
      <c r="D112" s="114">
        <v>63</v>
      </c>
      <c r="E112" s="253" t="s">
        <v>219</v>
      </c>
      <c r="F112" s="253" t="s">
        <v>220</v>
      </c>
      <c r="G112" s="114">
        <v>46</v>
      </c>
      <c r="H112" s="239">
        <v>4.5</v>
      </c>
      <c r="I112" s="240">
        <v>3</v>
      </c>
      <c r="J112" s="239">
        <v>1</v>
      </c>
      <c r="K112" s="240">
        <v>4</v>
      </c>
      <c r="L112" s="236"/>
      <c r="M112" s="243"/>
    </row>
    <row r="113" spans="1:13">
      <c r="A113" s="243">
        <v>106</v>
      </c>
      <c r="B113" s="240" t="s">
        <v>103</v>
      </c>
      <c r="C113" s="114">
        <v>56.7</v>
      </c>
      <c r="D113" s="114">
        <v>63</v>
      </c>
      <c r="E113" s="253" t="s">
        <v>221</v>
      </c>
      <c r="F113" s="253" t="s">
        <v>222</v>
      </c>
      <c r="G113" s="114">
        <v>91</v>
      </c>
      <c r="H113" s="239">
        <v>4.5</v>
      </c>
      <c r="I113" s="240">
        <v>3</v>
      </c>
      <c r="J113" s="239">
        <v>1</v>
      </c>
      <c r="K113" s="240">
        <v>4</v>
      </c>
      <c r="L113" s="236"/>
      <c r="M113" s="243"/>
    </row>
    <row r="114" spans="1:13">
      <c r="A114" s="243">
        <v>107</v>
      </c>
      <c r="B114" s="240" t="s">
        <v>103</v>
      </c>
      <c r="C114" s="114">
        <v>56.7</v>
      </c>
      <c r="D114" s="114">
        <v>63</v>
      </c>
      <c r="E114" s="253" t="s">
        <v>223</v>
      </c>
      <c r="F114" s="253" t="s">
        <v>224</v>
      </c>
      <c r="G114" s="114">
        <v>59</v>
      </c>
      <c r="H114" s="239">
        <v>4.5</v>
      </c>
      <c r="I114" s="240">
        <v>3</v>
      </c>
      <c r="J114" s="239">
        <v>1</v>
      </c>
      <c r="K114" s="240">
        <v>4</v>
      </c>
      <c r="L114" s="236"/>
      <c r="M114" s="243"/>
    </row>
    <row r="115" spans="1:13">
      <c r="A115" s="243">
        <v>108</v>
      </c>
      <c r="B115" s="240" t="s">
        <v>103</v>
      </c>
      <c r="C115" s="114">
        <v>56.7</v>
      </c>
      <c r="D115" s="114">
        <v>63</v>
      </c>
      <c r="E115" s="253" t="s">
        <v>177</v>
      </c>
      <c r="F115" s="253" t="s">
        <v>225</v>
      </c>
      <c r="G115" s="114">
        <v>342</v>
      </c>
      <c r="H115" s="239">
        <v>4.5</v>
      </c>
      <c r="I115" s="240">
        <v>3</v>
      </c>
      <c r="J115" s="239">
        <v>1</v>
      </c>
      <c r="K115" s="240">
        <v>4</v>
      </c>
      <c r="L115" s="236"/>
      <c r="M115" s="243"/>
    </row>
    <row r="116" spans="1:13">
      <c r="A116" s="243">
        <v>109</v>
      </c>
      <c r="B116" s="240" t="s">
        <v>103</v>
      </c>
      <c r="C116" s="114">
        <v>67.400000000000006</v>
      </c>
      <c r="D116" s="114">
        <v>75</v>
      </c>
      <c r="E116" s="253" t="s">
        <v>217</v>
      </c>
      <c r="F116" s="253" t="s">
        <v>137</v>
      </c>
      <c r="G116" s="114">
        <v>108</v>
      </c>
      <c r="H116" s="239">
        <v>4.5</v>
      </c>
      <c r="I116" s="240">
        <v>3</v>
      </c>
      <c r="J116" s="239">
        <v>1</v>
      </c>
      <c r="K116" s="240">
        <v>4</v>
      </c>
      <c r="L116" s="236"/>
      <c r="M116" s="243"/>
    </row>
    <row r="117" spans="1:13">
      <c r="A117" s="243">
        <v>110</v>
      </c>
      <c r="B117" s="240" t="s">
        <v>103</v>
      </c>
      <c r="C117" s="114">
        <v>56.7</v>
      </c>
      <c r="D117" s="114">
        <v>63</v>
      </c>
      <c r="E117" s="253" t="s">
        <v>127</v>
      </c>
      <c r="F117" s="253" t="s">
        <v>226</v>
      </c>
      <c r="G117" s="114">
        <v>308</v>
      </c>
      <c r="H117" s="239">
        <v>4.5</v>
      </c>
      <c r="I117" s="240">
        <v>3</v>
      </c>
      <c r="J117" s="239">
        <v>1</v>
      </c>
      <c r="K117" s="240">
        <v>4</v>
      </c>
      <c r="L117" s="236"/>
      <c r="M117" s="243"/>
    </row>
    <row r="118" spans="1:13">
      <c r="A118" s="243">
        <v>111</v>
      </c>
      <c r="B118" s="240" t="s">
        <v>103</v>
      </c>
      <c r="C118" s="114">
        <v>56.7</v>
      </c>
      <c r="D118" s="114">
        <v>63</v>
      </c>
      <c r="E118" s="253" t="s">
        <v>227</v>
      </c>
      <c r="F118" s="253" t="s">
        <v>228</v>
      </c>
      <c r="G118" s="114">
        <v>105</v>
      </c>
      <c r="H118" s="239">
        <v>4.5</v>
      </c>
      <c r="I118" s="240">
        <v>3</v>
      </c>
      <c r="J118" s="239">
        <v>1</v>
      </c>
      <c r="K118" s="240">
        <v>4</v>
      </c>
      <c r="L118" s="236"/>
      <c r="M118" s="243"/>
    </row>
    <row r="119" spans="1:13">
      <c r="A119" s="243">
        <v>112</v>
      </c>
      <c r="B119" s="240" t="s">
        <v>103</v>
      </c>
      <c r="C119" s="114">
        <v>56.7</v>
      </c>
      <c r="D119" s="114">
        <v>63</v>
      </c>
      <c r="E119" s="253" t="s">
        <v>228</v>
      </c>
      <c r="F119" s="253" t="s">
        <v>229</v>
      </c>
      <c r="G119" s="114">
        <v>30</v>
      </c>
      <c r="H119" s="239">
        <v>4.5</v>
      </c>
      <c r="I119" s="240">
        <v>3</v>
      </c>
      <c r="J119" s="239">
        <v>1</v>
      </c>
      <c r="K119" s="240">
        <v>4</v>
      </c>
      <c r="L119" s="236"/>
      <c r="M119" s="243"/>
    </row>
    <row r="120" spans="1:13">
      <c r="A120" s="243">
        <v>113</v>
      </c>
      <c r="B120" s="240" t="s">
        <v>103</v>
      </c>
      <c r="C120" s="114">
        <v>56.7</v>
      </c>
      <c r="D120" s="114">
        <v>63</v>
      </c>
      <c r="E120" s="253" t="s">
        <v>228</v>
      </c>
      <c r="F120" s="253" t="s">
        <v>230</v>
      </c>
      <c r="G120" s="114">
        <v>10</v>
      </c>
      <c r="H120" s="239">
        <v>4.5</v>
      </c>
      <c r="I120" s="240">
        <v>3</v>
      </c>
      <c r="J120" s="239">
        <v>1</v>
      </c>
      <c r="K120" s="240">
        <v>4</v>
      </c>
      <c r="L120" s="236"/>
      <c r="M120" s="243"/>
    </row>
    <row r="121" spans="1:13">
      <c r="A121" s="243">
        <v>114</v>
      </c>
      <c r="B121" s="240" t="s">
        <v>103</v>
      </c>
      <c r="C121" s="114">
        <v>56.7</v>
      </c>
      <c r="D121" s="114">
        <v>63</v>
      </c>
      <c r="E121" s="253" t="s">
        <v>230</v>
      </c>
      <c r="F121" s="253" t="s">
        <v>231</v>
      </c>
      <c r="G121" s="114">
        <v>17</v>
      </c>
      <c r="H121" s="239">
        <v>4.5</v>
      </c>
      <c r="I121" s="240">
        <v>3</v>
      </c>
      <c r="J121" s="239">
        <v>1</v>
      </c>
      <c r="K121" s="240">
        <v>4</v>
      </c>
      <c r="L121" s="236"/>
      <c r="M121" s="243"/>
    </row>
    <row r="122" spans="1:13">
      <c r="A122" s="243">
        <v>115</v>
      </c>
      <c r="B122" s="240" t="s">
        <v>103</v>
      </c>
      <c r="C122" s="114">
        <v>56.7</v>
      </c>
      <c r="D122" s="114">
        <v>63</v>
      </c>
      <c r="E122" s="253" t="s">
        <v>228</v>
      </c>
      <c r="F122" s="253" t="s">
        <v>232</v>
      </c>
      <c r="G122" s="114">
        <v>24</v>
      </c>
      <c r="H122" s="239">
        <v>4.5</v>
      </c>
      <c r="I122" s="240">
        <v>3</v>
      </c>
      <c r="J122" s="239">
        <v>1</v>
      </c>
      <c r="K122" s="240">
        <v>4</v>
      </c>
      <c r="L122" s="236"/>
      <c r="M122" s="243"/>
    </row>
    <row r="123" spans="1:13">
      <c r="A123" s="243">
        <v>116</v>
      </c>
      <c r="B123" s="240" t="s">
        <v>103</v>
      </c>
      <c r="C123" s="114">
        <v>56.7</v>
      </c>
      <c r="D123" s="114">
        <v>63</v>
      </c>
      <c r="E123" s="253" t="s">
        <v>230</v>
      </c>
      <c r="F123" s="253" t="s">
        <v>233</v>
      </c>
      <c r="G123" s="114">
        <v>61</v>
      </c>
      <c r="H123" s="239">
        <v>4.5</v>
      </c>
      <c r="I123" s="240">
        <v>3</v>
      </c>
      <c r="J123" s="239">
        <v>1</v>
      </c>
      <c r="K123" s="240">
        <v>4</v>
      </c>
      <c r="L123" s="236"/>
      <c r="M123" s="243"/>
    </row>
    <row r="124" spans="1:13">
      <c r="A124" s="243">
        <v>117</v>
      </c>
      <c r="B124" s="240" t="s">
        <v>103</v>
      </c>
      <c r="C124" s="114">
        <v>56.7</v>
      </c>
      <c r="D124" s="114">
        <v>63</v>
      </c>
      <c r="E124" s="253" t="s">
        <v>232</v>
      </c>
      <c r="F124" s="253" t="s">
        <v>234</v>
      </c>
      <c r="G124" s="114">
        <v>69</v>
      </c>
      <c r="H124" s="239">
        <v>4.5</v>
      </c>
      <c r="I124" s="240">
        <v>3</v>
      </c>
      <c r="J124" s="239">
        <v>1</v>
      </c>
      <c r="K124" s="240">
        <v>4</v>
      </c>
      <c r="L124" s="236"/>
      <c r="M124" s="243"/>
    </row>
    <row r="125" spans="1:13">
      <c r="A125" s="243">
        <v>118</v>
      </c>
      <c r="B125" s="240" t="s">
        <v>103</v>
      </c>
      <c r="C125" s="114">
        <v>56.7</v>
      </c>
      <c r="D125" s="114">
        <v>63</v>
      </c>
      <c r="E125" s="253" t="s">
        <v>225</v>
      </c>
      <c r="F125" s="253" t="s">
        <v>235</v>
      </c>
      <c r="G125" s="114">
        <v>71</v>
      </c>
      <c r="H125" s="239">
        <v>4.5</v>
      </c>
      <c r="I125" s="240">
        <v>3</v>
      </c>
      <c r="J125" s="239">
        <v>1</v>
      </c>
      <c r="K125" s="240">
        <v>4</v>
      </c>
      <c r="L125" s="236"/>
      <c r="M125" s="243"/>
    </row>
    <row r="126" spans="1:13">
      <c r="A126" s="243">
        <v>119</v>
      </c>
      <c r="B126" s="240" t="s">
        <v>103</v>
      </c>
      <c r="C126" s="114">
        <v>56.7</v>
      </c>
      <c r="D126" s="114">
        <v>63</v>
      </c>
      <c r="E126" s="253" t="s">
        <v>236</v>
      </c>
      <c r="F126" s="253" t="s">
        <v>237</v>
      </c>
      <c r="G126" s="114">
        <v>39</v>
      </c>
      <c r="H126" s="239">
        <v>4.5</v>
      </c>
      <c r="I126" s="240">
        <v>3</v>
      </c>
      <c r="J126" s="239">
        <v>1</v>
      </c>
      <c r="K126" s="240">
        <v>4</v>
      </c>
      <c r="L126" s="236"/>
      <c r="M126" s="243"/>
    </row>
    <row r="127" spans="1:13">
      <c r="A127" s="243">
        <v>120</v>
      </c>
      <c r="B127" s="240" t="s">
        <v>103</v>
      </c>
      <c r="C127" s="114">
        <v>56.7</v>
      </c>
      <c r="D127" s="114">
        <v>63</v>
      </c>
      <c r="E127" s="253" t="s">
        <v>238</v>
      </c>
      <c r="F127" s="253" t="s">
        <v>192</v>
      </c>
      <c r="G127" s="114">
        <v>8</v>
      </c>
      <c r="H127" s="239">
        <v>4.5</v>
      </c>
      <c r="I127" s="240">
        <v>3</v>
      </c>
      <c r="J127" s="239">
        <v>1</v>
      </c>
      <c r="K127" s="240">
        <v>4</v>
      </c>
      <c r="L127" s="236"/>
      <c r="M127" s="243"/>
    </row>
    <row r="128" spans="1:13">
      <c r="A128" s="243">
        <v>121</v>
      </c>
      <c r="B128" s="240" t="s">
        <v>103</v>
      </c>
      <c r="C128" s="114">
        <v>56.7</v>
      </c>
      <c r="D128" s="114">
        <v>63</v>
      </c>
      <c r="E128" s="253" t="s">
        <v>111</v>
      </c>
      <c r="F128" s="253" t="s">
        <v>239</v>
      </c>
      <c r="G128" s="114">
        <v>85</v>
      </c>
      <c r="H128" s="239">
        <v>4.5</v>
      </c>
      <c r="I128" s="240">
        <v>3</v>
      </c>
      <c r="J128" s="239">
        <v>1</v>
      </c>
      <c r="K128" s="240">
        <v>4</v>
      </c>
      <c r="L128" s="236"/>
      <c r="M128" s="243"/>
    </row>
    <row r="129" spans="1:13">
      <c r="A129" s="243">
        <v>122</v>
      </c>
      <c r="B129" s="240" t="s">
        <v>103</v>
      </c>
      <c r="C129" s="114">
        <v>56.7</v>
      </c>
      <c r="D129" s="114">
        <v>63</v>
      </c>
      <c r="E129" s="253" t="s">
        <v>240</v>
      </c>
      <c r="F129" s="253" t="s">
        <v>241</v>
      </c>
      <c r="G129" s="114">
        <v>28</v>
      </c>
      <c r="H129" s="239">
        <v>4.5</v>
      </c>
      <c r="I129" s="240">
        <v>3</v>
      </c>
      <c r="J129" s="239">
        <v>1</v>
      </c>
      <c r="K129" s="240">
        <v>4</v>
      </c>
      <c r="L129" s="236"/>
      <c r="M129" s="243"/>
    </row>
    <row r="130" spans="1:13">
      <c r="A130" s="243">
        <v>123</v>
      </c>
      <c r="B130" s="240" t="s">
        <v>103</v>
      </c>
      <c r="C130" s="114">
        <v>99.3</v>
      </c>
      <c r="D130" s="114">
        <v>110</v>
      </c>
      <c r="E130" s="253" t="s">
        <v>121</v>
      </c>
      <c r="F130" s="253" t="s">
        <v>242</v>
      </c>
      <c r="G130" s="114">
        <v>35</v>
      </c>
      <c r="H130" s="239">
        <v>4.5</v>
      </c>
      <c r="I130" s="240">
        <v>3</v>
      </c>
      <c r="J130" s="239">
        <v>1</v>
      </c>
      <c r="K130" s="240">
        <v>4</v>
      </c>
      <c r="L130" s="236"/>
      <c r="M130" s="243"/>
    </row>
    <row r="131" spans="1:13">
      <c r="A131" s="243">
        <v>124</v>
      </c>
      <c r="B131" s="240" t="s">
        <v>103</v>
      </c>
      <c r="C131" s="114">
        <v>81.099999999999994</v>
      </c>
      <c r="D131" s="114">
        <v>90</v>
      </c>
      <c r="E131" s="253" t="s">
        <v>242</v>
      </c>
      <c r="F131" s="253" t="s">
        <v>52</v>
      </c>
      <c r="G131" s="114">
        <v>99</v>
      </c>
      <c r="H131" s="239">
        <v>4.5</v>
      </c>
      <c r="I131" s="240">
        <v>3</v>
      </c>
      <c r="J131" s="239">
        <v>1</v>
      </c>
      <c r="K131" s="240">
        <v>4</v>
      </c>
      <c r="L131" s="236"/>
      <c r="M131" s="243"/>
    </row>
    <row r="132" spans="1:13">
      <c r="A132" s="243">
        <v>125</v>
      </c>
      <c r="B132" s="240" t="s">
        <v>103</v>
      </c>
      <c r="C132" s="114">
        <v>67.400000000000006</v>
      </c>
      <c r="D132" s="114">
        <v>75</v>
      </c>
      <c r="E132" s="253" t="s">
        <v>127</v>
      </c>
      <c r="F132" s="253" t="s">
        <v>153</v>
      </c>
      <c r="G132" s="114">
        <v>89</v>
      </c>
      <c r="H132" s="239">
        <v>4.5</v>
      </c>
      <c r="I132" s="240">
        <v>3</v>
      </c>
      <c r="J132" s="239">
        <v>1</v>
      </c>
      <c r="K132" s="240">
        <v>4</v>
      </c>
      <c r="L132" s="236"/>
      <c r="M132" s="243"/>
    </row>
    <row r="133" spans="1:13">
      <c r="A133" s="243">
        <v>126</v>
      </c>
      <c r="B133" s="240" t="s">
        <v>103</v>
      </c>
      <c r="C133" s="114">
        <v>67.400000000000006</v>
      </c>
      <c r="D133" s="114">
        <v>75</v>
      </c>
      <c r="E133" s="253" t="s">
        <v>243</v>
      </c>
      <c r="F133" s="253" t="s">
        <v>244</v>
      </c>
      <c r="G133" s="114">
        <v>60</v>
      </c>
      <c r="H133" s="239">
        <v>4.5</v>
      </c>
      <c r="I133" s="240">
        <v>3</v>
      </c>
      <c r="J133" s="239">
        <v>1</v>
      </c>
      <c r="K133" s="240">
        <v>4</v>
      </c>
      <c r="L133" s="236"/>
      <c r="M133" s="243"/>
    </row>
    <row r="134" spans="1:13">
      <c r="A134" s="243">
        <v>127</v>
      </c>
      <c r="B134" s="240" t="s">
        <v>103</v>
      </c>
      <c r="C134" s="114">
        <v>56.7</v>
      </c>
      <c r="D134" s="114">
        <v>63</v>
      </c>
      <c r="E134" s="253" t="s">
        <v>244</v>
      </c>
      <c r="F134" s="253" t="s">
        <v>245</v>
      </c>
      <c r="G134" s="114">
        <v>32</v>
      </c>
      <c r="H134" s="239">
        <v>4.5</v>
      </c>
      <c r="I134" s="240">
        <v>3</v>
      </c>
      <c r="J134" s="239">
        <v>1</v>
      </c>
      <c r="K134" s="240">
        <v>4</v>
      </c>
      <c r="L134" s="236"/>
      <c r="M134" s="243"/>
    </row>
    <row r="135" spans="1:13">
      <c r="A135" s="243">
        <v>128</v>
      </c>
      <c r="B135" s="240" t="s">
        <v>103</v>
      </c>
      <c r="C135" s="114">
        <v>67.400000000000006</v>
      </c>
      <c r="D135" s="114">
        <v>75</v>
      </c>
      <c r="E135" s="114" t="s">
        <v>244</v>
      </c>
      <c r="F135" s="114" t="s">
        <v>246</v>
      </c>
      <c r="G135" s="114">
        <v>72</v>
      </c>
      <c r="H135" s="239">
        <v>4.5</v>
      </c>
      <c r="I135" s="240">
        <v>3</v>
      </c>
      <c r="J135" s="239">
        <v>1</v>
      </c>
      <c r="K135" s="240">
        <v>4</v>
      </c>
      <c r="L135" s="236"/>
      <c r="M135" s="243"/>
    </row>
    <row r="136" spans="1:13">
      <c r="A136" s="243">
        <v>129</v>
      </c>
      <c r="B136" s="240" t="s">
        <v>103</v>
      </c>
      <c r="C136" s="114">
        <v>67.400000000000006</v>
      </c>
      <c r="D136" s="114">
        <v>75</v>
      </c>
      <c r="E136" s="114" t="s">
        <v>247</v>
      </c>
      <c r="F136" s="114" t="s">
        <v>51</v>
      </c>
      <c r="G136" s="114">
        <v>127</v>
      </c>
      <c r="H136" s="239">
        <v>4.5</v>
      </c>
      <c r="I136" s="240">
        <v>3</v>
      </c>
      <c r="J136" s="239">
        <v>1</v>
      </c>
      <c r="K136" s="240">
        <v>4</v>
      </c>
      <c r="L136" s="236"/>
      <c r="M136" s="243"/>
    </row>
    <row r="137" spans="1:13">
      <c r="A137" s="243">
        <v>130</v>
      </c>
      <c r="B137" s="240" t="s">
        <v>103</v>
      </c>
      <c r="C137" s="114">
        <v>56.7</v>
      </c>
      <c r="D137" s="114">
        <v>63</v>
      </c>
      <c r="E137" s="114" t="s">
        <v>248</v>
      </c>
      <c r="F137" s="114" t="s">
        <v>247</v>
      </c>
      <c r="G137" s="114">
        <v>114</v>
      </c>
      <c r="H137" s="239">
        <v>4.5</v>
      </c>
      <c r="I137" s="240">
        <v>3</v>
      </c>
      <c r="J137" s="239">
        <v>1</v>
      </c>
      <c r="K137" s="240">
        <v>4</v>
      </c>
      <c r="L137" s="236"/>
      <c r="M137" s="243"/>
    </row>
    <row r="138" spans="1:13">
      <c r="A138" s="243">
        <v>131</v>
      </c>
      <c r="B138" s="240" t="s">
        <v>103</v>
      </c>
      <c r="C138" s="114">
        <v>56.7</v>
      </c>
      <c r="D138" s="114">
        <v>63</v>
      </c>
      <c r="E138" s="114" t="s">
        <v>243</v>
      </c>
      <c r="F138" s="114" t="s">
        <v>249</v>
      </c>
      <c r="G138" s="114">
        <v>74</v>
      </c>
      <c r="H138" s="239">
        <v>4.5</v>
      </c>
      <c r="I138" s="240">
        <v>3</v>
      </c>
      <c r="J138" s="239">
        <v>1</v>
      </c>
      <c r="K138" s="240">
        <v>4</v>
      </c>
      <c r="L138" s="236"/>
      <c r="M138" s="243"/>
    </row>
    <row r="139" spans="1:13">
      <c r="A139" s="243">
        <v>132</v>
      </c>
      <c r="B139" s="240" t="s">
        <v>103</v>
      </c>
      <c r="C139" s="114">
        <v>56.7</v>
      </c>
      <c r="D139" s="114">
        <v>63</v>
      </c>
      <c r="E139" s="252" t="s">
        <v>43</v>
      </c>
      <c r="F139" s="252" t="s">
        <v>188</v>
      </c>
      <c r="G139" s="114">
        <v>84</v>
      </c>
      <c r="H139" s="239">
        <v>4.5</v>
      </c>
      <c r="I139" s="240">
        <v>3</v>
      </c>
      <c r="J139" s="239">
        <v>1</v>
      </c>
      <c r="K139" s="240">
        <v>4</v>
      </c>
      <c r="L139" s="236"/>
      <c r="M139" s="243"/>
    </row>
    <row r="140" spans="1:13">
      <c r="A140" s="243">
        <v>133</v>
      </c>
      <c r="B140" s="240" t="s">
        <v>103</v>
      </c>
      <c r="C140" s="114">
        <v>56.7</v>
      </c>
      <c r="D140" s="114">
        <v>63</v>
      </c>
      <c r="E140" s="252" t="s">
        <v>250</v>
      </c>
      <c r="F140" s="252" t="s">
        <v>251</v>
      </c>
      <c r="G140" s="114">
        <v>97</v>
      </c>
      <c r="H140" s="239">
        <v>4.5</v>
      </c>
      <c r="I140" s="240">
        <v>3</v>
      </c>
      <c r="J140" s="239">
        <v>1</v>
      </c>
      <c r="K140" s="240">
        <v>4</v>
      </c>
      <c r="L140" s="236"/>
      <c r="M140" s="243"/>
    </row>
    <row r="141" spans="1:13">
      <c r="A141" s="243">
        <v>134</v>
      </c>
      <c r="B141" s="240" t="s">
        <v>103</v>
      </c>
      <c r="C141" s="114">
        <v>56.7</v>
      </c>
      <c r="D141" s="114">
        <v>63</v>
      </c>
      <c r="E141" s="114" t="s">
        <v>252</v>
      </c>
      <c r="F141" s="114" t="s">
        <v>253</v>
      </c>
      <c r="G141" s="114">
        <v>29</v>
      </c>
      <c r="H141" s="239">
        <v>4.5</v>
      </c>
      <c r="I141" s="240">
        <v>3</v>
      </c>
      <c r="J141" s="239">
        <v>1</v>
      </c>
      <c r="K141" s="240">
        <v>4</v>
      </c>
      <c r="L141" s="236"/>
      <c r="M141" s="243"/>
    </row>
    <row r="142" spans="1:13">
      <c r="A142" s="243">
        <v>135</v>
      </c>
      <c r="B142" s="240" t="s">
        <v>103</v>
      </c>
      <c r="C142" s="114">
        <v>56.7</v>
      </c>
      <c r="D142" s="114">
        <v>63</v>
      </c>
      <c r="E142" s="114" t="s">
        <v>254</v>
      </c>
      <c r="F142" s="114" t="s">
        <v>250</v>
      </c>
      <c r="G142" s="114">
        <v>14</v>
      </c>
      <c r="H142" s="239">
        <v>4.5</v>
      </c>
      <c r="I142" s="240">
        <v>3</v>
      </c>
      <c r="J142" s="239">
        <v>1</v>
      </c>
      <c r="K142" s="240">
        <v>4</v>
      </c>
      <c r="L142" s="236"/>
      <c r="M142" s="243"/>
    </row>
    <row r="143" spans="1:13">
      <c r="A143" s="243">
        <v>136</v>
      </c>
      <c r="B143" s="240" t="s">
        <v>103</v>
      </c>
      <c r="C143" s="114">
        <v>56.7</v>
      </c>
      <c r="D143" s="114">
        <v>63</v>
      </c>
      <c r="E143" s="114" t="s">
        <v>256</v>
      </c>
      <c r="F143" s="114" t="s">
        <v>250</v>
      </c>
      <c r="G143" s="114">
        <v>22</v>
      </c>
      <c r="H143" s="239">
        <v>4.5</v>
      </c>
      <c r="I143" s="240">
        <v>3</v>
      </c>
      <c r="J143" s="239">
        <v>1</v>
      </c>
      <c r="K143" s="240">
        <v>4</v>
      </c>
      <c r="L143" s="236"/>
      <c r="M143" s="243"/>
    </row>
    <row r="144" spans="1:13">
      <c r="A144" s="243">
        <v>137</v>
      </c>
      <c r="B144" s="240" t="s">
        <v>103</v>
      </c>
      <c r="C144" s="114">
        <v>56.7</v>
      </c>
      <c r="D144" s="114">
        <v>63</v>
      </c>
      <c r="E144" s="114" t="s">
        <v>257</v>
      </c>
      <c r="F144" s="114" t="s">
        <v>190</v>
      </c>
      <c r="G144" s="114">
        <v>103</v>
      </c>
      <c r="H144" s="239">
        <v>4.5</v>
      </c>
      <c r="I144" s="240">
        <v>3</v>
      </c>
      <c r="J144" s="239">
        <v>1</v>
      </c>
      <c r="K144" s="240">
        <v>4</v>
      </c>
      <c r="L144" s="236"/>
      <c r="M144" s="243"/>
    </row>
    <row r="145" spans="1:13">
      <c r="A145" s="243">
        <v>138</v>
      </c>
      <c r="B145" s="240" t="s">
        <v>103</v>
      </c>
      <c r="C145" s="114">
        <v>56.7</v>
      </c>
      <c r="D145" s="114">
        <v>63</v>
      </c>
      <c r="E145" s="114" t="s">
        <v>190</v>
      </c>
      <c r="F145" s="114" t="s">
        <v>257</v>
      </c>
      <c r="G145" s="114">
        <v>102</v>
      </c>
      <c r="H145" s="239">
        <v>4.5</v>
      </c>
      <c r="I145" s="240">
        <v>3</v>
      </c>
      <c r="J145" s="239">
        <v>1</v>
      </c>
      <c r="K145" s="240">
        <v>4</v>
      </c>
      <c r="L145" s="236"/>
      <c r="M145" s="243"/>
    </row>
    <row r="146" spans="1:13">
      <c r="A146" s="243">
        <v>139</v>
      </c>
      <c r="B146" s="240" t="s">
        <v>103</v>
      </c>
      <c r="C146" s="114">
        <v>56.7</v>
      </c>
      <c r="D146" s="114">
        <v>63</v>
      </c>
      <c r="E146" s="252" t="s">
        <v>190</v>
      </c>
      <c r="F146" s="252" t="s">
        <v>191</v>
      </c>
      <c r="G146" s="114">
        <v>80</v>
      </c>
      <c r="H146" s="239">
        <v>4.5</v>
      </c>
      <c r="I146" s="240">
        <v>3</v>
      </c>
      <c r="J146" s="239">
        <v>1</v>
      </c>
      <c r="K146" s="240">
        <v>4</v>
      </c>
      <c r="L146" s="236"/>
      <c r="M146" s="243"/>
    </row>
    <row r="147" spans="1:13">
      <c r="A147" s="243">
        <v>140</v>
      </c>
      <c r="B147" s="114" t="s">
        <v>103</v>
      </c>
      <c r="C147" s="114">
        <v>56.7</v>
      </c>
      <c r="D147" s="114">
        <v>63</v>
      </c>
      <c r="E147" s="252" t="s">
        <v>51</v>
      </c>
      <c r="F147" s="252" t="s">
        <v>121</v>
      </c>
      <c r="G147" s="114">
        <v>206</v>
      </c>
      <c r="H147" s="239">
        <v>4.5</v>
      </c>
      <c r="I147" s="240">
        <v>3</v>
      </c>
      <c r="J147" s="239">
        <v>1</v>
      </c>
      <c r="K147" s="240">
        <v>4</v>
      </c>
      <c r="L147" s="114"/>
      <c r="M147" s="114"/>
    </row>
    <row r="148" spans="1:13">
      <c r="A148" s="243">
        <v>141</v>
      </c>
      <c r="B148" s="114" t="s">
        <v>103</v>
      </c>
      <c r="C148" s="114">
        <v>56.7</v>
      </c>
      <c r="D148" s="114">
        <v>63</v>
      </c>
      <c r="E148" s="114" t="s">
        <v>121</v>
      </c>
      <c r="F148" s="114" t="s">
        <v>278</v>
      </c>
      <c r="G148" s="114">
        <v>127</v>
      </c>
      <c r="H148" s="239">
        <v>4.5</v>
      </c>
      <c r="I148" s="240">
        <v>3</v>
      </c>
      <c r="J148" s="239">
        <v>1</v>
      </c>
      <c r="K148" s="240">
        <v>4</v>
      </c>
      <c r="L148" s="114"/>
      <c r="M148" s="114"/>
    </row>
    <row r="149" spans="1:13">
      <c r="A149" s="243">
        <v>142</v>
      </c>
      <c r="B149" s="114" t="s">
        <v>103</v>
      </c>
      <c r="C149" s="114">
        <v>56.7</v>
      </c>
      <c r="D149" s="114">
        <v>63</v>
      </c>
      <c r="E149" s="114" t="s">
        <v>42</v>
      </c>
      <c r="F149" s="114" t="s">
        <v>279</v>
      </c>
      <c r="G149" s="114">
        <v>164</v>
      </c>
      <c r="H149" s="239">
        <v>4.5</v>
      </c>
      <c r="I149" s="240">
        <v>3</v>
      </c>
      <c r="J149" s="239">
        <v>1</v>
      </c>
      <c r="K149" s="240">
        <v>4</v>
      </c>
      <c r="L149" s="114"/>
      <c r="M149" s="114"/>
    </row>
    <row r="150" spans="1:13">
      <c r="A150" s="243">
        <v>143</v>
      </c>
      <c r="B150" s="114" t="s">
        <v>103</v>
      </c>
      <c r="C150" s="114">
        <v>56.7</v>
      </c>
      <c r="D150" s="114">
        <v>63</v>
      </c>
      <c r="E150" s="114" t="s">
        <v>121</v>
      </c>
      <c r="F150" s="114" t="s">
        <v>115</v>
      </c>
      <c r="G150" s="114">
        <v>194</v>
      </c>
      <c r="H150" s="239">
        <v>4.5</v>
      </c>
      <c r="I150" s="240">
        <v>3</v>
      </c>
      <c r="J150" s="239">
        <v>1</v>
      </c>
      <c r="K150" s="240">
        <v>4</v>
      </c>
      <c r="L150" s="114"/>
      <c r="M150" s="114"/>
    </row>
    <row r="151" spans="1:13">
      <c r="A151" s="243">
        <v>144</v>
      </c>
      <c r="B151" s="114" t="s">
        <v>103</v>
      </c>
      <c r="C151" s="114">
        <v>56.7</v>
      </c>
      <c r="D151" s="114">
        <v>63</v>
      </c>
      <c r="E151" s="114" t="s">
        <v>121</v>
      </c>
      <c r="F151" s="114" t="s">
        <v>280</v>
      </c>
      <c r="G151" s="114">
        <v>63</v>
      </c>
      <c r="H151" s="239">
        <v>4.5</v>
      </c>
      <c r="I151" s="240">
        <v>3</v>
      </c>
      <c r="J151" s="239">
        <v>1</v>
      </c>
      <c r="K151" s="240">
        <v>4</v>
      </c>
      <c r="L151" s="114"/>
      <c r="M151" s="114"/>
    </row>
    <row r="152" spans="1:13">
      <c r="A152" s="243">
        <v>145</v>
      </c>
      <c r="B152" s="114" t="s">
        <v>103</v>
      </c>
      <c r="C152" s="114">
        <v>56.7</v>
      </c>
      <c r="D152" s="114">
        <v>63</v>
      </c>
      <c r="E152" s="114" t="s">
        <v>280</v>
      </c>
      <c r="F152" s="114" t="s">
        <v>118</v>
      </c>
      <c r="G152" s="114">
        <v>47</v>
      </c>
      <c r="H152" s="239">
        <v>4.5</v>
      </c>
      <c r="I152" s="240">
        <v>3</v>
      </c>
      <c r="J152" s="239">
        <v>1</v>
      </c>
      <c r="K152" s="240">
        <v>4</v>
      </c>
      <c r="L152" s="114"/>
      <c r="M152" s="114"/>
    </row>
    <row r="153" spans="1:13">
      <c r="A153" s="243">
        <v>146</v>
      </c>
      <c r="B153" s="114" t="s">
        <v>103</v>
      </c>
      <c r="C153" s="114">
        <v>56.7</v>
      </c>
      <c r="D153" s="114">
        <v>63</v>
      </c>
      <c r="E153" s="252" t="s">
        <v>118</v>
      </c>
      <c r="F153" s="252" t="s">
        <v>115</v>
      </c>
      <c r="G153" s="114">
        <v>131</v>
      </c>
      <c r="H153" s="239">
        <v>4.5</v>
      </c>
      <c r="I153" s="240">
        <v>3</v>
      </c>
      <c r="J153" s="239">
        <v>1</v>
      </c>
      <c r="K153" s="240">
        <v>4</v>
      </c>
      <c r="L153" s="114"/>
      <c r="M153" s="114"/>
    </row>
    <row r="154" spans="1:13">
      <c r="A154" s="243">
        <v>147</v>
      </c>
      <c r="B154" s="114" t="s">
        <v>103</v>
      </c>
      <c r="C154" s="114">
        <v>56.7</v>
      </c>
      <c r="D154" s="114">
        <v>63</v>
      </c>
      <c r="E154" s="114" t="s">
        <v>118</v>
      </c>
      <c r="F154" s="114" t="s">
        <v>281</v>
      </c>
      <c r="G154" s="114">
        <v>128</v>
      </c>
      <c r="H154" s="239">
        <v>4.5</v>
      </c>
      <c r="I154" s="240">
        <v>3</v>
      </c>
      <c r="J154" s="239">
        <v>1</v>
      </c>
      <c r="K154" s="240">
        <v>4</v>
      </c>
      <c r="L154" s="114"/>
      <c r="M154" s="240"/>
    </row>
    <row r="155" spans="1:13">
      <c r="A155" s="243">
        <v>148</v>
      </c>
      <c r="B155" s="114" t="s">
        <v>103</v>
      </c>
      <c r="C155" s="114">
        <v>81.099999999999994</v>
      </c>
      <c r="D155" s="114">
        <v>90</v>
      </c>
      <c r="E155" s="114" t="s">
        <v>182</v>
      </c>
      <c r="F155" s="114" t="s">
        <v>282</v>
      </c>
      <c r="G155" s="114">
        <v>210</v>
      </c>
      <c r="H155" s="239">
        <v>4.5</v>
      </c>
      <c r="I155" s="240">
        <v>3</v>
      </c>
      <c r="J155" s="239">
        <v>1</v>
      </c>
      <c r="K155" s="240">
        <v>4</v>
      </c>
      <c r="L155" s="114"/>
      <c r="M155" s="114"/>
    </row>
    <row r="156" spans="1:13">
      <c r="A156" s="243">
        <v>149</v>
      </c>
      <c r="B156" s="114" t="s">
        <v>103</v>
      </c>
      <c r="C156" s="114">
        <v>81.099999999999994</v>
      </c>
      <c r="D156" s="114">
        <v>90</v>
      </c>
      <c r="E156" s="252" t="s">
        <v>181</v>
      </c>
      <c r="F156" s="252" t="s">
        <v>182</v>
      </c>
      <c r="G156" s="114">
        <v>22</v>
      </c>
      <c r="H156" s="239">
        <v>4.5</v>
      </c>
      <c r="I156" s="240">
        <v>3</v>
      </c>
      <c r="J156" s="239">
        <v>1</v>
      </c>
      <c r="K156" s="240">
        <v>4</v>
      </c>
      <c r="L156" s="114"/>
      <c r="M156" s="114"/>
    </row>
    <row r="157" spans="1:13">
      <c r="A157" s="243">
        <v>150</v>
      </c>
      <c r="B157" s="114" t="s">
        <v>103</v>
      </c>
      <c r="C157" s="114">
        <v>67.400000000000006</v>
      </c>
      <c r="D157" s="114">
        <v>75</v>
      </c>
      <c r="E157" s="114" t="s">
        <v>282</v>
      </c>
      <c r="F157" s="114" t="s">
        <v>145</v>
      </c>
      <c r="G157" s="114">
        <v>103</v>
      </c>
      <c r="H157" s="239">
        <v>4.5</v>
      </c>
      <c r="I157" s="240">
        <v>3</v>
      </c>
      <c r="J157" s="239">
        <v>1</v>
      </c>
      <c r="K157" s="240">
        <v>4</v>
      </c>
      <c r="L157" s="114"/>
      <c r="M157" s="114"/>
    </row>
    <row r="158" spans="1:13">
      <c r="A158" s="243">
        <v>151</v>
      </c>
      <c r="B158" s="114" t="s">
        <v>103</v>
      </c>
      <c r="C158" s="114">
        <v>56.7</v>
      </c>
      <c r="D158" s="114">
        <v>63</v>
      </c>
      <c r="E158" s="114" t="s">
        <v>283</v>
      </c>
      <c r="F158" s="114" t="s">
        <v>284</v>
      </c>
      <c r="G158" s="114">
        <v>221</v>
      </c>
      <c r="H158" s="239">
        <v>4.5</v>
      </c>
      <c r="I158" s="240">
        <v>3</v>
      </c>
      <c r="J158" s="239">
        <v>1</v>
      </c>
      <c r="K158" s="240">
        <v>4</v>
      </c>
      <c r="L158" s="114"/>
      <c r="M158" s="114"/>
    </row>
    <row r="159" spans="1:13">
      <c r="A159" s="243">
        <v>152</v>
      </c>
      <c r="B159" s="114" t="s">
        <v>103</v>
      </c>
      <c r="C159" s="114">
        <v>112.3</v>
      </c>
      <c r="D159" s="114">
        <v>125</v>
      </c>
      <c r="E159" s="114" t="s">
        <v>43</v>
      </c>
      <c r="F159" s="114" t="s">
        <v>283</v>
      </c>
      <c r="G159" s="114">
        <v>318</v>
      </c>
      <c r="H159" s="239">
        <v>4.5</v>
      </c>
      <c r="I159" s="240">
        <v>3</v>
      </c>
      <c r="J159" s="239">
        <v>1</v>
      </c>
      <c r="K159" s="240">
        <v>4</v>
      </c>
      <c r="L159" s="114"/>
      <c r="M159" s="114"/>
    </row>
    <row r="160" spans="1:13">
      <c r="A160" s="243">
        <v>153</v>
      </c>
      <c r="B160" s="114" t="s">
        <v>103</v>
      </c>
      <c r="C160" s="114">
        <v>56.7</v>
      </c>
      <c r="D160" s="114">
        <v>63</v>
      </c>
      <c r="E160" s="114" t="s">
        <v>179</v>
      </c>
      <c r="F160" s="114" t="s">
        <v>285</v>
      </c>
      <c r="G160" s="114">
        <v>90</v>
      </c>
      <c r="H160" s="239">
        <v>4.5</v>
      </c>
      <c r="I160" s="240">
        <v>3</v>
      </c>
      <c r="J160" s="239">
        <v>1</v>
      </c>
      <c r="K160" s="240">
        <v>4</v>
      </c>
      <c r="L160" s="114"/>
      <c r="M160" s="114"/>
    </row>
    <row r="161" spans="1:13">
      <c r="A161" s="243">
        <v>154</v>
      </c>
      <c r="B161" s="114" t="s">
        <v>103</v>
      </c>
      <c r="C161" s="114">
        <v>56.7</v>
      </c>
      <c r="D161" s="114">
        <v>63</v>
      </c>
      <c r="E161" s="114" t="s">
        <v>285</v>
      </c>
      <c r="F161" s="114" t="s">
        <v>154</v>
      </c>
      <c r="G161" s="114">
        <v>117</v>
      </c>
      <c r="H161" s="239">
        <v>4.5</v>
      </c>
      <c r="I161" s="240">
        <v>3</v>
      </c>
      <c r="J161" s="239">
        <v>1</v>
      </c>
      <c r="K161" s="240">
        <v>4</v>
      </c>
      <c r="L161" s="114"/>
      <c r="M161" s="114"/>
    </row>
    <row r="162" spans="1:13">
      <c r="A162" s="243">
        <v>155</v>
      </c>
      <c r="B162" s="114" t="s">
        <v>103</v>
      </c>
      <c r="C162" s="114">
        <v>56.7</v>
      </c>
      <c r="D162" s="114">
        <v>63</v>
      </c>
      <c r="E162" s="114" t="s">
        <v>154</v>
      </c>
      <c r="F162" s="114" t="s">
        <v>286</v>
      </c>
      <c r="G162" s="114">
        <v>64</v>
      </c>
      <c r="H162" s="239">
        <v>4.5</v>
      </c>
      <c r="I162" s="240">
        <v>3</v>
      </c>
      <c r="J162" s="239">
        <v>1</v>
      </c>
      <c r="K162" s="240">
        <v>4</v>
      </c>
      <c r="L162" s="114"/>
      <c r="M162" s="114"/>
    </row>
    <row r="163" spans="1:13">
      <c r="A163" s="243">
        <v>156</v>
      </c>
      <c r="B163" s="114" t="s">
        <v>103</v>
      </c>
      <c r="C163" s="114">
        <v>56.7</v>
      </c>
      <c r="D163" s="114">
        <v>63</v>
      </c>
      <c r="E163" s="114" t="s">
        <v>285</v>
      </c>
      <c r="F163" s="114" t="s">
        <v>287</v>
      </c>
      <c r="G163" s="114">
        <v>172</v>
      </c>
      <c r="H163" s="239">
        <v>4.5</v>
      </c>
      <c r="I163" s="240">
        <v>3</v>
      </c>
      <c r="J163" s="239">
        <v>1</v>
      </c>
      <c r="K163" s="240">
        <v>4</v>
      </c>
      <c r="L163" s="114"/>
      <c r="M163" s="114"/>
    </row>
    <row r="164" spans="1:13">
      <c r="A164" s="243">
        <v>157</v>
      </c>
      <c r="B164" s="114" t="s">
        <v>103</v>
      </c>
      <c r="C164" s="114">
        <v>56.7</v>
      </c>
      <c r="D164" s="114">
        <v>63</v>
      </c>
      <c r="E164" s="114" t="s">
        <v>289</v>
      </c>
      <c r="F164" s="114" t="s">
        <v>290</v>
      </c>
      <c r="G164" s="114">
        <v>19</v>
      </c>
      <c r="H164" s="239">
        <v>4.5</v>
      </c>
      <c r="I164" s="240">
        <v>3</v>
      </c>
      <c r="J164" s="239">
        <v>1</v>
      </c>
      <c r="K164" s="240">
        <v>4</v>
      </c>
      <c r="L164" s="114"/>
      <c r="M164" s="114"/>
    </row>
    <row r="165" spans="1:13">
      <c r="A165" s="243">
        <v>158</v>
      </c>
      <c r="B165" s="114" t="s">
        <v>103</v>
      </c>
      <c r="C165" s="114">
        <v>56.7</v>
      </c>
      <c r="D165" s="114">
        <v>63</v>
      </c>
      <c r="E165" s="114" t="s">
        <v>285</v>
      </c>
      <c r="F165" s="114" t="s">
        <v>292</v>
      </c>
      <c r="G165" s="114">
        <v>88</v>
      </c>
      <c r="H165" s="239">
        <v>4.5</v>
      </c>
      <c r="I165" s="240">
        <v>3</v>
      </c>
      <c r="J165" s="239">
        <v>1</v>
      </c>
      <c r="K165" s="240">
        <v>4</v>
      </c>
      <c r="L165" s="114"/>
      <c r="M165" s="114"/>
    </row>
    <row r="166" spans="1:13">
      <c r="A166" s="243">
        <v>159</v>
      </c>
      <c r="B166" s="114" t="s">
        <v>103</v>
      </c>
      <c r="C166" s="114">
        <v>56.7</v>
      </c>
      <c r="D166" s="114">
        <v>63</v>
      </c>
      <c r="E166" s="114" t="s">
        <v>293</v>
      </c>
      <c r="F166" s="114" t="s">
        <v>294</v>
      </c>
      <c r="G166" s="114">
        <v>63</v>
      </c>
      <c r="H166" s="239">
        <v>4.5</v>
      </c>
      <c r="I166" s="240">
        <v>3</v>
      </c>
      <c r="J166" s="239">
        <v>1</v>
      </c>
      <c r="K166" s="240">
        <v>4</v>
      </c>
      <c r="L166" s="114"/>
      <c r="M166" s="114"/>
    </row>
    <row r="167" spans="1:13">
      <c r="A167" s="243">
        <v>160</v>
      </c>
      <c r="B167" s="114" t="s">
        <v>103</v>
      </c>
      <c r="C167" s="114">
        <v>56.7</v>
      </c>
      <c r="D167" s="114">
        <v>63</v>
      </c>
      <c r="E167" s="114" t="s">
        <v>179</v>
      </c>
      <c r="F167" s="114" t="s">
        <v>295</v>
      </c>
      <c r="G167" s="114">
        <v>122</v>
      </c>
      <c r="H167" s="239">
        <v>4.5</v>
      </c>
      <c r="I167" s="240">
        <v>3</v>
      </c>
      <c r="J167" s="239">
        <v>1</v>
      </c>
      <c r="K167" s="240">
        <v>4</v>
      </c>
      <c r="L167" s="114"/>
      <c r="M167" s="114"/>
    </row>
    <row r="168" spans="1:13">
      <c r="A168" s="243">
        <v>161</v>
      </c>
      <c r="B168" s="114" t="s">
        <v>103</v>
      </c>
      <c r="C168" s="114">
        <v>56.7</v>
      </c>
      <c r="D168" s="114">
        <v>63</v>
      </c>
      <c r="E168" s="114" t="s">
        <v>175</v>
      </c>
      <c r="F168" s="114" t="s">
        <v>296</v>
      </c>
      <c r="G168" s="114">
        <v>196</v>
      </c>
      <c r="H168" s="239">
        <v>4.5</v>
      </c>
      <c r="I168" s="240">
        <v>3</v>
      </c>
      <c r="J168" s="239">
        <v>1</v>
      </c>
      <c r="K168" s="240">
        <v>4</v>
      </c>
      <c r="L168" s="114"/>
      <c r="M168" s="114"/>
    </row>
    <row r="169" spans="1:13">
      <c r="A169" s="243">
        <v>162</v>
      </c>
      <c r="B169" s="114" t="s">
        <v>103</v>
      </c>
      <c r="C169" s="114">
        <v>56.7</v>
      </c>
      <c r="D169" s="114">
        <v>63</v>
      </c>
      <c r="E169" s="114" t="s">
        <v>297</v>
      </c>
      <c r="F169" s="114" t="s">
        <v>298</v>
      </c>
      <c r="G169" s="114">
        <v>31</v>
      </c>
      <c r="H169" s="239">
        <v>4.5</v>
      </c>
      <c r="I169" s="240">
        <v>3</v>
      </c>
      <c r="J169" s="239">
        <v>1</v>
      </c>
      <c r="K169" s="240">
        <v>4</v>
      </c>
      <c r="L169" s="114"/>
      <c r="M169" s="114"/>
    </row>
    <row r="170" spans="1:13">
      <c r="A170" s="243">
        <v>163</v>
      </c>
      <c r="B170" s="114" t="s">
        <v>103</v>
      </c>
      <c r="C170" s="114">
        <v>56.7</v>
      </c>
      <c r="D170" s="114">
        <v>63</v>
      </c>
      <c r="E170" s="114" t="s">
        <v>175</v>
      </c>
      <c r="F170" s="114" t="s">
        <v>299</v>
      </c>
      <c r="G170" s="114">
        <v>26</v>
      </c>
      <c r="H170" s="239">
        <v>4.5</v>
      </c>
      <c r="I170" s="240">
        <v>3</v>
      </c>
      <c r="J170" s="239">
        <v>1</v>
      </c>
      <c r="K170" s="240">
        <v>4</v>
      </c>
      <c r="L170" s="114"/>
      <c r="M170" s="114"/>
    </row>
    <row r="171" spans="1:13">
      <c r="A171" s="243">
        <v>164</v>
      </c>
      <c r="B171" s="114" t="s">
        <v>103</v>
      </c>
      <c r="C171" s="114">
        <v>56.7</v>
      </c>
      <c r="D171" s="114">
        <v>63</v>
      </c>
      <c r="E171" s="114" t="s">
        <v>300</v>
      </c>
      <c r="F171" s="114" t="s">
        <v>301</v>
      </c>
      <c r="G171" s="114">
        <v>42</v>
      </c>
      <c r="H171" s="239">
        <v>4.5</v>
      </c>
      <c r="I171" s="240">
        <v>3</v>
      </c>
      <c r="J171" s="239">
        <v>1</v>
      </c>
      <c r="K171" s="240">
        <v>4</v>
      </c>
      <c r="L171" s="114"/>
      <c r="M171" s="114"/>
    </row>
    <row r="172" spans="1:13">
      <c r="A172" s="243">
        <v>165</v>
      </c>
      <c r="B172" s="114" t="s">
        <v>103</v>
      </c>
      <c r="C172" s="114">
        <v>56.7</v>
      </c>
      <c r="D172" s="114">
        <v>63</v>
      </c>
      <c r="E172" s="114" t="s">
        <v>302</v>
      </c>
      <c r="F172" s="114" t="s">
        <v>303</v>
      </c>
      <c r="G172" s="114">
        <v>32</v>
      </c>
      <c r="H172" s="239">
        <v>4.5</v>
      </c>
      <c r="I172" s="240">
        <v>3</v>
      </c>
      <c r="J172" s="239">
        <v>1</v>
      </c>
      <c r="K172" s="240">
        <v>4</v>
      </c>
      <c r="L172" s="114"/>
      <c r="M172" s="114"/>
    </row>
    <row r="173" spans="1:13">
      <c r="A173" s="243">
        <v>166</v>
      </c>
      <c r="B173" s="114" t="s">
        <v>103</v>
      </c>
      <c r="C173" s="114">
        <v>56.7</v>
      </c>
      <c r="D173" s="114">
        <v>63</v>
      </c>
      <c r="E173" s="114" t="s">
        <v>304</v>
      </c>
      <c r="F173" s="114" t="s">
        <v>305</v>
      </c>
      <c r="G173" s="114">
        <v>39</v>
      </c>
      <c r="H173" s="239">
        <v>4.5</v>
      </c>
      <c r="I173" s="240">
        <v>3</v>
      </c>
      <c r="J173" s="239">
        <v>1</v>
      </c>
      <c r="K173" s="240">
        <v>4</v>
      </c>
      <c r="L173" s="114"/>
      <c r="M173" s="114"/>
    </row>
    <row r="174" spans="1:13">
      <c r="A174" s="243">
        <v>167</v>
      </c>
      <c r="B174" s="114" t="s">
        <v>103</v>
      </c>
      <c r="C174" s="114">
        <v>56.7</v>
      </c>
      <c r="D174" s="114">
        <v>63</v>
      </c>
      <c r="E174" s="114" t="s">
        <v>282</v>
      </c>
      <c r="F174" s="114" t="s">
        <v>306</v>
      </c>
      <c r="G174" s="114">
        <v>43</v>
      </c>
      <c r="H174" s="239">
        <v>4.5</v>
      </c>
      <c r="I174" s="240">
        <v>3</v>
      </c>
      <c r="J174" s="239">
        <v>1</v>
      </c>
      <c r="K174" s="240">
        <v>4</v>
      </c>
      <c r="L174" s="114"/>
      <c r="M174" s="114"/>
    </row>
    <row r="175" spans="1:13">
      <c r="A175" s="243">
        <v>168</v>
      </c>
      <c r="B175" s="114" t="s">
        <v>103</v>
      </c>
      <c r="C175" s="114">
        <v>56.7</v>
      </c>
      <c r="D175" s="114">
        <v>63</v>
      </c>
      <c r="E175" s="114" t="s">
        <v>133</v>
      </c>
      <c r="F175" s="114" t="s">
        <v>307</v>
      </c>
      <c r="G175" s="114">
        <v>92</v>
      </c>
      <c r="H175" s="239">
        <v>4.5</v>
      </c>
      <c r="I175" s="240">
        <v>3</v>
      </c>
      <c r="J175" s="239">
        <v>1</v>
      </c>
      <c r="K175" s="240">
        <v>4</v>
      </c>
      <c r="L175" s="114"/>
      <c r="M175" s="114"/>
    </row>
    <row r="176" spans="1:13">
      <c r="A176" s="243">
        <v>169</v>
      </c>
      <c r="B176" s="114" t="s">
        <v>103</v>
      </c>
      <c r="C176" s="114">
        <v>56.7</v>
      </c>
      <c r="D176" s="114">
        <v>63</v>
      </c>
      <c r="E176" s="114" t="s">
        <v>136</v>
      </c>
      <c r="F176" s="114" t="s">
        <v>308</v>
      </c>
      <c r="G176" s="114">
        <v>303</v>
      </c>
      <c r="H176" s="239">
        <v>4.5</v>
      </c>
      <c r="I176" s="240">
        <v>3</v>
      </c>
      <c r="J176" s="239">
        <v>1</v>
      </c>
      <c r="K176" s="240">
        <v>4</v>
      </c>
      <c r="L176" s="114"/>
      <c r="M176" s="114"/>
    </row>
    <row r="177" spans="1:13">
      <c r="A177" s="243">
        <v>170</v>
      </c>
      <c r="B177" s="114" t="s">
        <v>103</v>
      </c>
      <c r="C177" s="114">
        <v>56.7</v>
      </c>
      <c r="D177" s="114">
        <v>63</v>
      </c>
      <c r="E177" s="114" t="s">
        <v>308</v>
      </c>
      <c r="F177" s="114" t="s">
        <v>309</v>
      </c>
      <c r="G177" s="114">
        <v>48</v>
      </c>
      <c r="H177" s="239">
        <v>4.5</v>
      </c>
      <c r="I177" s="240">
        <v>3</v>
      </c>
      <c r="J177" s="239">
        <v>1</v>
      </c>
      <c r="K177" s="240">
        <v>4</v>
      </c>
      <c r="L177" s="114"/>
      <c r="M177" s="114"/>
    </row>
    <row r="178" spans="1:13">
      <c r="A178" s="243">
        <v>171</v>
      </c>
      <c r="B178" s="114" t="s">
        <v>103</v>
      </c>
      <c r="C178" s="114">
        <v>56.7</v>
      </c>
      <c r="D178" s="114">
        <v>63</v>
      </c>
      <c r="E178" s="114" t="s">
        <v>308</v>
      </c>
      <c r="F178" s="114" t="s">
        <v>310</v>
      </c>
      <c r="G178" s="114">
        <v>104</v>
      </c>
      <c r="H178" s="239">
        <v>4.5</v>
      </c>
      <c r="I178" s="240">
        <v>3</v>
      </c>
      <c r="J178" s="239">
        <v>1</v>
      </c>
      <c r="K178" s="240">
        <v>4</v>
      </c>
      <c r="L178" s="114"/>
      <c r="M178" s="114"/>
    </row>
    <row r="179" spans="1:13">
      <c r="A179" s="243">
        <v>172</v>
      </c>
      <c r="B179" s="114" t="s">
        <v>103</v>
      </c>
      <c r="C179" s="114">
        <v>56.7</v>
      </c>
      <c r="D179" s="114">
        <v>63</v>
      </c>
      <c r="E179" s="114" t="s">
        <v>310</v>
      </c>
      <c r="F179" s="114" t="s">
        <v>311</v>
      </c>
      <c r="G179" s="114">
        <v>60</v>
      </c>
      <c r="H179" s="239">
        <v>4.5</v>
      </c>
      <c r="I179" s="240">
        <v>3</v>
      </c>
      <c r="J179" s="239">
        <v>1</v>
      </c>
      <c r="K179" s="240">
        <v>4</v>
      </c>
      <c r="L179" s="114"/>
      <c r="M179" s="114"/>
    </row>
    <row r="180" spans="1:13">
      <c r="A180" s="243">
        <v>173</v>
      </c>
      <c r="B180" s="114" t="s">
        <v>103</v>
      </c>
      <c r="C180" s="114">
        <v>56.7</v>
      </c>
      <c r="D180" s="114">
        <v>63</v>
      </c>
      <c r="E180" s="114" t="s">
        <v>310</v>
      </c>
      <c r="F180" s="114" t="s">
        <v>312</v>
      </c>
      <c r="G180" s="114">
        <v>22</v>
      </c>
      <c r="H180" s="239">
        <v>4.5</v>
      </c>
      <c r="I180" s="240">
        <v>3</v>
      </c>
      <c r="J180" s="239">
        <v>1</v>
      </c>
      <c r="K180" s="240">
        <v>4</v>
      </c>
      <c r="L180" s="114"/>
      <c r="M180" s="114"/>
    </row>
    <row r="181" spans="1:13">
      <c r="A181" s="243">
        <v>174</v>
      </c>
      <c r="B181" s="114" t="s">
        <v>103</v>
      </c>
      <c r="C181" s="114">
        <v>99.3</v>
      </c>
      <c r="D181" s="114">
        <v>110</v>
      </c>
      <c r="E181" s="114" t="s">
        <v>205</v>
      </c>
      <c r="F181" s="114" t="s">
        <v>217</v>
      </c>
      <c r="G181" s="114">
        <v>95</v>
      </c>
      <c r="H181" s="239">
        <v>4.5</v>
      </c>
      <c r="I181" s="240">
        <v>3</v>
      </c>
      <c r="J181" s="239">
        <v>1</v>
      </c>
      <c r="K181" s="240">
        <v>4</v>
      </c>
      <c r="L181" s="114"/>
      <c r="M181" s="114"/>
    </row>
    <row r="182" spans="1:13">
      <c r="A182" s="243">
        <v>175</v>
      </c>
      <c r="B182" s="114" t="s">
        <v>103</v>
      </c>
      <c r="C182" s="114">
        <v>99.3</v>
      </c>
      <c r="D182" s="114">
        <v>110</v>
      </c>
      <c r="E182" s="114" t="s">
        <v>177</v>
      </c>
      <c r="F182" s="114" t="s">
        <v>242</v>
      </c>
      <c r="G182" s="114">
        <v>35</v>
      </c>
      <c r="H182" s="239">
        <v>4.5</v>
      </c>
      <c r="I182" s="240">
        <v>3</v>
      </c>
      <c r="J182" s="239">
        <v>1</v>
      </c>
      <c r="K182" s="240">
        <v>4</v>
      </c>
      <c r="L182" s="114"/>
      <c r="M182" s="114"/>
    </row>
    <row r="183" spans="1:13">
      <c r="A183" s="243">
        <v>176</v>
      </c>
      <c r="B183" s="114" t="s">
        <v>103</v>
      </c>
      <c r="C183" s="114">
        <v>144.4</v>
      </c>
      <c r="D183" s="114">
        <v>160</v>
      </c>
      <c r="E183" s="114" t="s">
        <v>313</v>
      </c>
      <c r="F183" s="114" t="s">
        <v>314</v>
      </c>
      <c r="G183" s="114">
        <v>178</v>
      </c>
      <c r="H183" s="239">
        <v>4.5</v>
      </c>
      <c r="I183" s="240">
        <v>3</v>
      </c>
      <c r="J183" s="239">
        <v>1</v>
      </c>
      <c r="K183" s="240">
        <v>4</v>
      </c>
      <c r="L183" s="114"/>
      <c r="M183" s="114"/>
    </row>
    <row r="184" spans="1:13">
      <c r="A184" s="243">
        <v>177</v>
      </c>
      <c r="B184" s="114" t="s">
        <v>103</v>
      </c>
      <c r="C184" s="114">
        <v>67.400000000000006</v>
      </c>
      <c r="D184" s="114">
        <v>75</v>
      </c>
      <c r="E184" s="252" t="s">
        <v>120</v>
      </c>
      <c r="F184" s="252" t="s">
        <v>122</v>
      </c>
      <c r="G184" s="114">
        <v>23</v>
      </c>
      <c r="H184" s="239">
        <v>4.5</v>
      </c>
      <c r="I184" s="240">
        <v>3</v>
      </c>
      <c r="J184" s="239">
        <v>1</v>
      </c>
      <c r="K184" s="240">
        <v>4</v>
      </c>
      <c r="L184" s="114"/>
      <c r="M184" s="114"/>
    </row>
    <row r="185" spans="1:13">
      <c r="A185" s="243">
        <v>178</v>
      </c>
      <c r="B185" s="114" t="s">
        <v>103</v>
      </c>
      <c r="C185" s="114">
        <v>67.400000000000006</v>
      </c>
      <c r="D185" s="114">
        <v>75</v>
      </c>
      <c r="E185" s="252" t="s">
        <v>122</v>
      </c>
      <c r="F185" s="252" t="s">
        <v>131</v>
      </c>
      <c r="G185" s="114">
        <v>125</v>
      </c>
      <c r="H185" s="239">
        <v>4.5</v>
      </c>
      <c r="I185" s="240">
        <v>3</v>
      </c>
      <c r="J185" s="239">
        <v>1</v>
      </c>
      <c r="K185" s="240">
        <v>4</v>
      </c>
      <c r="L185" s="114"/>
      <c r="M185" s="114"/>
    </row>
    <row r="186" spans="1:13">
      <c r="A186" s="243">
        <v>179</v>
      </c>
      <c r="B186" s="114" t="s">
        <v>103</v>
      </c>
      <c r="C186" s="114">
        <v>81.099999999999994</v>
      </c>
      <c r="D186" s="114">
        <v>90</v>
      </c>
      <c r="E186" s="114" t="s">
        <v>127</v>
      </c>
      <c r="F186" s="114" t="s">
        <v>242</v>
      </c>
      <c r="G186" s="114">
        <v>131</v>
      </c>
      <c r="H186" s="239">
        <v>4.5</v>
      </c>
      <c r="I186" s="240">
        <v>3</v>
      </c>
      <c r="J186" s="239">
        <v>1</v>
      </c>
      <c r="K186" s="240">
        <v>4</v>
      </c>
      <c r="L186" s="114"/>
      <c r="M186" s="114"/>
    </row>
    <row r="187" spans="1:13" s="249" customFormat="1">
      <c r="A187" s="243"/>
      <c r="B187" s="243"/>
      <c r="C187" s="243"/>
      <c r="D187" s="243"/>
      <c r="E187" s="243"/>
      <c r="F187" s="243" t="s">
        <v>809</v>
      </c>
      <c r="G187" s="243">
        <f>SUM(G9:G186)</f>
        <v>22665</v>
      </c>
      <c r="H187" s="243"/>
      <c r="I187" s="243"/>
      <c r="J187" s="243"/>
      <c r="K187" s="243"/>
      <c r="L187" s="243"/>
      <c r="M187" s="243"/>
    </row>
    <row r="188" spans="1:13">
      <c r="A188" s="730" t="s">
        <v>798</v>
      </c>
      <c r="B188" s="730"/>
      <c r="C188" s="730"/>
      <c r="D188" s="730"/>
      <c r="E188" s="730"/>
      <c r="F188" s="730"/>
      <c r="G188" s="730"/>
      <c r="H188" s="730"/>
      <c r="I188" s="730"/>
      <c r="J188" s="730"/>
      <c r="K188" s="730"/>
      <c r="L188" s="730"/>
      <c r="M188" s="730"/>
    </row>
    <row r="189" spans="1:13">
      <c r="F189" s="245"/>
      <c r="G189" s="245">
        <v>63</v>
      </c>
      <c r="H189" s="245">
        <f>+SUMIFS($G$7:$G$186,$D$7:$D$186,G189)</f>
        <v>15396</v>
      </c>
      <c r="I189" s="245"/>
    </row>
    <row r="190" spans="1:13">
      <c r="F190" s="245"/>
      <c r="G190" s="245">
        <v>75</v>
      </c>
      <c r="H190" s="245">
        <f t="shared" ref="H190:H196" si="0">+SUMIFS($G$7:$G$186,$D$7:$D$186,G190)</f>
        <v>2211</v>
      </c>
      <c r="I190" s="245"/>
    </row>
    <row r="191" spans="1:13">
      <c r="F191" s="245"/>
      <c r="G191" s="245">
        <v>90</v>
      </c>
      <c r="H191" s="245">
        <f t="shared" si="0"/>
        <v>1716</v>
      </c>
      <c r="I191" s="245"/>
    </row>
    <row r="192" spans="1:13">
      <c r="F192" s="245"/>
      <c r="G192" s="245">
        <v>110</v>
      </c>
      <c r="H192" s="245">
        <f t="shared" si="0"/>
        <v>1547</v>
      </c>
      <c r="I192" s="245"/>
    </row>
    <row r="193" spans="1:13">
      <c r="F193" s="245"/>
      <c r="G193" s="245">
        <v>125</v>
      </c>
      <c r="H193" s="245">
        <f t="shared" si="0"/>
        <v>790</v>
      </c>
      <c r="I193" s="245"/>
    </row>
    <row r="194" spans="1:13">
      <c r="F194" s="245"/>
      <c r="G194" s="245">
        <v>140</v>
      </c>
      <c r="H194" s="245">
        <f t="shared" si="0"/>
        <v>692</v>
      </c>
      <c r="I194" s="245"/>
    </row>
    <row r="195" spans="1:13">
      <c r="F195" s="245"/>
      <c r="G195" s="245">
        <v>160</v>
      </c>
      <c r="H195" s="245">
        <f t="shared" si="0"/>
        <v>313</v>
      </c>
      <c r="I195" s="245"/>
    </row>
    <row r="196" spans="1:13">
      <c r="F196" s="245"/>
      <c r="G196" s="245">
        <v>200</v>
      </c>
      <c r="H196" s="245">
        <f t="shared" si="0"/>
        <v>0</v>
      </c>
      <c r="I196" s="245"/>
    </row>
    <row r="197" spans="1:13">
      <c r="F197" s="248"/>
      <c r="G197" s="248" t="s">
        <v>799</v>
      </c>
      <c r="H197" s="248">
        <f>SUM(H189:H196)</f>
        <v>22665</v>
      </c>
      <c r="I197" s="248"/>
    </row>
    <row r="200" spans="1:13" ht="15.75">
      <c r="A200" s="722" t="str">
        <f>+Siya_HT!A212</f>
        <v>Prepared By           Site Engineer          ( AM-SMX )             ( DM-PMX )                AGM           Project Incharge</v>
      </c>
      <c r="B200" s="723"/>
      <c r="C200" s="723"/>
      <c r="D200" s="723"/>
      <c r="E200" s="723"/>
      <c r="F200" s="723"/>
      <c r="G200" s="723"/>
      <c r="H200" s="723"/>
      <c r="I200" s="723"/>
      <c r="J200" s="723"/>
      <c r="K200" s="723"/>
      <c r="L200" s="723"/>
      <c r="M200" s="723"/>
    </row>
  </sheetData>
  <autoFilter ref="A8:M186" xr:uid="{00000000-0009-0000-0000-000014000000}"/>
  <mergeCells count="16">
    <mergeCell ref="A200:M200"/>
    <mergeCell ref="A1:M2"/>
    <mergeCell ref="D7:D8"/>
    <mergeCell ref="C6:G6"/>
    <mergeCell ref="A7:A8"/>
    <mergeCell ref="B7:B8"/>
    <mergeCell ref="C7:C8"/>
    <mergeCell ref="E7:E8"/>
    <mergeCell ref="F7:F8"/>
    <mergeCell ref="G7:G8"/>
    <mergeCell ref="A5:M5"/>
    <mergeCell ref="A188:M188"/>
    <mergeCell ref="H7:H8"/>
    <mergeCell ref="I7:K7"/>
    <mergeCell ref="L7:L8"/>
    <mergeCell ref="M7:M8"/>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2:AT97"/>
  <sheetViews>
    <sheetView zoomScaleNormal="100" zoomScaleSheetLayoutView="110" workbookViewId="0">
      <pane ySplit="9" topLeftCell="A14" activePane="bottomLeft" state="frozen"/>
      <selection pane="bottomLeft" activeCell="J10" sqref="J10"/>
    </sheetView>
  </sheetViews>
  <sheetFormatPr defaultRowHeight="15"/>
  <cols>
    <col min="1" max="1" width="3.42578125" customWidth="1"/>
    <col min="2" max="2" width="9.28515625" customWidth="1"/>
    <col min="3" max="3" width="42.42578125" customWidth="1"/>
    <col min="4" max="4" width="6" bestFit="1" customWidth="1"/>
    <col min="5" max="5" width="13.5703125" style="41" hidden="1" customWidth="1"/>
    <col min="6" max="9" width="14.140625" style="41" hidden="1" customWidth="1"/>
    <col min="10" max="11" width="14.140625" style="41" customWidth="1"/>
    <col min="12" max="12" width="15" style="41" customWidth="1"/>
    <col min="13" max="13" width="15.7109375" style="211" hidden="1" customWidth="1"/>
    <col min="14" max="14" width="12.7109375" customWidth="1"/>
    <col min="15" max="15" width="9.140625" customWidth="1"/>
    <col min="17" max="20" width="4.5703125" bestFit="1" customWidth="1"/>
    <col min="21" max="21" width="9" bestFit="1" customWidth="1"/>
    <col min="22" max="30" width="4.5703125" bestFit="1" customWidth="1"/>
    <col min="31" max="31" width="4.5703125" style="182" bestFit="1" customWidth="1"/>
    <col min="32" max="32" width="4.5703125" bestFit="1" customWidth="1"/>
    <col min="33" max="33" width="5.42578125" bestFit="1" customWidth="1"/>
    <col min="34" max="43" width="5.42578125" customWidth="1"/>
    <col min="44" max="44" width="4.42578125" bestFit="1" customWidth="1"/>
    <col min="45" max="45" width="7.28515625" customWidth="1"/>
  </cols>
  <sheetData>
    <row r="2" spans="2:46" ht="10.5" customHeight="1"/>
    <row r="3" spans="2:46" s="43" customFormat="1" ht="22.5" customHeight="1">
      <c r="B3" s="763" t="s">
        <v>0</v>
      </c>
      <c r="C3" s="763"/>
      <c r="D3" s="763"/>
      <c r="E3" s="763"/>
      <c r="F3" s="763"/>
      <c r="G3" s="763"/>
      <c r="H3" s="763"/>
      <c r="I3" s="763"/>
      <c r="J3" s="763"/>
      <c r="K3" s="763"/>
      <c r="L3" s="763"/>
      <c r="M3" s="763"/>
      <c r="N3" s="763"/>
      <c r="O3" s="42"/>
      <c r="P3" s="42"/>
      <c r="Q3" s="42"/>
      <c r="R3" s="42"/>
      <c r="S3" s="42"/>
      <c r="T3" s="42"/>
      <c r="U3" s="42"/>
      <c r="V3" s="42"/>
      <c r="W3" s="42"/>
      <c r="X3" s="42"/>
      <c r="Y3" s="42"/>
      <c r="Z3" s="42"/>
      <c r="AA3" s="42"/>
      <c r="AB3" s="42"/>
      <c r="AE3" s="183"/>
    </row>
    <row r="4" spans="2:46" s="43" customFormat="1" ht="18.75" customHeight="1">
      <c r="B4" s="764" t="s">
        <v>1</v>
      </c>
      <c r="C4" s="764"/>
      <c r="D4" s="764"/>
      <c r="E4" s="764"/>
      <c r="F4" s="764"/>
      <c r="G4" s="764"/>
      <c r="H4" s="764"/>
      <c r="I4" s="764"/>
      <c r="J4" s="764"/>
      <c r="K4" s="764"/>
      <c r="L4" s="764"/>
      <c r="M4" s="764"/>
      <c r="N4" s="764"/>
      <c r="O4" s="44"/>
      <c r="P4" s="45"/>
      <c r="Q4" s="45"/>
      <c r="R4" s="45"/>
      <c r="S4" s="45"/>
      <c r="T4" s="45"/>
      <c r="U4" s="45"/>
      <c r="V4" s="45"/>
      <c r="W4" s="45"/>
      <c r="X4" s="45"/>
      <c r="Y4" s="45"/>
      <c r="Z4" s="45"/>
      <c r="AA4" s="45"/>
      <c r="AB4" s="45"/>
      <c r="AE4" s="183"/>
    </row>
    <row r="5" spans="2:46" s="43" customFormat="1" ht="21.75" customHeight="1">
      <c r="B5" s="764" t="s">
        <v>55</v>
      </c>
      <c r="C5" s="764"/>
      <c r="D5" s="764"/>
      <c r="E5" s="764"/>
      <c r="F5" s="764"/>
      <c r="G5" s="764"/>
      <c r="H5" s="764"/>
      <c r="I5" s="764"/>
      <c r="J5" s="764"/>
      <c r="K5" s="764"/>
      <c r="L5" s="764"/>
      <c r="M5" s="764"/>
      <c r="N5" s="764"/>
      <c r="O5" s="44"/>
      <c r="P5" s="45"/>
      <c r="Q5" s="45"/>
      <c r="R5" s="45"/>
      <c r="S5" s="45"/>
      <c r="T5" s="45"/>
      <c r="U5" s="45"/>
      <c r="V5" s="45"/>
      <c r="W5" s="45"/>
      <c r="X5" s="45"/>
      <c r="Y5" s="45"/>
      <c r="Z5" s="45"/>
      <c r="AA5" s="45"/>
      <c r="AB5" s="45"/>
      <c r="AE5" s="183"/>
    </row>
    <row r="6" spans="2:46" s="43" customFormat="1" ht="22.5" customHeight="1">
      <c r="B6" s="765" t="e">
        <f>+#REF! &amp;"       (CL63)"</f>
        <v>#REF!</v>
      </c>
      <c r="C6" s="765"/>
      <c r="D6" s="765"/>
      <c r="E6" s="765"/>
      <c r="F6" s="765"/>
      <c r="G6" s="765"/>
      <c r="H6" s="765"/>
      <c r="I6" s="765"/>
      <c r="J6" s="765"/>
      <c r="K6" s="765"/>
      <c r="L6" s="765"/>
      <c r="M6" s="212"/>
      <c r="N6" s="46" t="e">
        <f>+#REF!</f>
        <v>#REF!</v>
      </c>
      <c r="AE6" s="183"/>
    </row>
    <row r="7" spans="2:46" s="48" customFormat="1" ht="12.75">
      <c r="B7" s="762" t="s">
        <v>56</v>
      </c>
      <c r="C7" s="766" t="s">
        <v>57</v>
      </c>
      <c r="D7" s="767" t="s">
        <v>58</v>
      </c>
      <c r="E7" s="769" t="s">
        <v>388</v>
      </c>
      <c r="F7" s="770"/>
      <c r="G7" s="769" t="s">
        <v>389</v>
      </c>
      <c r="H7" s="770"/>
      <c r="I7" s="224" t="s">
        <v>734</v>
      </c>
      <c r="J7" s="769" t="s">
        <v>325</v>
      </c>
      <c r="K7" s="770"/>
      <c r="L7" s="771" t="s">
        <v>59</v>
      </c>
      <c r="M7" s="773" t="s">
        <v>717</v>
      </c>
      <c r="N7" s="762" t="s">
        <v>35</v>
      </c>
      <c r="P7" s="295"/>
      <c r="Q7" s="295"/>
      <c r="R7" s="295"/>
      <c r="S7" s="295"/>
      <c r="T7" s="295"/>
      <c r="U7" s="295"/>
      <c r="V7" s="295"/>
      <c r="W7" s="295"/>
      <c r="X7" s="295"/>
      <c r="Y7" s="295"/>
      <c r="Z7" s="295"/>
      <c r="AA7" s="295"/>
      <c r="AB7" s="295"/>
      <c r="AC7" s="295"/>
      <c r="AD7" s="295"/>
      <c r="AE7" s="296"/>
      <c r="AF7" s="295"/>
      <c r="AG7" s="295"/>
      <c r="AH7" s="295"/>
      <c r="AI7" s="295"/>
      <c r="AJ7" s="295"/>
      <c r="AK7" s="295"/>
      <c r="AL7" s="295"/>
      <c r="AM7" s="295"/>
      <c r="AN7" s="295"/>
      <c r="AO7" s="295"/>
      <c r="AP7" s="295"/>
      <c r="AQ7" s="295"/>
      <c r="AR7" s="295"/>
    </row>
    <row r="8" spans="2:46" s="48" customFormat="1" ht="48">
      <c r="B8" s="762"/>
      <c r="C8" s="766"/>
      <c r="D8" s="768"/>
      <c r="E8" s="47" t="s">
        <v>60</v>
      </c>
      <c r="F8" s="47" t="s">
        <v>61</v>
      </c>
      <c r="G8" s="47" t="s">
        <v>60</v>
      </c>
      <c r="H8" s="47" t="s">
        <v>61</v>
      </c>
      <c r="I8" s="47" t="str">
        <f>+H8</f>
        <v xml:space="preserve">Consumed Qty </v>
      </c>
      <c r="J8" s="47" t="s">
        <v>60</v>
      </c>
      <c r="K8" s="47" t="s">
        <v>61</v>
      </c>
      <c r="L8" s="772"/>
      <c r="M8" s="774"/>
      <c r="N8" s="762"/>
      <c r="P8" s="295"/>
      <c r="Q8" s="295"/>
      <c r="R8" s="295"/>
      <c r="S8" s="295"/>
      <c r="T8" s="295"/>
      <c r="U8" s="297">
        <v>44982</v>
      </c>
      <c r="V8" s="297">
        <v>44987</v>
      </c>
      <c r="W8" s="297">
        <v>44995</v>
      </c>
      <c r="X8" s="297">
        <v>45001</v>
      </c>
      <c r="Y8" s="297">
        <v>45005</v>
      </c>
      <c r="Z8" s="297">
        <v>45013</v>
      </c>
      <c r="AA8" s="297">
        <v>45020</v>
      </c>
      <c r="AB8" s="297">
        <v>45022</v>
      </c>
      <c r="AC8" s="297">
        <v>45026</v>
      </c>
      <c r="AD8" s="297">
        <v>45026</v>
      </c>
      <c r="AE8" s="298">
        <v>45028</v>
      </c>
      <c r="AF8" s="297">
        <v>45037</v>
      </c>
      <c r="AG8" s="297">
        <v>45051</v>
      </c>
      <c r="AH8" s="297">
        <v>45054</v>
      </c>
      <c r="AI8" s="297">
        <v>45065</v>
      </c>
      <c r="AJ8" s="297">
        <v>45065</v>
      </c>
      <c r="AK8" s="297">
        <v>45072</v>
      </c>
      <c r="AL8" s="297">
        <v>45080</v>
      </c>
      <c r="AM8" s="297">
        <v>45093</v>
      </c>
      <c r="AN8" s="297">
        <v>45108</v>
      </c>
      <c r="AO8" s="297">
        <v>45112</v>
      </c>
      <c r="AP8" s="297">
        <v>45114</v>
      </c>
      <c r="AQ8" s="297"/>
      <c r="AR8" s="297">
        <v>45134</v>
      </c>
    </row>
    <row r="9" spans="2:46" s="53" customFormat="1" ht="18.75" customHeight="1">
      <c r="B9" s="49">
        <v>1</v>
      </c>
      <c r="C9" s="50" t="s">
        <v>62</v>
      </c>
      <c r="D9" s="50"/>
      <c r="E9" s="51"/>
      <c r="F9" s="51"/>
      <c r="G9" s="51"/>
      <c r="H9" s="51" t="s">
        <v>424</v>
      </c>
      <c r="I9" s="51"/>
      <c r="J9" s="51"/>
      <c r="K9" s="51"/>
      <c r="L9" s="51"/>
      <c r="M9" s="213"/>
      <c r="N9" s="52"/>
      <c r="P9" s="53" t="s">
        <v>409</v>
      </c>
      <c r="Q9" s="53">
        <v>3852</v>
      </c>
      <c r="R9" s="53">
        <v>3854</v>
      </c>
      <c r="S9" s="53">
        <v>3855</v>
      </c>
      <c r="T9" s="53">
        <v>3856</v>
      </c>
      <c r="U9" s="53">
        <v>3859</v>
      </c>
      <c r="V9" s="53">
        <v>3860</v>
      </c>
      <c r="W9" s="53">
        <v>3861</v>
      </c>
      <c r="X9" s="53">
        <v>3865</v>
      </c>
      <c r="Y9" s="53">
        <v>3866</v>
      </c>
      <c r="Z9" s="53">
        <v>3869</v>
      </c>
      <c r="AA9" s="53">
        <v>3870</v>
      </c>
      <c r="AB9" s="53">
        <v>3871</v>
      </c>
      <c r="AC9" s="53">
        <v>3874</v>
      </c>
      <c r="AD9" s="53">
        <v>3875</v>
      </c>
      <c r="AE9" s="181">
        <v>3876</v>
      </c>
      <c r="AF9" s="53">
        <v>3877</v>
      </c>
      <c r="AG9" s="53">
        <v>3878</v>
      </c>
      <c r="AH9" s="53">
        <v>3879</v>
      </c>
      <c r="AI9" s="53">
        <v>3880</v>
      </c>
      <c r="AJ9" s="53">
        <v>3881</v>
      </c>
      <c r="AK9" s="53">
        <v>3882</v>
      </c>
      <c r="AL9" s="53">
        <v>3883</v>
      </c>
      <c r="AM9" s="53">
        <v>3885</v>
      </c>
      <c r="AN9" s="53">
        <v>3886</v>
      </c>
      <c r="AO9" s="53">
        <v>3888</v>
      </c>
      <c r="AP9" s="53">
        <v>3890</v>
      </c>
      <c r="AR9" s="53">
        <v>3892</v>
      </c>
      <c r="AT9" s="146" t="s">
        <v>325</v>
      </c>
    </row>
    <row r="10" spans="2:46" s="60" customFormat="1" ht="24" customHeight="1">
      <c r="B10" s="54"/>
      <c r="C10" s="55" t="s">
        <v>15</v>
      </c>
      <c r="D10" s="56" t="s">
        <v>63</v>
      </c>
      <c r="E10" s="57">
        <v>14500</v>
      </c>
      <c r="F10" s="57">
        <f>+'Galgali&amp; Tarapur'!J187</f>
        <v>15653</v>
      </c>
      <c r="G10" s="57">
        <v>6750</v>
      </c>
      <c r="H10" s="57">
        <f>+'WO Vs Execution'!I9</f>
        <v>22181</v>
      </c>
      <c r="I10" s="57">
        <f>+'WO Vs Execution'!N9</f>
        <v>11131</v>
      </c>
      <c r="J10" s="57">
        <v>56700</v>
      </c>
      <c r="K10" s="57">
        <f>+'WO Vs Execution'!AH9</f>
        <v>68220</v>
      </c>
      <c r="L10" s="57">
        <f>+J10-K10</f>
        <v>-11520</v>
      </c>
      <c r="M10" s="216">
        <v>27838</v>
      </c>
      <c r="N10" s="57">
        <f>+K10-M10</f>
        <v>40382</v>
      </c>
      <c r="P10" s="60">
        <v>1550</v>
      </c>
      <c r="Q10" s="60">
        <v>1200</v>
      </c>
      <c r="S10" s="60">
        <v>8100</v>
      </c>
      <c r="X10" s="60">
        <v>1750</v>
      </c>
      <c r="Y10" s="60">
        <f>4*350</f>
        <v>1400</v>
      </c>
      <c r="Z10" s="60">
        <f>3*350</f>
        <v>1050</v>
      </c>
      <c r="AA10" s="60">
        <v>1750</v>
      </c>
      <c r="AB10" s="60">
        <v>700</v>
      </c>
      <c r="AC10" s="60">
        <v>1000</v>
      </c>
      <c r="AE10" s="184"/>
      <c r="AF10" s="60">
        <v>3300</v>
      </c>
      <c r="AG10" s="60">
        <v>13050</v>
      </c>
      <c r="AI10" s="60">
        <v>1050</v>
      </c>
      <c r="AL10" s="60">
        <v>1400</v>
      </c>
      <c r="AM10" s="60">
        <v>700</v>
      </c>
      <c r="AN10" s="60">
        <v>4200</v>
      </c>
      <c r="AP10" s="60">
        <v>3800</v>
      </c>
      <c r="AR10" s="60">
        <v>4200</v>
      </c>
      <c r="AS10" s="55" t="s">
        <v>15</v>
      </c>
      <c r="AT10" s="60">
        <f>SUM(P10:AR10)</f>
        <v>50200</v>
      </c>
    </row>
    <row r="11" spans="2:46" s="60" customFormat="1" ht="24" customHeight="1">
      <c r="B11" s="54"/>
      <c r="C11" s="55" t="s">
        <v>64</v>
      </c>
      <c r="D11" s="56" t="s">
        <v>63</v>
      </c>
      <c r="E11" s="57">
        <v>1800</v>
      </c>
      <c r="F11" s="57">
        <f>+'Galgali&amp; Tarapur'!K187</f>
        <v>2333</v>
      </c>
      <c r="G11" s="57"/>
      <c r="H11" s="57">
        <f>+'WO Vs Execution'!I10</f>
        <v>536</v>
      </c>
      <c r="I11" s="57">
        <f>+'WO Vs Execution'!N10</f>
        <v>541</v>
      </c>
      <c r="J11" s="57">
        <v>3450</v>
      </c>
      <c r="K11" s="57">
        <f>+'WO Vs Execution'!AH10</f>
        <v>5544</v>
      </c>
      <c r="L11" s="57">
        <f t="shared" ref="L11:L17" si="0">+J11-K11</f>
        <v>-2094</v>
      </c>
      <c r="M11" s="216">
        <v>2400</v>
      </c>
      <c r="N11" s="57">
        <f t="shared" ref="N11:N17" si="1">+K11-M11</f>
        <v>3144</v>
      </c>
      <c r="P11" s="60">
        <v>600</v>
      </c>
      <c r="R11" s="60">
        <v>600</v>
      </c>
      <c r="T11" s="60">
        <v>600</v>
      </c>
      <c r="X11" s="60">
        <v>600</v>
      </c>
      <c r="AE11" s="184"/>
      <c r="AM11" s="60">
        <v>800</v>
      </c>
      <c r="AP11" s="60">
        <v>400</v>
      </c>
      <c r="AS11" s="55" t="s">
        <v>64</v>
      </c>
      <c r="AT11" s="60">
        <f>SUM(P11:AR11)</f>
        <v>3600</v>
      </c>
    </row>
    <row r="12" spans="2:46" s="60" customFormat="1" ht="24" customHeight="1">
      <c r="B12" s="54"/>
      <c r="C12" s="55" t="s">
        <v>65</v>
      </c>
      <c r="D12" s="56" t="s">
        <v>63</v>
      </c>
      <c r="E12" s="57">
        <v>1800</v>
      </c>
      <c r="F12" s="57">
        <f>+'Galgali&amp; Tarapur'!L187</f>
        <v>1716</v>
      </c>
      <c r="G12" s="57">
        <v>800</v>
      </c>
      <c r="H12" s="57">
        <f>+'WO Vs Execution'!I11</f>
        <v>1927</v>
      </c>
      <c r="I12" s="57">
        <f>+'WO Vs Execution'!N11</f>
        <v>460</v>
      </c>
      <c r="J12" s="57">
        <v>6850</v>
      </c>
      <c r="K12" s="57">
        <f>+'WO Vs Execution'!AH11</f>
        <v>6304</v>
      </c>
      <c r="L12" s="57">
        <f t="shared" si="0"/>
        <v>546</v>
      </c>
      <c r="M12" s="216">
        <v>2758</v>
      </c>
      <c r="N12" s="57">
        <f t="shared" si="1"/>
        <v>3546</v>
      </c>
      <c r="P12" s="60">
        <v>200</v>
      </c>
      <c r="R12" s="60">
        <v>400</v>
      </c>
      <c r="U12" s="60">
        <v>1000</v>
      </c>
      <c r="V12" s="60">
        <v>400</v>
      </c>
      <c r="AC12" s="60">
        <v>600</v>
      </c>
      <c r="AE12" s="184"/>
      <c r="AF12" s="60">
        <v>200</v>
      </c>
      <c r="AJ12" s="60">
        <v>300</v>
      </c>
      <c r="AK12" s="60">
        <v>900</v>
      </c>
      <c r="AM12" s="60">
        <v>600</v>
      </c>
      <c r="AS12" s="55" t="s">
        <v>65</v>
      </c>
      <c r="AT12" s="60">
        <f t="shared" ref="AT12:AT17" si="2">SUM(P12:AR12)</f>
        <v>4600</v>
      </c>
    </row>
    <row r="13" spans="2:46" s="60" customFormat="1" ht="24" customHeight="1">
      <c r="B13" s="54"/>
      <c r="C13" s="55" t="s">
        <v>66</v>
      </c>
      <c r="D13" s="56" t="s">
        <v>63</v>
      </c>
      <c r="E13" s="57">
        <v>1450</v>
      </c>
      <c r="F13" s="57">
        <f>+'Galgali&amp; Tarapur'!$M$187</f>
        <v>1601</v>
      </c>
      <c r="G13" s="57">
        <v>350</v>
      </c>
      <c r="H13" s="57">
        <f>+'WO Vs Execution'!I12</f>
        <v>307</v>
      </c>
      <c r="I13" s="57">
        <f>+'WO Vs Execution'!N12</f>
        <v>343</v>
      </c>
      <c r="J13" s="57">
        <v>5250</v>
      </c>
      <c r="K13" s="57">
        <f>+'WO Vs Execution'!AH12</f>
        <v>4429</v>
      </c>
      <c r="L13" s="57">
        <f t="shared" si="0"/>
        <v>821</v>
      </c>
      <c r="M13" s="216">
        <v>1908</v>
      </c>
      <c r="N13" s="57">
        <f t="shared" si="1"/>
        <v>2521</v>
      </c>
      <c r="T13" s="60">
        <v>250</v>
      </c>
      <c r="U13" s="60">
        <v>450</v>
      </c>
      <c r="V13" s="60">
        <v>750</v>
      </c>
      <c r="AD13" s="60">
        <v>350</v>
      </c>
      <c r="AE13" s="184"/>
      <c r="AJ13" s="60">
        <v>450</v>
      </c>
      <c r="AM13" s="60">
        <v>450</v>
      </c>
      <c r="AS13" s="55" t="s">
        <v>66</v>
      </c>
      <c r="AT13" s="60">
        <f t="shared" si="2"/>
        <v>2700</v>
      </c>
    </row>
    <row r="14" spans="2:46" s="60" customFormat="1" ht="24" customHeight="1">
      <c r="B14" s="54"/>
      <c r="C14" s="55" t="s">
        <v>259</v>
      </c>
      <c r="D14" s="56" t="s">
        <v>63</v>
      </c>
      <c r="E14" s="57">
        <v>792</v>
      </c>
      <c r="F14" s="57">
        <f>+'Galgali&amp; Tarapur'!$N$187</f>
        <v>790</v>
      </c>
      <c r="G14" s="57">
        <v>540</v>
      </c>
      <c r="H14" s="57">
        <f>+'WO Vs Execution'!I13</f>
        <v>1038</v>
      </c>
      <c r="I14" s="57">
        <f>+'WO Vs Execution'!N13</f>
        <v>376</v>
      </c>
      <c r="J14" s="57">
        <v>2562</v>
      </c>
      <c r="K14" s="57">
        <f>+'WO Vs Execution'!AH13</f>
        <v>2204</v>
      </c>
      <c r="L14" s="57">
        <f t="shared" si="0"/>
        <v>358</v>
      </c>
      <c r="M14" s="216">
        <v>1736</v>
      </c>
      <c r="N14" s="57">
        <f t="shared" si="1"/>
        <v>468</v>
      </c>
      <c r="O14" s="60">
        <f>+J14/12</f>
        <v>213.5</v>
      </c>
      <c r="W14" s="60">
        <f>66*12</f>
        <v>792</v>
      </c>
      <c r="AE14" s="184">
        <v>540</v>
      </c>
      <c r="AH14" s="60">
        <v>732</v>
      </c>
      <c r="AO14" s="60">
        <v>372</v>
      </c>
      <c r="AS14" s="55" t="s">
        <v>259</v>
      </c>
      <c r="AT14" s="60">
        <f t="shared" si="2"/>
        <v>2436</v>
      </c>
    </row>
    <row r="15" spans="2:46" s="60" customFormat="1" ht="24" customHeight="1">
      <c r="B15" s="54"/>
      <c r="C15" s="55" t="s">
        <v>260</v>
      </c>
      <c r="D15" s="56" t="s">
        <v>63</v>
      </c>
      <c r="E15" s="57">
        <v>708</v>
      </c>
      <c r="F15" s="57">
        <f>+'Galgali&amp; Tarapur'!$O$187</f>
        <v>692</v>
      </c>
      <c r="G15" s="57">
        <v>996</v>
      </c>
      <c r="H15" s="57">
        <f>+'WO Vs Execution'!I14</f>
        <v>954</v>
      </c>
      <c r="I15" s="57">
        <f>+'WO Vs Execution'!N14</f>
        <v>501</v>
      </c>
      <c r="J15" s="57">
        <v>2651</v>
      </c>
      <c r="K15" s="57">
        <f>+'WO Vs Execution'!AH14</f>
        <v>3952</v>
      </c>
      <c r="L15" s="57">
        <f t="shared" si="0"/>
        <v>-1301</v>
      </c>
      <c r="M15" s="216">
        <v>1199</v>
      </c>
      <c r="N15" s="57">
        <f t="shared" si="1"/>
        <v>2753</v>
      </c>
      <c r="O15" s="60">
        <f t="shared" ref="O15:O17" si="3">+J15/12</f>
        <v>220.91666666666666</v>
      </c>
      <c r="W15" s="60">
        <f>59*12</f>
        <v>708</v>
      </c>
      <c r="AE15" s="184">
        <v>600</v>
      </c>
      <c r="AF15" s="60">
        <f>33*12</f>
        <v>396</v>
      </c>
      <c r="AO15" s="60">
        <v>492</v>
      </c>
      <c r="AS15" s="55" t="s">
        <v>260</v>
      </c>
      <c r="AT15" s="60">
        <f t="shared" si="2"/>
        <v>2196</v>
      </c>
    </row>
    <row r="16" spans="2:46" s="60" customFormat="1" ht="24" customHeight="1">
      <c r="B16" s="54"/>
      <c r="C16" s="55" t="s">
        <v>94</v>
      </c>
      <c r="D16" s="56" t="s">
        <v>63</v>
      </c>
      <c r="E16" s="57">
        <v>312</v>
      </c>
      <c r="F16" s="57">
        <f>+'Galgali&amp; Tarapur'!P187</f>
        <v>313</v>
      </c>
      <c r="G16" s="57">
        <v>540</v>
      </c>
      <c r="H16" s="57">
        <f>+'WO Vs Execution'!I15</f>
        <v>1467</v>
      </c>
      <c r="I16" s="57">
        <f>+'WO Vs Execution'!N15</f>
        <v>142</v>
      </c>
      <c r="J16" s="57">
        <v>2126</v>
      </c>
      <c r="K16" s="57">
        <f>+'WO Vs Execution'!AH15</f>
        <v>1922</v>
      </c>
      <c r="L16" s="57">
        <f t="shared" si="0"/>
        <v>204</v>
      </c>
      <c r="M16" s="216">
        <v>1685</v>
      </c>
      <c r="N16" s="57">
        <f t="shared" si="1"/>
        <v>237</v>
      </c>
      <c r="O16" s="60">
        <f t="shared" si="3"/>
        <v>177.16666666666666</v>
      </c>
      <c r="W16" s="60">
        <f>26*12</f>
        <v>312</v>
      </c>
      <c r="AE16" s="184">
        <v>540</v>
      </c>
      <c r="AH16" s="60">
        <v>924</v>
      </c>
      <c r="AO16" s="60">
        <v>324</v>
      </c>
      <c r="AS16" s="55" t="s">
        <v>94</v>
      </c>
      <c r="AT16" s="60">
        <f t="shared" si="2"/>
        <v>2100</v>
      </c>
    </row>
    <row r="17" spans="2:46" s="60" customFormat="1" ht="20.25" customHeight="1">
      <c r="B17" s="54"/>
      <c r="C17" s="55" t="s">
        <v>387</v>
      </c>
      <c r="D17" s="56" t="s">
        <v>63</v>
      </c>
      <c r="E17" s="57"/>
      <c r="F17" s="57"/>
      <c r="G17" s="57">
        <v>1608</v>
      </c>
      <c r="H17" s="57">
        <f>+'WO Vs Execution'!I16</f>
        <v>2141</v>
      </c>
      <c r="I17" s="57">
        <f>+'WO Vs Execution'!N16</f>
        <v>0</v>
      </c>
      <c r="J17" s="57">
        <v>2424</v>
      </c>
      <c r="K17" s="57">
        <f>+'WO Vs Execution'!AH16</f>
        <v>2141</v>
      </c>
      <c r="L17" s="57">
        <f t="shared" si="0"/>
        <v>283</v>
      </c>
      <c r="M17" s="216">
        <v>2024</v>
      </c>
      <c r="N17" s="57">
        <f t="shared" si="1"/>
        <v>117</v>
      </c>
      <c r="O17" s="60">
        <f t="shared" si="3"/>
        <v>202</v>
      </c>
      <c r="AE17" s="184">
        <v>612</v>
      </c>
      <c r="AF17" s="60">
        <f>83*12</f>
        <v>996</v>
      </c>
      <c r="AH17" s="60">
        <v>816</v>
      </c>
      <c r="AS17" s="55" t="s">
        <v>387</v>
      </c>
      <c r="AT17" s="60">
        <f t="shared" si="2"/>
        <v>2424</v>
      </c>
    </row>
    <row r="18" spans="2:46" s="64" customFormat="1" ht="21" customHeight="1">
      <c r="B18" s="61"/>
      <c r="C18" s="62" t="s">
        <v>67</v>
      </c>
      <c r="D18" s="62"/>
      <c r="E18" s="63">
        <f t="shared" ref="E18:F18" si="4">SUM(E9:E17)</f>
        <v>21362</v>
      </c>
      <c r="F18" s="63">
        <f t="shared" si="4"/>
        <v>23098</v>
      </c>
      <c r="G18" s="63">
        <f t="shared" ref="G18:M18" si="5">SUM(G9:G17)</f>
        <v>11584</v>
      </c>
      <c r="H18" s="63">
        <f t="shared" si="5"/>
        <v>30551</v>
      </c>
      <c r="I18" s="63"/>
      <c r="J18" s="63">
        <f t="shared" si="5"/>
        <v>82013</v>
      </c>
      <c r="K18" s="63">
        <f t="shared" si="5"/>
        <v>94716</v>
      </c>
      <c r="L18" s="63">
        <f t="shared" si="5"/>
        <v>-12703</v>
      </c>
      <c r="M18" s="63">
        <f t="shared" si="5"/>
        <v>41548</v>
      </c>
      <c r="N18" s="62"/>
      <c r="AE18" s="185"/>
    </row>
    <row r="19" spans="2:46" s="65" customFormat="1" ht="19.5" customHeight="1">
      <c r="B19" s="49">
        <v>2</v>
      </c>
      <c r="C19" s="50" t="s">
        <v>68</v>
      </c>
      <c r="D19" s="50"/>
      <c r="E19" s="51"/>
      <c r="F19" s="51"/>
      <c r="G19" s="51"/>
      <c r="H19" s="51"/>
      <c r="I19" s="51"/>
      <c r="J19" s="51"/>
      <c r="K19" s="51"/>
      <c r="L19" s="51"/>
      <c r="M19" s="217"/>
      <c r="N19" s="52"/>
      <c r="AE19" s="186"/>
    </row>
    <row r="20" spans="2:46" ht="19.5" customHeight="1">
      <c r="B20" s="66"/>
      <c r="C20" s="67" t="s">
        <v>69</v>
      </c>
      <c r="D20" s="67"/>
      <c r="E20" s="56"/>
      <c r="F20" s="56"/>
      <c r="G20" s="56"/>
      <c r="H20" s="56"/>
      <c r="I20" s="56"/>
      <c r="J20" s="57">
        <f t="shared" ref="J20:J22" si="6">+E20+G20</f>
        <v>0</v>
      </c>
      <c r="K20" s="57">
        <f t="shared" ref="K20:K22" si="7">+F20+H20</f>
        <v>0</v>
      </c>
      <c r="L20" s="57">
        <f t="shared" ref="L20:L22" si="8">+J20-K20</f>
        <v>0</v>
      </c>
      <c r="M20" s="218"/>
      <c r="N20" s="59"/>
    </row>
    <row r="21" spans="2:46" s="60" customFormat="1" ht="15.75" customHeight="1">
      <c r="B21" s="54"/>
      <c r="C21" s="68" t="s">
        <v>36</v>
      </c>
      <c r="D21" s="56" t="s">
        <v>4</v>
      </c>
      <c r="E21" s="57">
        <v>40</v>
      </c>
      <c r="F21" s="57">
        <v>51</v>
      </c>
      <c r="G21" s="57"/>
      <c r="H21" s="57">
        <v>20</v>
      </c>
      <c r="I21" s="57"/>
      <c r="J21" s="57">
        <v>105</v>
      </c>
      <c r="K21" s="57">
        <f t="shared" si="7"/>
        <v>71</v>
      </c>
      <c r="L21" s="57">
        <f t="shared" si="8"/>
        <v>34</v>
      </c>
      <c r="M21" s="219">
        <v>15</v>
      </c>
      <c r="N21" s="222">
        <f t="shared" ref="N21:N28" si="9">+K21-M21</f>
        <v>56</v>
      </c>
      <c r="O21" s="69"/>
      <c r="AE21" s="184"/>
    </row>
    <row r="22" spans="2:46" s="60" customFormat="1" ht="15.75" customHeight="1">
      <c r="B22" s="54"/>
      <c r="C22" s="68" t="s">
        <v>37</v>
      </c>
      <c r="D22" s="56" t="s">
        <v>4</v>
      </c>
      <c r="E22" s="57">
        <v>10</v>
      </c>
      <c r="F22" s="57">
        <v>10</v>
      </c>
      <c r="G22" s="57"/>
      <c r="H22" s="57"/>
      <c r="I22" s="57"/>
      <c r="J22" s="57">
        <f t="shared" si="6"/>
        <v>10</v>
      </c>
      <c r="K22" s="57">
        <f t="shared" si="7"/>
        <v>10</v>
      </c>
      <c r="L22" s="57">
        <f t="shared" si="8"/>
        <v>0</v>
      </c>
      <c r="M22" s="219">
        <v>10</v>
      </c>
      <c r="N22" s="222">
        <f t="shared" si="9"/>
        <v>0</v>
      </c>
      <c r="O22" s="69"/>
      <c r="AE22" s="184"/>
    </row>
    <row r="23" spans="2:46" s="60" customFormat="1" ht="15.75" customHeight="1">
      <c r="B23" s="54"/>
      <c r="C23" s="68" t="s">
        <v>390</v>
      </c>
      <c r="D23" s="56" t="s">
        <v>4</v>
      </c>
      <c r="E23" s="57">
        <v>5</v>
      </c>
      <c r="F23" s="57">
        <v>4</v>
      </c>
      <c r="G23" s="57"/>
      <c r="H23" s="57">
        <v>3</v>
      </c>
      <c r="I23" s="57"/>
      <c r="J23" s="57">
        <v>10</v>
      </c>
      <c r="K23" s="57">
        <f t="shared" ref="K23:K27" si="10">+F23+H23</f>
        <v>7</v>
      </c>
      <c r="L23" s="57">
        <f t="shared" ref="L23:L27" si="11">+J23-K23</f>
        <v>3</v>
      </c>
      <c r="M23" s="219">
        <v>4</v>
      </c>
      <c r="N23" s="222">
        <f t="shared" si="9"/>
        <v>3</v>
      </c>
      <c r="O23" s="69"/>
      <c r="AE23" s="184"/>
    </row>
    <row r="24" spans="2:46" s="60" customFormat="1" ht="15.75" customHeight="1">
      <c r="B24" s="54"/>
      <c r="C24" s="68" t="s">
        <v>70</v>
      </c>
      <c r="D24" s="56" t="s">
        <v>4</v>
      </c>
      <c r="E24" s="57">
        <v>12</v>
      </c>
      <c r="F24" s="57">
        <v>9</v>
      </c>
      <c r="G24" s="57"/>
      <c r="H24" s="57">
        <v>3</v>
      </c>
      <c r="I24" s="57"/>
      <c r="J24" s="57">
        <v>17</v>
      </c>
      <c r="K24" s="57">
        <f t="shared" si="10"/>
        <v>12</v>
      </c>
      <c r="L24" s="57">
        <f t="shared" si="11"/>
        <v>5</v>
      </c>
      <c r="M24" s="219">
        <v>11</v>
      </c>
      <c r="N24" s="222">
        <f t="shared" si="9"/>
        <v>1</v>
      </c>
      <c r="O24" s="69"/>
      <c r="AE24" s="184"/>
    </row>
    <row r="25" spans="2:46" s="60" customFormat="1" ht="15.75" customHeight="1">
      <c r="B25" s="54"/>
      <c r="C25" s="68" t="s">
        <v>391</v>
      </c>
      <c r="D25" s="56" t="s">
        <v>4</v>
      </c>
      <c r="E25" s="57">
        <v>5</v>
      </c>
      <c r="F25" s="57">
        <v>2</v>
      </c>
      <c r="G25" s="57"/>
      <c r="H25" s="57">
        <v>1</v>
      </c>
      <c r="I25" s="57"/>
      <c r="J25" s="57">
        <v>16</v>
      </c>
      <c r="K25" s="57">
        <f>+F25+H25+3</f>
        <v>6</v>
      </c>
      <c r="L25" s="57">
        <f t="shared" si="11"/>
        <v>10</v>
      </c>
      <c r="M25" s="219">
        <v>6</v>
      </c>
      <c r="N25" s="222">
        <f t="shared" si="9"/>
        <v>0</v>
      </c>
      <c r="O25" s="69"/>
      <c r="AE25" s="184"/>
    </row>
    <row r="26" spans="2:46" s="60" customFormat="1" ht="15.75" customHeight="1">
      <c r="B26" s="54"/>
      <c r="C26" s="68" t="s">
        <v>392</v>
      </c>
      <c r="D26" s="56" t="s">
        <v>4</v>
      </c>
      <c r="E26" s="57">
        <v>6</v>
      </c>
      <c r="F26" s="57">
        <v>3</v>
      </c>
      <c r="G26" s="57"/>
      <c r="H26" s="57"/>
      <c r="I26" s="57"/>
      <c r="J26" s="57">
        <v>8</v>
      </c>
      <c r="K26" s="57">
        <f>+F26+H26+5</f>
        <v>8</v>
      </c>
      <c r="L26" s="57">
        <f t="shared" si="11"/>
        <v>0</v>
      </c>
      <c r="M26" s="219">
        <v>8</v>
      </c>
      <c r="N26" s="222">
        <f t="shared" si="9"/>
        <v>0</v>
      </c>
      <c r="O26" s="69"/>
      <c r="AE26" s="184"/>
    </row>
    <row r="27" spans="2:46" s="60" customFormat="1" ht="15.75" customHeight="1">
      <c r="B27" s="54"/>
      <c r="C27" s="68" t="s">
        <v>393</v>
      </c>
      <c r="D27" s="56" t="s">
        <v>4</v>
      </c>
      <c r="E27" s="57">
        <v>1</v>
      </c>
      <c r="F27" s="57">
        <v>2</v>
      </c>
      <c r="G27" s="57"/>
      <c r="H27" s="57"/>
      <c r="I27" s="57"/>
      <c r="J27" s="57">
        <v>2</v>
      </c>
      <c r="K27" s="57">
        <f t="shared" si="10"/>
        <v>2</v>
      </c>
      <c r="L27" s="57">
        <f t="shared" si="11"/>
        <v>0</v>
      </c>
      <c r="M27" s="219">
        <v>1</v>
      </c>
      <c r="N27" s="222">
        <f t="shared" si="9"/>
        <v>1</v>
      </c>
      <c r="O27" s="69"/>
      <c r="AE27" s="184"/>
    </row>
    <row r="28" spans="2:46" s="60" customFormat="1" ht="15.75" customHeight="1">
      <c r="B28" s="54"/>
      <c r="C28" s="68">
        <v>200</v>
      </c>
      <c r="D28" s="56" t="s">
        <v>4</v>
      </c>
      <c r="E28" s="57"/>
      <c r="F28" s="57"/>
      <c r="G28" s="57">
        <v>2</v>
      </c>
      <c r="H28" s="57">
        <v>2</v>
      </c>
      <c r="I28" s="57"/>
      <c r="J28" s="57">
        <v>2</v>
      </c>
      <c r="K28" s="57">
        <f t="shared" ref="K28" si="12">+F28+H28</f>
        <v>2</v>
      </c>
      <c r="L28" s="57">
        <f t="shared" ref="L28" si="13">+J28-K28</f>
        <v>0</v>
      </c>
      <c r="M28" s="219">
        <v>2</v>
      </c>
      <c r="N28" s="222">
        <f t="shared" si="9"/>
        <v>0</v>
      </c>
      <c r="O28" s="69"/>
      <c r="AE28" s="184"/>
    </row>
    <row r="29" spans="2:46" s="64" customFormat="1" ht="15.75" customHeight="1">
      <c r="B29" s="61"/>
      <c r="C29" s="62" t="s">
        <v>72</v>
      </c>
      <c r="D29" s="62"/>
      <c r="E29" s="63">
        <f>SUM(E20:E28)</f>
        <v>79</v>
      </c>
      <c r="F29" s="63">
        <f t="shared" ref="F29:L29" si="14">SUM(F20:F28)</f>
        <v>81</v>
      </c>
      <c r="G29" s="63">
        <f t="shared" si="14"/>
        <v>2</v>
      </c>
      <c r="H29" s="63">
        <f t="shared" si="14"/>
        <v>29</v>
      </c>
      <c r="I29" s="63"/>
      <c r="J29" s="63">
        <f t="shared" si="14"/>
        <v>170</v>
      </c>
      <c r="K29" s="63">
        <f t="shared" si="14"/>
        <v>118</v>
      </c>
      <c r="L29" s="63">
        <f t="shared" si="14"/>
        <v>52</v>
      </c>
      <c r="M29" s="220"/>
      <c r="N29" s="62"/>
      <c r="AE29" s="185"/>
    </row>
    <row r="30" spans="2:46" ht="15.75" customHeight="1">
      <c r="B30" s="66"/>
      <c r="C30" s="67" t="s">
        <v>73</v>
      </c>
      <c r="D30" s="67"/>
      <c r="E30" s="56"/>
      <c r="F30" s="56"/>
      <c r="G30" s="56"/>
      <c r="H30" s="56"/>
      <c r="I30" s="56"/>
      <c r="J30" s="56"/>
      <c r="K30" s="56"/>
      <c r="L30" s="56"/>
      <c r="M30" s="221"/>
      <c r="N30" s="59"/>
    </row>
    <row r="31" spans="2:46" s="60" customFormat="1" ht="15.75" customHeight="1">
      <c r="B31" s="54"/>
      <c r="C31" s="68" t="s">
        <v>74</v>
      </c>
      <c r="D31" s="56" t="s">
        <v>4</v>
      </c>
      <c r="E31" s="57">
        <v>5</v>
      </c>
      <c r="F31" s="57">
        <v>5</v>
      </c>
      <c r="G31" s="57"/>
      <c r="H31" s="57"/>
      <c r="I31" s="57"/>
      <c r="J31" s="57">
        <f t="shared" ref="J31:J36" si="15">+E31+G31</f>
        <v>5</v>
      </c>
      <c r="K31" s="57">
        <f t="shared" ref="K31:K36" si="16">+F31+H31</f>
        <v>5</v>
      </c>
      <c r="L31" s="57">
        <f t="shared" ref="L31:L36" si="17">+J31-K31</f>
        <v>0</v>
      </c>
      <c r="M31" s="219">
        <v>1</v>
      </c>
      <c r="N31" s="222">
        <f t="shared" ref="N31:N37" si="18">+K31-M31</f>
        <v>4</v>
      </c>
      <c r="O31" s="69" t="s">
        <v>42</v>
      </c>
      <c r="AE31" s="184"/>
    </row>
    <row r="32" spans="2:46" s="60" customFormat="1" ht="15.75" customHeight="1">
      <c r="B32" s="54"/>
      <c r="C32" s="68" t="s">
        <v>75</v>
      </c>
      <c r="D32" s="56"/>
      <c r="E32" s="57">
        <v>10</v>
      </c>
      <c r="F32" s="57">
        <v>2</v>
      </c>
      <c r="G32" s="57"/>
      <c r="H32" s="57"/>
      <c r="I32" s="57"/>
      <c r="J32" s="57">
        <f t="shared" si="15"/>
        <v>10</v>
      </c>
      <c r="K32" s="57">
        <f t="shared" si="16"/>
        <v>2</v>
      </c>
      <c r="L32" s="57">
        <f t="shared" si="17"/>
        <v>8</v>
      </c>
      <c r="M32" s="219">
        <v>2</v>
      </c>
      <c r="N32" s="222">
        <f t="shared" si="18"/>
        <v>0</v>
      </c>
      <c r="O32" s="69"/>
      <c r="AE32" s="184"/>
    </row>
    <row r="33" spans="2:31" s="60" customFormat="1" ht="15.75" customHeight="1">
      <c r="B33" s="54"/>
      <c r="C33" s="68" t="s">
        <v>76</v>
      </c>
      <c r="D33" s="56" t="s">
        <v>4</v>
      </c>
      <c r="E33" s="57">
        <v>1</v>
      </c>
      <c r="F33" s="57">
        <v>1</v>
      </c>
      <c r="G33" s="57"/>
      <c r="H33" s="57"/>
      <c r="I33" s="57"/>
      <c r="J33" s="57">
        <f t="shared" si="15"/>
        <v>1</v>
      </c>
      <c r="K33" s="57">
        <f t="shared" si="16"/>
        <v>1</v>
      </c>
      <c r="L33" s="57">
        <f t="shared" si="17"/>
        <v>0</v>
      </c>
      <c r="M33" s="219"/>
      <c r="N33" s="222">
        <f t="shared" si="18"/>
        <v>1</v>
      </c>
      <c r="O33" s="69" t="s">
        <v>42</v>
      </c>
      <c r="AE33" s="184"/>
    </row>
    <row r="34" spans="2:31" s="60" customFormat="1" ht="15.75" customHeight="1">
      <c r="B34" s="54"/>
      <c r="C34" s="68" t="s">
        <v>77</v>
      </c>
      <c r="D34" s="56" t="s">
        <v>4</v>
      </c>
      <c r="E34" s="57"/>
      <c r="F34" s="57"/>
      <c r="G34" s="57"/>
      <c r="H34" s="57"/>
      <c r="I34" s="57"/>
      <c r="J34" s="57">
        <f t="shared" si="15"/>
        <v>0</v>
      </c>
      <c r="K34" s="57">
        <f t="shared" si="16"/>
        <v>0</v>
      </c>
      <c r="L34" s="57">
        <f t="shared" si="17"/>
        <v>0</v>
      </c>
      <c r="M34" s="219"/>
      <c r="N34" s="222">
        <f t="shared" si="18"/>
        <v>0</v>
      </c>
      <c r="O34" s="69" t="s">
        <v>85</v>
      </c>
      <c r="AE34" s="184"/>
    </row>
    <row r="35" spans="2:31" s="60" customFormat="1" ht="15.75" customHeight="1">
      <c r="B35" s="54"/>
      <c r="C35" s="68" t="s">
        <v>394</v>
      </c>
      <c r="D35" s="56" t="s">
        <v>4</v>
      </c>
      <c r="E35" s="57">
        <v>2</v>
      </c>
      <c r="F35" s="57">
        <v>2</v>
      </c>
      <c r="G35" s="57"/>
      <c r="H35" s="57"/>
      <c r="I35" s="57"/>
      <c r="J35" s="57">
        <f t="shared" si="15"/>
        <v>2</v>
      </c>
      <c r="K35" s="57">
        <f t="shared" si="16"/>
        <v>2</v>
      </c>
      <c r="L35" s="57">
        <f t="shared" si="17"/>
        <v>0</v>
      </c>
      <c r="M35" s="219"/>
      <c r="N35" s="222">
        <f t="shared" si="18"/>
        <v>2</v>
      </c>
      <c r="O35" s="69"/>
      <c r="AE35" s="184"/>
    </row>
    <row r="36" spans="2:31" s="60" customFormat="1" ht="15.75" customHeight="1">
      <c r="B36" s="54"/>
      <c r="C36" s="68" t="s">
        <v>86</v>
      </c>
      <c r="D36" s="56" t="s">
        <v>4</v>
      </c>
      <c r="E36" s="57"/>
      <c r="F36" s="57"/>
      <c r="G36" s="57"/>
      <c r="H36" s="57"/>
      <c r="I36" s="57"/>
      <c r="J36" s="57">
        <f t="shared" si="15"/>
        <v>0</v>
      </c>
      <c r="K36" s="57">
        <f t="shared" si="16"/>
        <v>0</v>
      </c>
      <c r="L36" s="57">
        <f t="shared" si="17"/>
        <v>0</v>
      </c>
      <c r="M36" s="219"/>
      <c r="N36" s="222">
        <f t="shared" si="18"/>
        <v>0</v>
      </c>
      <c r="O36" s="69" t="s">
        <v>43</v>
      </c>
      <c r="AE36" s="184"/>
    </row>
    <row r="37" spans="2:31" s="60" customFormat="1" ht="15.75" customHeight="1">
      <c r="B37" s="54"/>
      <c r="C37" s="68" t="s">
        <v>743</v>
      </c>
      <c r="D37" s="56" t="s">
        <v>4</v>
      </c>
      <c r="E37" s="57"/>
      <c r="F37" s="57"/>
      <c r="G37" s="57"/>
      <c r="H37" s="57">
        <v>2</v>
      </c>
      <c r="I37" s="57"/>
      <c r="J37" s="57">
        <v>2</v>
      </c>
      <c r="K37" s="57">
        <f t="shared" ref="K37" si="19">+F37+H37</f>
        <v>2</v>
      </c>
      <c r="L37" s="57">
        <f t="shared" ref="L37" si="20">+J37-K37</f>
        <v>0</v>
      </c>
      <c r="M37" s="219"/>
      <c r="N37" s="222">
        <f t="shared" si="18"/>
        <v>2</v>
      </c>
      <c r="O37" s="69"/>
      <c r="AE37" s="184"/>
    </row>
    <row r="38" spans="2:31" s="64" customFormat="1" ht="15.75" customHeight="1">
      <c r="B38" s="61"/>
      <c r="C38" s="62" t="s">
        <v>72</v>
      </c>
      <c r="D38" s="62"/>
      <c r="E38" s="63">
        <f>SUM(E30:E36)</f>
        <v>18</v>
      </c>
      <c r="F38" s="63">
        <f t="shared" ref="F38:M38" si="21">SUM(F30:F36)</f>
        <v>10</v>
      </c>
      <c r="G38" s="63">
        <f t="shared" si="21"/>
        <v>0</v>
      </c>
      <c r="H38" s="63">
        <f t="shared" si="21"/>
        <v>0</v>
      </c>
      <c r="I38" s="63"/>
      <c r="J38" s="63">
        <f t="shared" si="21"/>
        <v>18</v>
      </c>
      <c r="K38" s="63">
        <f t="shared" si="21"/>
        <v>10</v>
      </c>
      <c r="L38" s="63">
        <f t="shared" si="21"/>
        <v>8</v>
      </c>
      <c r="M38" s="220">
        <f t="shared" si="21"/>
        <v>3</v>
      </c>
      <c r="N38" s="62"/>
      <c r="AE38" s="185"/>
    </row>
    <row r="39" spans="2:31" ht="15.75" customHeight="1">
      <c r="B39" s="66"/>
      <c r="C39" s="67" t="s">
        <v>95</v>
      </c>
      <c r="D39" s="67"/>
      <c r="E39" s="56"/>
      <c r="F39" s="56"/>
      <c r="G39" s="56"/>
      <c r="H39" s="56"/>
      <c r="I39" s="56"/>
      <c r="J39" s="56"/>
      <c r="K39" s="56"/>
      <c r="L39" s="56"/>
      <c r="M39" s="221"/>
      <c r="N39" s="222">
        <f t="shared" ref="N39:N41" si="22">+K39-M39</f>
        <v>0</v>
      </c>
    </row>
    <row r="40" spans="2:31" s="60" customFormat="1" ht="15.75" customHeight="1">
      <c r="B40" s="54"/>
      <c r="C40" s="68" t="s">
        <v>159</v>
      </c>
      <c r="D40" s="56" t="s">
        <v>4</v>
      </c>
      <c r="E40" s="57">
        <v>1</v>
      </c>
      <c r="F40" s="57"/>
      <c r="G40" s="57"/>
      <c r="H40" s="57"/>
      <c r="I40" s="57"/>
      <c r="J40" s="57">
        <f t="shared" ref="J40:J41" si="23">+E40+G40</f>
        <v>1</v>
      </c>
      <c r="K40" s="57">
        <f t="shared" ref="K40:K41" si="24">+F40+H40</f>
        <v>0</v>
      </c>
      <c r="L40" s="57">
        <f t="shared" ref="L40:L41" si="25">+J40-K40</f>
        <v>1</v>
      </c>
      <c r="M40" s="219"/>
      <c r="N40" s="222">
        <f t="shared" si="22"/>
        <v>0</v>
      </c>
      <c r="O40" s="69"/>
      <c r="AE40" s="184"/>
    </row>
    <row r="41" spans="2:31" s="60" customFormat="1" ht="15.75" customHeight="1">
      <c r="B41" s="54"/>
      <c r="C41" s="68" t="s">
        <v>40</v>
      </c>
      <c r="D41" s="56" t="s">
        <v>4</v>
      </c>
      <c r="E41" s="57"/>
      <c r="F41" s="57"/>
      <c r="G41" s="57"/>
      <c r="H41" s="57"/>
      <c r="I41" s="57"/>
      <c r="J41" s="57">
        <f t="shared" si="23"/>
        <v>0</v>
      </c>
      <c r="K41" s="57">
        <f t="shared" si="24"/>
        <v>0</v>
      </c>
      <c r="L41" s="57">
        <f t="shared" si="25"/>
        <v>0</v>
      </c>
      <c r="M41" s="219"/>
      <c r="N41" s="222">
        <f t="shared" si="22"/>
        <v>0</v>
      </c>
      <c r="O41" s="69"/>
      <c r="AE41" s="184"/>
    </row>
    <row r="42" spans="2:31" s="64" customFormat="1" ht="15.75" customHeight="1">
      <c r="B42" s="61"/>
      <c r="C42" s="62" t="s">
        <v>72</v>
      </c>
      <c r="D42" s="62"/>
      <c r="E42" s="63">
        <f>SUM(E40:E41)</f>
        <v>1</v>
      </c>
      <c r="F42" s="63">
        <f t="shared" ref="F42:L42" si="26">SUM(F40:F41)</f>
        <v>0</v>
      </c>
      <c r="G42" s="63">
        <f t="shared" si="26"/>
        <v>0</v>
      </c>
      <c r="H42" s="63">
        <f t="shared" si="26"/>
        <v>0</v>
      </c>
      <c r="I42" s="63"/>
      <c r="J42" s="63">
        <f t="shared" si="26"/>
        <v>1</v>
      </c>
      <c r="K42" s="63">
        <f t="shared" si="26"/>
        <v>0</v>
      </c>
      <c r="L42" s="63">
        <f t="shared" si="26"/>
        <v>1</v>
      </c>
      <c r="M42" s="220"/>
      <c r="N42" s="62"/>
      <c r="AE42" s="185"/>
    </row>
    <row r="43" spans="2:31" ht="15.75" customHeight="1">
      <c r="B43" s="66"/>
      <c r="C43" s="67" t="s">
        <v>78</v>
      </c>
      <c r="D43" s="67"/>
      <c r="E43" s="56"/>
      <c r="F43" s="56"/>
      <c r="G43" s="56"/>
      <c r="H43" s="56"/>
      <c r="I43" s="56"/>
      <c r="J43" s="56"/>
      <c r="K43" s="56"/>
      <c r="L43" s="56"/>
      <c r="M43" s="221"/>
      <c r="N43" s="59"/>
    </row>
    <row r="44" spans="2:31" s="60" customFormat="1" ht="15.75" customHeight="1">
      <c r="B44" s="54"/>
      <c r="C44" s="68" t="s">
        <v>79</v>
      </c>
      <c r="D44" s="56" t="s">
        <v>4</v>
      </c>
      <c r="E44" s="57">
        <v>9</v>
      </c>
      <c r="F44" s="57">
        <v>12</v>
      </c>
      <c r="G44" s="57"/>
      <c r="H44" s="57"/>
      <c r="I44" s="57"/>
      <c r="J44" s="57">
        <v>16</v>
      </c>
      <c r="K44" s="57">
        <f t="shared" ref="K44:K59" si="27">+F44+H44</f>
        <v>12</v>
      </c>
      <c r="L44" s="57">
        <f t="shared" ref="L44:L59" si="28">+J44-K44</f>
        <v>4</v>
      </c>
      <c r="M44" s="219"/>
      <c r="N44" s="222">
        <f t="shared" ref="N44:N59" si="29">+K44-M44</f>
        <v>12</v>
      </c>
      <c r="O44" s="69" t="s">
        <v>50</v>
      </c>
      <c r="AE44" s="184"/>
    </row>
    <row r="45" spans="2:31" s="60" customFormat="1" ht="15.75" customHeight="1">
      <c r="B45" s="54"/>
      <c r="C45" s="68" t="s">
        <v>80</v>
      </c>
      <c r="D45" s="56" t="s">
        <v>4</v>
      </c>
      <c r="E45" s="57">
        <v>10</v>
      </c>
      <c r="F45" s="57">
        <v>10</v>
      </c>
      <c r="G45" s="57"/>
      <c r="H45" s="57"/>
      <c r="I45" s="57"/>
      <c r="J45" s="57">
        <f t="shared" ref="J45:J59" si="30">+E45+G45</f>
        <v>10</v>
      </c>
      <c r="K45" s="57">
        <f t="shared" si="27"/>
        <v>10</v>
      </c>
      <c r="L45" s="57">
        <f t="shared" si="28"/>
        <v>0</v>
      </c>
      <c r="M45" s="219">
        <v>10</v>
      </c>
      <c r="N45" s="222">
        <f t="shared" si="29"/>
        <v>0</v>
      </c>
      <c r="O45" s="69" t="s">
        <v>49</v>
      </c>
      <c r="AE45" s="184"/>
    </row>
    <row r="46" spans="2:31" s="60" customFormat="1" ht="15.75" customHeight="1">
      <c r="B46" s="54"/>
      <c r="C46" s="68" t="s">
        <v>81</v>
      </c>
      <c r="D46" s="56" t="s">
        <v>4</v>
      </c>
      <c r="E46" s="57">
        <v>4</v>
      </c>
      <c r="F46" s="57">
        <v>2</v>
      </c>
      <c r="G46" s="57"/>
      <c r="H46" s="57"/>
      <c r="I46" s="57"/>
      <c r="J46" s="57">
        <f t="shared" si="30"/>
        <v>4</v>
      </c>
      <c r="K46" s="57">
        <f t="shared" si="27"/>
        <v>2</v>
      </c>
      <c r="L46" s="57">
        <f t="shared" si="28"/>
        <v>2</v>
      </c>
      <c r="M46" s="219">
        <v>2</v>
      </c>
      <c r="N46" s="222">
        <f t="shared" si="29"/>
        <v>0</v>
      </c>
      <c r="O46" s="69"/>
      <c r="AE46" s="184"/>
    </row>
    <row r="47" spans="2:31" s="60" customFormat="1" ht="15.75" customHeight="1">
      <c r="B47" s="54"/>
      <c r="C47" s="68" t="s">
        <v>82</v>
      </c>
      <c r="D47" s="56" t="s">
        <v>4</v>
      </c>
      <c r="E47" s="57">
        <v>4</v>
      </c>
      <c r="F47" s="57">
        <v>8</v>
      </c>
      <c r="G47" s="57"/>
      <c r="H47" s="57"/>
      <c r="I47" s="57"/>
      <c r="J47" s="57">
        <f t="shared" si="30"/>
        <v>4</v>
      </c>
      <c r="K47" s="57">
        <v>4</v>
      </c>
      <c r="L47" s="57">
        <f t="shared" si="28"/>
        <v>0</v>
      </c>
      <c r="M47" s="219"/>
      <c r="N47" s="222">
        <f t="shared" si="29"/>
        <v>4</v>
      </c>
      <c r="O47" s="69" t="s">
        <v>87</v>
      </c>
      <c r="AE47" s="184"/>
    </row>
    <row r="48" spans="2:31" s="60" customFormat="1" ht="15.75" customHeight="1">
      <c r="B48" s="54"/>
      <c r="C48" s="68" t="s">
        <v>395</v>
      </c>
      <c r="D48" s="56" t="s">
        <v>4</v>
      </c>
      <c r="E48" s="57">
        <v>4</v>
      </c>
      <c r="F48" s="57">
        <v>4</v>
      </c>
      <c r="G48" s="57"/>
      <c r="H48" s="57"/>
      <c r="I48" s="57"/>
      <c r="J48" s="57">
        <v>4</v>
      </c>
      <c r="K48" s="57">
        <f t="shared" si="27"/>
        <v>4</v>
      </c>
      <c r="L48" s="57">
        <f t="shared" si="28"/>
        <v>0</v>
      </c>
      <c r="M48" s="219">
        <v>3</v>
      </c>
      <c r="N48" s="222">
        <f t="shared" si="29"/>
        <v>1</v>
      </c>
      <c r="O48" s="69"/>
      <c r="AE48" s="184"/>
    </row>
    <row r="49" spans="2:31" s="60" customFormat="1" ht="15.75" customHeight="1">
      <c r="B49" s="54"/>
      <c r="C49" s="68" t="s">
        <v>83</v>
      </c>
      <c r="D49" s="56" t="s">
        <v>4</v>
      </c>
      <c r="E49" s="57">
        <v>3</v>
      </c>
      <c r="F49" s="57">
        <v>2</v>
      </c>
      <c r="G49" s="57"/>
      <c r="H49" s="57"/>
      <c r="I49" s="57"/>
      <c r="J49" s="57">
        <f t="shared" si="30"/>
        <v>3</v>
      </c>
      <c r="K49" s="57">
        <f t="shared" si="27"/>
        <v>2</v>
      </c>
      <c r="L49" s="57">
        <f t="shared" si="28"/>
        <v>1</v>
      </c>
      <c r="M49" s="219">
        <v>2</v>
      </c>
      <c r="N49" s="222">
        <f t="shared" si="29"/>
        <v>0</v>
      </c>
      <c r="O49" s="69" t="s">
        <v>53</v>
      </c>
      <c r="AE49" s="184"/>
    </row>
    <row r="50" spans="2:31" s="60" customFormat="1" ht="15.75" customHeight="1">
      <c r="B50" s="54"/>
      <c r="C50" s="68" t="s">
        <v>396</v>
      </c>
      <c r="D50" s="56" t="s">
        <v>4</v>
      </c>
      <c r="E50" s="57">
        <v>6</v>
      </c>
      <c r="F50" s="57">
        <v>6</v>
      </c>
      <c r="G50" s="57"/>
      <c r="H50" s="57">
        <v>2</v>
      </c>
      <c r="I50" s="57"/>
      <c r="J50" s="57">
        <v>11</v>
      </c>
      <c r="K50" s="57">
        <f t="shared" si="27"/>
        <v>8</v>
      </c>
      <c r="L50" s="57">
        <f t="shared" si="28"/>
        <v>3</v>
      </c>
      <c r="M50" s="219">
        <v>6</v>
      </c>
      <c r="N50" s="222">
        <f t="shared" si="29"/>
        <v>2</v>
      </c>
      <c r="O50" s="60" t="s">
        <v>41</v>
      </c>
      <c r="AE50" s="184"/>
    </row>
    <row r="51" spans="2:31" s="60" customFormat="1" ht="15.75" customHeight="1">
      <c r="B51" s="54"/>
      <c r="C51" s="68" t="s">
        <v>88</v>
      </c>
      <c r="D51" s="56" t="s">
        <v>4</v>
      </c>
      <c r="E51" s="57">
        <v>1</v>
      </c>
      <c r="F51" s="57">
        <v>1</v>
      </c>
      <c r="G51" s="57"/>
      <c r="H51" s="57"/>
      <c r="I51" s="57"/>
      <c r="J51" s="57">
        <f t="shared" si="30"/>
        <v>1</v>
      </c>
      <c r="K51" s="57">
        <f t="shared" si="27"/>
        <v>1</v>
      </c>
      <c r="L51" s="57">
        <f t="shared" si="28"/>
        <v>0</v>
      </c>
      <c r="M51" s="219"/>
      <c r="N51" s="222">
        <f t="shared" si="29"/>
        <v>1</v>
      </c>
      <c r="AE51" s="184"/>
    </row>
    <row r="52" spans="2:31" s="60" customFormat="1" ht="15.75" customHeight="1">
      <c r="B52" s="54"/>
      <c r="C52" s="68" t="s">
        <v>397</v>
      </c>
      <c r="D52" s="56" t="s">
        <v>4</v>
      </c>
      <c r="E52" s="57">
        <v>3</v>
      </c>
      <c r="F52" s="57">
        <v>2</v>
      </c>
      <c r="G52" s="57"/>
      <c r="H52" s="57">
        <v>2</v>
      </c>
      <c r="I52" s="57"/>
      <c r="J52" s="57">
        <v>8</v>
      </c>
      <c r="K52" s="57">
        <f t="shared" si="27"/>
        <v>4</v>
      </c>
      <c r="L52" s="57">
        <f t="shared" si="28"/>
        <v>4</v>
      </c>
      <c r="M52" s="219">
        <v>2</v>
      </c>
      <c r="N52" s="222">
        <f t="shared" si="29"/>
        <v>2</v>
      </c>
      <c r="AE52" s="184"/>
    </row>
    <row r="53" spans="2:31" s="60" customFormat="1" ht="15.75" customHeight="1">
      <c r="B53" s="54"/>
      <c r="C53" s="68" t="s">
        <v>744</v>
      </c>
      <c r="D53" s="56" t="s">
        <v>4</v>
      </c>
      <c r="E53" s="57"/>
      <c r="F53" s="57"/>
      <c r="G53" s="57"/>
      <c r="H53" s="57">
        <v>1</v>
      </c>
      <c r="I53" s="57"/>
      <c r="J53" s="57">
        <v>1</v>
      </c>
      <c r="K53" s="57">
        <f t="shared" ref="K53" si="31">+F53+H53</f>
        <v>1</v>
      </c>
      <c r="L53" s="57">
        <f t="shared" ref="L53" si="32">+J53-K53</f>
        <v>0</v>
      </c>
      <c r="M53" s="219"/>
      <c r="N53" s="222">
        <f t="shared" si="29"/>
        <v>1</v>
      </c>
      <c r="AE53" s="184"/>
    </row>
    <row r="54" spans="2:31" s="60" customFormat="1" ht="15.75" customHeight="1">
      <c r="B54" s="54"/>
      <c r="C54" s="68" t="s">
        <v>398</v>
      </c>
      <c r="D54" s="56" t="s">
        <v>4</v>
      </c>
      <c r="E54" s="57">
        <v>5</v>
      </c>
      <c r="F54" s="57">
        <v>5</v>
      </c>
      <c r="G54" s="57"/>
      <c r="H54" s="57"/>
      <c r="I54" s="57"/>
      <c r="J54" s="57">
        <f t="shared" ref="J54" si="33">+E54+G54</f>
        <v>5</v>
      </c>
      <c r="K54" s="57">
        <f t="shared" ref="K54:K55" si="34">+F54+H54</f>
        <v>5</v>
      </c>
      <c r="L54" s="57">
        <f t="shared" si="28"/>
        <v>0</v>
      </c>
      <c r="M54" s="219">
        <v>2</v>
      </c>
      <c r="N54" s="222">
        <f t="shared" si="29"/>
        <v>3</v>
      </c>
      <c r="AE54" s="184"/>
    </row>
    <row r="55" spans="2:31" s="60" customFormat="1" ht="15.75" customHeight="1">
      <c r="B55" s="54"/>
      <c r="C55" s="68" t="s">
        <v>399</v>
      </c>
      <c r="D55" s="56" t="s">
        <v>4</v>
      </c>
      <c r="E55" s="57">
        <v>2</v>
      </c>
      <c r="F55" s="57">
        <v>2</v>
      </c>
      <c r="G55" s="57"/>
      <c r="H55" s="57">
        <v>2</v>
      </c>
      <c r="I55" s="57"/>
      <c r="J55" s="57">
        <v>10</v>
      </c>
      <c r="K55" s="57">
        <f t="shared" si="34"/>
        <v>4</v>
      </c>
      <c r="L55" s="57">
        <f t="shared" si="28"/>
        <v>6</v>
      </c>
      <c r="M55" s="219">
        <v>3</v>
      </c>
      <c r="N55" s="222">
        <f t="shared" si="29"/>
        <v>1</v>
      </c>
      <c r="AE55" s="184"/>
    </row>
    <row r="56" spans="2:31" s="60" customFormat="1" ht="17.25" customHeight="1">
      <c r="B56" s="54"/>
      <c r="C56" s="68" t="s">
        <v>400</v>
      </c>
      <c r="D56" s="56" t="s">
        <v>4</v>
      </c>
      <c r="E56" s="57">
        <v>1</v>
      </c>
      <c r="F56" s="57">
        <v>1</v>
      </c>
      <c r="G56" s="57"/>
      <c r="H56" s="57"/>
      <c r="I56" s="57"/>
      <c r="J56" s="57">
        <f t="shared" si="30"/>
        <v>1</v>
      </c>
      <c r="K56" s="57">
        <f t="shared" si="27"/>
        <v>1</v>
      </c>
      <c r="L56" s="57">
        <f t="shared" si="28"/>
        <v>0</v>
      </c>
      <c r="M56" s="219"/>
      <c r="N56" s="222">
        <f t="shared" si="29"/>
        <v>1</v>
      </c>
      <c r="AE56" s="184"/>
    </row>
    <row r="57" spans="2:31" s="60" customFormat="1" ht="15.75" customHeight="1">
      <c r="B57" s="54"/>
      <c r="C57" s="68" t="s">
        <v>401</v>
      </c>
      <c r="D57" s="56" t="s">
        <v>4</v>
      </c>
      <c r="E57" s="57">
        <v>2</v>
      </c>
      <c r="F57" s="57">
        <v>2</v>
      </c>
      <c r="G57" s="57"/>
      <c r="H57" s="57"/>
      <c r="I57" s="57"/>
      <c r="J57" s="57">
        <v>3</v>
      </c>
      <c r="K57" s="57">
        <f>+F57+H57+1</f>
        <v>3</v>
      </c>
      <c r="L57" s="57">
        <f t="shared" si="28"/>
        <v>0</v>
      </c>
      <c r="M57" s="219">
        <v>3</v>
      </c>
      <c r="N57" s="222">
        <f t="shared" si="29"/>
        <v>0</v>
      </c>
      <c r="AE57" s="184"/>
    </row>
    <row r="58" spans="2:31" s="60" customFormat="1" ht="15.75" customHeight="1">
      <c r="B58" s="54"/>
      <c r="C58" s="68" t="s">
        <v>402</v>
      </c>
      <c r="D58" s="56" t="s">
        <v>4</v>
      </c>
      <c r="E58" s="57"/>
      <c r="F58" s="57"/>
      <c r="G58" s="57"/>
      <c r="H58" s="57"/>
      <c r="I58" s="57"/>
      <c r="J58" s="57">
        <f t="shared" ref="J58" si="35">+E58+G58</f>
        <v>0</v>
      </c>
      <c r="K58" s="57">
        <f t="shared" ref="K58" si="36">+F58+H58</f>
        <v>0</v>
      </c>
      <c r="L58" s="57">
        <f t="shared" ref="L58" si="37">+J58-K58</f>
        <v>0</v>
      </c>
      <c r="M58" s="219"/>
      <c r="N58" s="222">
        <f t="shared" si="29"/>
        <v>0</v>
      </c>
      <c r="AE58" s="184"/>
    </row>
    <row r="59" spans="2:31" s="60" customFormat="1" ht="15.75" customHeight="1">
      <c r="B59" s="54"/>
      <c r="C59" s="68" t="s">
        <v>89</v>
      </c>
      <c r="D59" s="56"/>
      <c r="E59" s="57"/>
      <c r="F59" s="57"/>
      <c r="G59" s="57"/>
      <c r="H59" s="57"/>
      <c r="I59" s="57"/>
      <c r="J59" s="57">
        <f t="shared" si="30"/>
        <v>0</v>
      </c>
      <c r="K59" s="57">
        <f t="shared" si="27"/>
        <v>0</v>
      </c>
      <c r="L59" s="57">
        <f t="shared" si="28"/>
        <v>0</v>
      </c>
      <c r="M59" s="219"/>
      <c r="N59" s="222">
        <f t="shared" si="29"/>
        <v>0</v>
      </c>
      <c r="AE59" s="184"/>
    </row>
    <row r="60" spans="2:31" s="64" customFormat="1" ht="15.75" customHeight="1">
      <c r="B60" s="61"/>
      <c r="C60" s="62" t="s">
        <v>72</v>
      </c>
      <c r="D60" s="62"/>
      <c r="E60" s="63">
        <f t="shared" ref="E60:L60" si="38">SUM(E44:E59)</f>
        <v>54</v>
      </c>
      <c r="F60" s="63">
        <f t="shared" si="38"/>
        <v>57</v>
      </c>
      <c r="G60" s="63">
        <f t="shared" si="38"/>
        <v>0</v>
      </c>
      <c r="H60" s="63">
        <f t="shared" si="38"/>
        <v>7</v>
      </c>
      <c r="I60" s="63"/>
      <c r="J60" s="63">
        <f t="shared" si="38"/>
        <v>81</v>
      </c>
      <c r="K60" s="63">
        <f t="shared" si="38"/>
        <v>61</v>
      </c>
      <c r="L60" s="63">
        <f t="shared" si="38"/>
        <v>20</v>
      </c>
      <c r="M60" s="220"/>
      <c r="N60" s="62"/>
      <c r="AE60" s="185"/>
    </row>
    <row r="61" spans="2:31" ht="15.75" customHeight="1">
      <c r="B61" s="66"/>
      <c r="C61" s="67" t="s">
        <v>90</v>
      </c>
      <c r="D61" s="67"/>
      <c r="E61" s="56"/>
      <c r="F61" s="56"/>
      <c r="G61" s="56"/>
      <c r="H61" s="56"/>
      <c r="I61" s="56"/>
      <c r="J61" s="56"/>
      <c r="K61" s="56"/>
      <c r="L61" s="58"/>
      <c r="M61" s="221"/>
      <c r="N61" s="59"/>
    </row>
    <row r="62" spans="2:31" ht="15.75" customHeight="1">
      <c r="B62" s="66"/>
      <c r="C62" s="73" t="s">
        <v>162</v>
      </c>
      <c r="D62" s="67" t="s">
        <v>4</v>
      </c>
      <c r="E62" s="57">
        <v>20</v>
      </c>
      <c r="F62" s="57">
        <v>10</v>
      </c>
      <c r="G62" s="57">
        <v>25</v>
      </c>
      <c r="H62" s="57">
        <v>20</v>
      </c>
      <c r="I62" s="57"/>
      <c r="J62" s="57">
        <v>20</v>
      </c>
      <c r="K62" s="57">
        <f>+F62+H62-10</f>
        <v>20</v>
      </c>
      <c r="L62" s="57">
        <f t="shared" ref="L62:L66" si="39">+J62-K62</f>
        <v>0</v>
      </c>
      <c r="M62" s="221"/>
      <c r="N62" s="222">
        <f t="shared" ref="N62:N66" si="40">+K62-M62</f>
        <v>20</v>
      </c>
    </row>
    <row r="63" spans="2:31" ht="15.75" customHeight="1">
      <c r="B63" s="66"/>
      <c r="C63" s="73" t="s">
        <v>161</v>
      </c>
      <c r="D63" s="67" t="s">
        <v>4</v>
      </c>
      <c r="E63" s="57">
        <v>10</v>
      </c>
      <c r="F63" s="57">
        <v>1</v>
      </c>
      <c r="G63" s="57"/>
      <c r="H63" s="57"/>
      <c r="I63" s="57"/>
      <c r="J63" s="57">
        <f t="shared" ref="J63:J66" si="41">+E63+G63</f>
        <v>10</v>
      </c>
      <c r="K63" s="57">
        <f t="shared" ref="K63:K66" si="42">+F63+H63</f>
        <v>1</v>
      </c>
      <c r="L63" s="57">
        <f t="shared" si="39"/>
        <v>9</v>
      </c>
      <c r="M63" s="221">
        <v>1</v>
      </c>
      <c r="N63" s="222">
        <f t="shared" si="40"/>
        <v>0</v>
      </c>
    </row>
    <row r="64" spans="2:31" ht="15.75" customHeight="1">
      <c r="B64" s="66"/>
      <c r="C64" s="73" t="s">
        <v>163</v>
      </c>
      <c r="D64" s="67" t="s">
        <v>4</v>
      </c>
      <c r="E64" s="57">
        <v>20</v>
      </c>
      <c r="F64" s="57">
        <v>2</v>
      </c>
      <c r="G64" s="57"/>
      <c r="H64" s="57"/>
      <c r="I64" s="57"/>
      <c r="J64" s="57">
        <f t="shared" si="41"/>
        <v>20</v>
      </c>
      <c r="K64" s="57">
        <f t="shared" si="42"/>
        <v>2</v>
      </c>
      <c r="L64" s="57">
        <f t="shared" si="39"/>
        <v>18</v>
      </c>
      <c r="M64" s="221"/>
      <c r="N64" s="222">
        <f t="shared" si="40"/>
        <v>2</v>
      </c>
    </row>
    <row r="65" spans="2:31" ht="15.75" customHeight="1">
      <c r="B65" s="66"/>
      <c r="C65" s="73" t="s">
        <v>164</v>
      </c>
      <c r="D65" s="67" t="s">
        <v>4</v>
      </c>
      <c r="E65" s="57">
        <v>10</v>
      </c>
      <c r="F65" s="57"/>
      <c r="G65" s="57"/>
      <c r="H65" s="57"/>
      <c r="I65" s="57"/>
      <c r="J65" s="57">
        <f t="shared" si="41"/>
        <v>10</v>
      </c>
      <c r="K65" s="57">
        <f t="shared" si="42"/>
        <v>0</v>
      </c>
      <c r="L65" s="57">
        <f t="shared" si="39"/>
        <v>10</v>
      </c>
      <c r="M65" s="221"/>
      <c r="N65" s="222">
        <f t="shared" si="40"/>
        <v>0</v>
      </c>
    </row>
    <row r="66" spans="2:31" ht="15.75" customHeight="1">
      <c r="B66" s="66"/>
      <c r="C66" s="73" t="s">
        <v>91</v>
      </c>
      <c r="D66" s="67" t="s">
        <v>4</v>
      </c>
      <c r="E66" s="57"/>
      <c r="F66" s="57"/>
      <c r="G66" s="57"/>
      <c r="H66" s="57"/>
      <c r="I66" s="57"/>
      <c r="J66" s="57">
        <f t="shared" si="41"/>
        <v>0</v>
      </c>
      <c r="K66" s="57">
        <f t="shared" si="42"/>
        <v>0</v>
      </c>
      <c r="L66" s="57">
        <f t="shared" si="39"/>
        <v>0</v>
      </c>
      <c r="M66" s="221"/>
      <c r="N66" s="222">
        <f t="shared" si="40"/>
        <v>0</v>
      </c>
    </row>
    <row r="67" spans="2:31" s="64" customFormat="1" ht="15.75" customHeight="1">
      <c r="B67" s="61"/>
      <c r="C67" s="62" t="s">
        <v>72</v>
      </c>
      <c r="D67" s="62"/>
      <c r="E67" s="63">
        <f>SUM(E61:E66)</f>
        <v>60</v>
      </c>
      <c r="F67" s="63">
        <f t="shared" ref="F67:L67" si="43">SUM(F61:F66)</f>
        <v>13</v>
      </c>
      <c r="G67" s="63">
        <f t="shared" si="43"/>
        <v>25</v>
      </c>
      <c r="H67" s="63">
        <f t="shared" si="43"/>
        <v>20</v>
      </c>
      <c r="I67" s="63"/>
      <c r="J67" s="63">
        <f t="shared" si="43"/>
        <v>60</v>
      </c>
      <c r="K67" s="63">
        <f t="shared" si="43"/>
        <v>23</v>
      </c>
      <c r="L67" s="63">
        <f t="shared" si="43"/>
        <v>37</v>
      </c>
      <c r="M67" s="220"/>
      <c r="N67" s="62"/>
      <c r="AE67" s="185"/>
    </row>
    <row r="68" spans="2:31" ht="15.75" customHeight="1">
      <c r="B68" s="66"/>
      <c r="C68" s="67" t="s">
        <v>84</v>
      </c>
      <c r="D68" s="67"/>
      <c r="E68" s="56"/>
      <c r="F68" s="56"/>
      <c r="G68" s="56"/>
      <c r="H68" s="56"/>
      <c r="I68" s="56"/>
      <c r="J68" s="56"/>
      <c r="K68" s="56"/>
      <c r="L68" s="56"/>
      <c r="M68" s="221"/>
      <c r="N68" s="59"/>
    </row>
    <row r="69" spans="2:31" s="60" customFormat="1" ht="15.75" customHeight="1">
      <c r="B69" s="54"/>
      <c r="C69" s="68" t="s">
        <v>36</v>
      </c>
      <c r="D69" s="56" t="s">
        <v>4</v>
      </c>
      <c r="E69" s="57">
        <v>60</v>
      </c>
      <c r="F69" s="57">
        <v>75</v>
      </c>
      <c r="G69" s="57"/>
      <c r="H69" s="57"/>
      <c r="I69" s="57"/>
      <c r="J69" s="57">
        <v>135</v>
      </c>
      <c r="K69" s="57">
        <f>+F69+H69+8</f>
        <v>83</v>
      </c>
      <c r="L69" s="57">
        <f t="shared" ref="L69:L70" si="44">+J69-K69</f>
        <v>52</v>
      </c>
      <c r="M69" s="219">
        <v>83</v>
      </c>
      <c r="N69" s="222">
        <f t="shared" ref="N69:N70" si="45">+K69-M69</f>
        <v>0</v>
      </c>
      <c r="O69" s="69"/>
      <c r="AE69" s="184"/>
    </row>
    <row r="70" spans="2:31" s="60" customFormat="1" ht="15.75" customHeight="1">
      <c r="B70" s="54"/>
      <c r="C70" s="68" t="s">
        <v>160</v>
      </c>
      <c r="D70" s="56" t="s">
        <v>4</v>
      </c>
      <c r="E70" s="57">
        <v>6</v>
      </c>
      <c r="F70" s="57">
        <v>6</v>
      </c>
      <c r="G70" s="57"/>
      <c r="H70" s="57"/>
      <c r="I70" s="57"/>
      <c r="J70" s="57">
        <f t="shared" ref="J70" si="46">+E70+G70</f>
        <v>6</v>
      </c>
      <c r="K70" s="57">
        <f t="shared" ref="K70" si="47">+F70+H70</f>
        <v>6</v>
      </c>
      <c r="L70" s="57">
        <f t="shared" si="44"/>
        <v>0</v>
      </c>
      <c r="M70" s="219">
        <v>6</v>
      </c>
      <c r="N70" s="222">
        <f t="shared" si="45"/>
        <v>0</v>
      </c>
      <c r="O70" s="69"/>
      <c r="AE70" s="184"/>
    </row>
    <row r="71" spans="2:31" s="64" customFormat="1" ht="15.75" customHeight="1">
      <c r="B71" s="61"/>
      <c r="C71" s="62" t="s">
        <v>72</v>
      </c>
      <c r="D71" s="62"/>
      <c r="E71" s="63">
        <f>SUM(E68:E70)</f>
        <v>66</v>
      </c>
      <c r="F71" s="63">
        <f t="shared" ref="F71:L71" si="48">SUM(F68:F70)</f>
        <v>81</v>
      </c>
      <c r="G71" s="63">
        <f t="shared" si="48"/>
        <v>0</v>
      </c>
      <c r="H71" s="63">
        <f t="shared" si="48"/>
        <v>0</v>
      </c>
      <c r="I71" s="63"/>
      <c r="J71" s="63">
        <f t="shared" si="48"/>
        <v>141</v>
      </c>
      <c r="K71" s="63">
        <f t="shared" si="48"/>
        <v>89</v>
      </c>
      <c r="L71" s="63">
        <f t="shared" si="48"/>
        <v>52</v>
      </c>
      <c r="M71" s="220"/>
      <c r="N71" s="62"/>
      <c r="AE71" s="185"/>
    </row>
    <row r="72" spans="2:31" ht="19.5" customHeight="1">
      <c r="B72" s="66"/>
      <c r="C72" s="67" t="s">
        <v>262</v>
      </c>
      <c r="D72" s="67"/>
      <c r="E72" s="56"/>
      <c r="F72" s="56"/>
      <c r="G72" s="56"/>
      <c r="H72" s="56"/>
      <c r="I72" s="56"/>
      <c r="J72" s="56"/>
      <c r="K72" s="56"/>
      <c r="L72" s="56"/>
      <c r="M72" s="221"/>
      <c r="N72" s="59"/>
    </row>
    <row r="73" spans="2:31" s="60" customFormat="1" ht="24" customHeight="1">
      <c r="B73" s="103">
        <v>1</v>
      </c>
      <c r="C73" s="68" t="s">
        <v>263</v>
      </c>
      <c r="D73" s="56" t="s">
        <v>63</v>
      </c>
      <c r="E73" s="57">
        <v>300</v>
      </c>
      <c r="F73" s="57">
        <v>336</v>
      </c>
      <c r="G73" s="57"/>
      <c r="H73" s="57"/>
      <c r="I73" s="57"/>
      <c r="J73" s="57">
        <v>396</v>
      </c>
      <c r="K73" s="57">
        <f t="shared" ref="K73:K84" si="49">+F73+H73</f>
        <v>336</v>
      </c>
      <c r="L73" s="57">
        <f t="shared" ref="L73:L86" si="50">+J73-K73</f>
        <v>60</v>
      </c>
      <c r="M73" s="219">
        <v>336</v>
      </c>
      <c r="N73" s="222">
        <f t="shared" ref="N73:N88" si="51">+K73-M73</f>
        <v>0</v>
      </c>
      <c r="O73" s="69"/>
      <c r="AE73" s="184"/>
    </row>
    <row r="74" spans="2:31" s="60" customFormat="1" ht="24" customHeight="1">
      <c r="B74" s="103">
        <f>+B73+1</f>
        <v>2</v>
      </c>
      <c r="C74" s="68" t="s">
        <v>264</v>
      </c>
      <c r="D74" s="56" t="s">
        <v>63</v>
      </c>
      <c r="E74" s="57">
        <v>1000</v>
      </c>
      <c r="F74" s="57">
        <v>1680</v>
      </c>
      <c r="G74" s="57"/>
      <c r="H74" s="57"/>
      <c r="I74" s="57"/>
      <c r="J74" s="57">
        <v>1550</v>
      </c>
      <c r="K74" s="57">
        <v>996</v>
      </c>
      <c r="L74" s="57">
        <f t="shared" si="50"/>
        <v>554</v>
      </c>
      <c r="M74" s="219">
        <v>996</v>
      </c>
      <c r="N74" s="222">
        <f t="shared" si="51"/>
        <v>0</v>
      </c>
      <c r="O74" s="69"/>
      <c r="AE74" s="184"/>
    </row>
    <row r="75" spans="2:31" s="60" customFormat="1" ht="24" customHeight="1">
      <c r="B75" s="103">
        <f t="shared" ref="B75:B89" si="52">+B74+1</f>
        <v>3</v>
      </c>
      <c r="C75" s="68" t="s">
        <v>265</v>
      </c>
      <c r="D75" s="56" t="s">
        <v>4</v>
      </c>
      <c r="E75" s="57">
        <v>240</v>
      </c>
      <c r="F75" s="57">
        <v>225</v>
      </c>
      <c r="G75" s="57"/>
      <c r="H75" s="57"/>
      <c r="I75" s="57"/>
      <c r="J75" s="57">
        <v>490</v>
      </c>
      <c r="K75" s="57">
        <f t="shared" si="49"/>
        <v>225</v>
      </c>
      <c r="L75" s="57">
        <f t="shared" si="50"/>
        <v>265</v>
      </c>
      <c r="M75" s="219">
        <v>225</v>
      </c>
      <c r="N75" s="222">
        <f t="shared" si="51"/>
        <v>0</v>
      </c>
      <c r="O75" s="69"/>
      <c r="AE75" s="184"/>
    </row>
    <row r="76" spans="2:31" s="60" customFormat="1" ht="24" customHeight="1">
      <c r="B76" s="103">
        <f t="shared" si="52"/>
        <v>4</v>
      </c>
      <c r="C76" s="68" t="s">
        <v>266</v>
      </c>
      <c r="D76" s="56" t="s">
        <v>4</v>
      </c>
      <c r="E76" s="57">
        <v>50</v>
      </c>
      <c r="F76" s="57">
        <v>50</v>
      </c>
      <c r="G76" s="57"/>
      <c r="H76" s="57"/>
      <c r="I76" s="57"/>
      <c r="J76" s="57">
        <f t="shared" ref="J76:J89" si="53">+E76+G76</f>
        <v>50</v>
      </c>
      <c r="K76" s="57">
        <f t="shared" si="49"/>
        <v>50</v>
      </c>
      <c r="L76" s="57">
        <f t="shared" si="50"/>
        <v>0</v>
      </c>
      <c r="M76" s="219">
        <v>50</v>
      </c>
      <c r="N76" s="222">
        <f t="shared" si="51"/>
        <v>0</v>
      </c>
      <c r="O76" s="69"/>
      <c r="AE76" s="184"/>
    </row>
    <row r="77" spans="2:31" s="60" customFormat="1" ht="24" customHeight="1">
      <c r="B77" s="103">
        <f t="shared" si="52"/>
        <v>5</v>
      </c>
      <c r="C77" s="68" t="s">
        <v>267</v>
      </c>
      <c r="D77" s="56" t="s">
        <v>4</v>
      </c>
      <c r="E77" s="57">
        <v>20</v>
      </c>
      <c r="F77" s="57">
        <v>51</v>
      </c>
      <c r="G77" s="57"/>
      <c r="H77" s="57"/>
      <c r="I77" s="57"/>
      <c r="J77" s="57">
        <f t="shared" si="53"/>
        <v>20</v>
      </c>
      <c r="K77" s="57">
        <v>19</v>
      </c>
      <c r="L77" s="57">
        <f t="shared" si="50"/>
        <v>1</v>
      </c>
      <c r="M77" s="219">
        <v>19</v>
      </c>
      <c r="N77" s="222">
        <f t="shared" si="51"/>
        <v>0</v>
      </c>
      <c r="O77" s="69"/>
      <c r="AE77" s="184"/>
    </row>
    <row r="78" spans="2:31" s="60" customFormat="1" ht="24" customHeight="1">
      <c r="B78" s="103">
        <f t="shared" si="52"/>
        <v>6</v>
      </c>
      <c r="C78" s="68" t="s">
        <v>403</v>
      </c>
      <c r="D78" s="56" t="s">
        <v>4</v>
      </c>
      <c r="E78" s="57">
        <v>10</v>
      </c>
      <c r="F78" s="57">
        <v>10</v>
      </c>
      <c r="G78" s="57"/>
      <c r="H78" s="57"/>
      <c r="I78" s="57"/>
      <c r="J78" s="57">
        <f t="shared" si="53"/>
        <v>10</v>
      </c>
      <c r="K78" s="57">
        <f t="shared" si="49"/>
        <v>10</v>
      </c>
      <c r="L78" s="57">
        <f t="shared" si="50"/>
        <v>0</v>
      </c>
      <c r="M78" s="219">
        <v>10</v>
      </c>
      <c r="N78" s="222">
        <f t="shared" si="51"/>
        <v>0</v>
      </c>
      <c r="O78" s="69"/>
      <c r="AE78" s="184"/>
    </row>
    <row r="79" spans="2:31" s="60" customFormat="1" ht="24" customHeight="1">
      <c r="B79" s="103">
        <f t="shared" si="52"/>
        <v>7</v>
      </c>
      <c r="C79" s="68" t="s">
        <v>268</v>
      </c>
      <c r="D79" s="56" t="s">
        <v>4</v>
      </c>
      <c r="E79" s="57">
        <v>450</v>
      </c>
      <c r="F79" s="57">
        <v>300</v>
      </c>
      <c r="G79" s="57"/>
      <c r="H79" s="57"/>
      <c r="I79" s="57"/>
      <c r="J79" s="57">
        <v>600</v>
      </c>
      <c r="K79" s="57">
        <v>200</v>
      </c>
      <c r="L79" s="57">
        <f t="shared" si="50"/>
        <v>400</v>
      </c>
      <c r="M79" s="219">
        <v>200</v>
      </c>
      <c r="N79" s="222">
        <f t="shared" si="51"/>
        <v>0</v>
      </c>
      <c r="O79" s="69"/>
      <c r="AE79" s="184"/>
    </row>
    <row r="80" spans="2:31" s="60" customFormat="1" ht="24" customHeight="1">
      <c r="B80" s="103">
        <f t="shared" si="52"/>
        <v>8</v>
      </c>
      <c r="C80" s="68" t="s">
        <v>269</v>
      </c>
      <c r="D80" s="56"/>
      <c r="E80" s="57">
        <v>150</v>
      </c>
      <c r="F80" s="57">
        <v>336</v>
      </c>
      <c r="G80" s="57"/>
      <c r="H80" s="57"/>
      <c r="I80" s="57"/>
      <c r="J80" s="57">
        <v>250</v>
      </c>
      <c r="K80" s="57">
        <f>+F80+H80-86</f>
        <v>250</v>
      </c>
      <c r="L80" s="57">
        <f t="shared" si="50"/>
        <v>0</v>
      </c>
      <c r="M80" s="219">
        <v>250</v>
      </c>
      <c r="N80" s="222">
        <f t="shared" si="51"/>
        <v>0</v>
      </c>
      <c r="O80" s="69"/>
      <c r="AE80" s="184"/>
    </row>
    <row r="81" spans="2:31" s="60" customFormat="1" ht="24" customHeight="1">
      <c r="B81" s="103">
        <f t="shared" si="52"/>
        <v>9</v>
      </c>
      <c r="C81" s="68" t="s">
        <v>270</v>
      </c>
      <c r="D81" s="56" t="s">
        <v>4</v>
      </c>
      <c r="E81" s="57">
        <v>270</v>
      </c>
      <c r="F81" s="57">
        <v>336</v>
      </c>
      <c r="G81" s="57"/>
      <c r="H81" s="57"/>
      <c r="I81" s="57"/>
      <c r="J81" s="57">
        <v>670</v>
      </c>
      <c r="K81" s="57">
        <f t="shared" si="49"/>
        <v>336</v>
      </c>
      <c r="L81" s="57">
        <f t="shared" si="50"/>
        <v>334</v>
      </c>
      <c r="M81" s="219">
        <v>336</v>
      </c>
      <c r="N81" s="222">
        <f t="shared" si="51"/>
        <v>0</v>
      </c>
      <c r="O81" s="69"/>
      <c r="AE81" s="184"/>
    </row>
    <row r="82" spans="2:31" s="60" customFormat="1" ht="24" customHeight="1">
      <c r="B82" s="103">
        <f t="shared" si="52"/>
        <v>10</v>
      </c>
      <c r="C82" s="68" t="s">
        <v>271</v>
      </c>
      <c r="D82" s="56" t="s">
        <v>4</v>
      </c>
      <c r="E82" s="57">
        <v>600</v>
      </c>
      <c r="F82" s="57">
        <v>672</v>
      </c>
      <c r="G82" s="57"/>
      <c r="H82" s="57"/>
      <c r="I82" s="57"/>
      <c r="J82" s="57">
        <v>800</v>
      </c>
      <c r="K82" s="57">
        <v>560</v>
      </c>
      <c r="L82" s="57">
        <f t="shared" si="50"/>
        <v>240</v>
      </c>
      <c r="M82" s="219">
        <v>560</v>
      </c>
      <c r="N82" s="222">
        <f t="shared" si="51"/>
        <v>0</v>
      </c>
      <c r="O82" s="69"/>
      <c r="AE82" s="184"/>
    </row>
    <row r="83" spans="2:31" s="60" customFormat="1" ht="24" customHeight="1">
      <c r="B83" s="103">
        <f t="shared" si="52"/>
        <v>11</v>
      </c>
      <c r="C83" s="68" t="s">
        <v>272</v>
      </c>
      <c r="D83" s="56" t="s">
        <v>4</v>
      </c>
      <c r="E83" s="57">
        <v>300</v>
      </c>
      <c r="F83" s="57">
        <v>336</v>
      </c>
      <c r="G83" s="57"/>
      <c r="H83" s="57"/>
      <c r="I83" s="57"/>
      <c r="J83" s="57">
        <v>400</v>
      </c>
      <c r="K83" s="57">
        <v>268</v>
      </c>
      <c r="L83" s="57">
        <f t="shared" si="50"/>
        <v>132</v>
      </c>
      <c r="M83" s="219">
        <v>268</v>
      </c>
      <c r="N83" s="222">
        <f t="shared" si="51"/>
        <v>0</v>
      </c>
      <c r="O83" s="69"/>
      <c r="AE83" s="184"/>
    </row>
    <row r="84" spans="2:31" s="60" customFormat="1" ht="24" customHeight="1">
      <c r="B84" s="103">
        <f t="shared" si="52"/>
        <v>12</v>
      </c>
      <c r="C84" s="68" t="s">
        <v>273</v>
      </c>
      <c r="D84" s="56" t="s">
        <v>4</v>
      </c>
      <c r="E84" s="57">
        <v>300</v>
      </c>
      <c r="F84" s="57">
        <v>300</v>
      </c>
      <c r="G84" s="57"/>
      <c r="H84" s="57"/>
      <c r="I84" s="57"/>
      <c r="J84" s="57">
        <v>500</v>
      </c>
      <c r="K84" s="57">
        <f t="shared" si="49"/>
        <v>300</v>
      </c>
      <c r="L84" s="57">
        <f t="shared" si="50"/>
        <v>200</v>
      </c>
      <c r="M84" s="219">
        <v>300</v>
      </c>
      <c r="N84" s="222">
        <f t="shared" si="51"/>
        <v>0</v>
      </c>
      <c r="O84" s="69"/>
      <c r="AE84" s="184"/>
    </row>
    <row r="85" spans="2:31" s="60" customFormat="1" ht="24" customHeight="1">
      <c r="B85" s="103">
        <f t="shared" si="52"/>
        <v>13</v>
      </c>
      <c r="C85" s="68" t="s">
        <v>274</v>
      </c>
      <c r="D85" s="56" t="s">
        <v>4</v>
      </c>
      <c r="E85" s="57">
        <v>150</v>
      </c>
      <c r="F85" s="57">
        <v>336</v>
      </c>
      <c r="G85" s="57"/>
      <c r="H85" s="57"/>
      <c r="I85" s="57"/>
      <c r="J85" s="57">
        <v>400</v>
      </c>
      <c r="K85" s="57">
        <v>100</v>
      </c>
      <c r="L85" s="57">
        <f t="shared" si="50"/>
        <v>300</v>
      </c>
      <c r="M85" s="219">
        <v>100</v>
      </c>
      <c r="N85" s="222">
        <f t="shared" si="51"/>
        <v>0</v>
      </c>
      <c r="O85" s="69"/>
      <c r="AE85" s="184"/>
    </row>
    <row r="86" spans="2:31" s="60" customFormat="1" ht="24" customHeight="1">
      <c r="B86" s="103">
        <f t="shared" si="52"/>
        <v>14</v>
      </c>
      <c r="C86" s="68" t="s">
        <v>276</v>
      </c>
      <c r="D86" s="56" t="s">
        <v>4</v>
      </c>
      <c r="E86" s="57">
        <v>300</v>
      </c>
      <c r="F86" s="57">
        <v>336</v>
      </c>
      <c r="G86" s="57"/>
      <c r="H86" s="57"/>
      <c r="I86" s="57"/>
      <c r="J86" s="57">
        <v>400</v>
      </c>
      <c r="K86" s="57">
        <v>100</v>
      </c>
      <c r="L86" s="57">
        <f t="shared" si="50"/>
        <v>300</v>
      </c>
      <c r="M86" s="219">
        <v>100</v>
      </c>
      <c r="N86" s="222">
        <f t="shared" si="51"/>
        <v>0</v>
      </c>
      <c r="O86" s="69"/>
      <c r="AE86" s="184"/>
    </row>
    <row r="87" spans="2:31" s="60" customFormat="1" ht="24" customHeight="1">
      <c r="B87" s="103">
        <f t="shared" si="52"/>
        <v>15</v>
      </c>
      <c r="C87" s="68" t="s">
        <v>404</v>
      </c>
      <c r="D87" s="56" t="s">
        <v>4</v>
      </c>
      <c r="E87" s="57">
        <v>300</v>
      </c>
      <c r="F87" s="57"/>
      <c r="G87" s="57"/>
      <c r="H87" s="57"/>
      <c r="I87" s="57"/>
      <c r="J87" s="57">
        <v>400</v>
      </c>
      <c r="K87" s="57">
        <f t="shared" ref="K87:K89" si="54">+F87+H87</f>
        <v>0</v>
      </c>
      <c r="L87" s="57">
        <f t="shared" ref="L87:L89" si="55">+J87-K87</f>
        <v>400</v>
      </c>
      <c r="M87" s="214"/>
      <c r="N87" s="222">
        <f t="shared" si="51"/>
        <v>0</v>
      </c>
      <c r="O87" s="69"/>
      <c r="AE87" s="184"/>
    </row>
    <row r="88" spans="2:31" s="60" customFormat="1" ht="24" customHeight="1">
      <c r="B88" s="103">
        <f t="shared" si="52"/>
        <v>16</v>
      </c>
      <c r="C88" s="68" t="s">
        <v>275</v>
      </c>
      <c r="D88" s="56" t="s">
        <v>4</v>
      </c>
      <c r="E88" s="57">
        <v>208</v>
      </c>
      <c r="F88" s="57">
        <v>208</v>
      </c>
      <c r="G88" s="57"/>
      <c r="H88" s="57"/>
      <c r="I88" s="57"/>
      <c r="J88" s="57">
        <f>+E88+G88</f>
        <v>208</v>
      </c>
      <c r="K88" s="57">
        <f>+F88+H88</f>
        <v>208</v>
      </c>
      <c r="L88" s="57">
        <f>+J88-K88</f>
        <v>0</v>
      </c>
      <c r="M88" s="214"/>
      <c r="N88" s="222">
        <f t="shared" si="51"/>
        <v>208</v>
      </c>
      <c r="O88" s="69"/>
      <c r="AE88" s="184"/>
    </row>
    <row r="89" spans="2:31" s="60" customFormat="1" ht="24" customHeight="1">
      <c r="B89" s="103">
        <f t="shared" si="52"/>
        <v>17</v>
      </c>
      <c r="C89" s="68" t="s">
        <v>405</v>
      </c>
      <c r="D89" s="56" t="s">
        <v>406</v>
      </c>
      <c r="E89" s="57">
        <v>1.23</v>
      </c>
      <c r="F89" s="57"/>
      <c r="G89" s="57"/>
      <c r="H89" s="57"/>
      <c r="I89" s="57"/>
      <c r="J89" s="57">
        <f t="shared" si="53"/>
        <v>1.23</v>
      </c>
      <c r="K89" s="57">
        <f t="shared" si="54"/>
        <v>0</v>
      </c>
      <c r="L89" s="57">
        <f t="shared" si="55"/>
        <v>1.23</v>
      </c>
      <c r="M89" s="214"/>
      <c r="N89" s="59"/>
      <c r="O89" s="69"/>
      <c r="AE89" s="184"/>
    </row>
    <row r="90" spans="2:31">
      <c r="B90" s="70"/>
      <c r="C90" s="71"/>
      <c r="D90" s="71"/>
      <c r="E90" s="70"/>
      <c r="F90" s="70"/>
      <c r="G90" s="70"/>
      <c r="H90" s="70"/>
      <c r="I90" s="70"/>
      <c r="J90" s="70"/>
      <c r="K90" s="70"/>
      <c r="L90" s="70"/>
      <c r="M90" s="215"/>
      <c r="N90" s="71"/>
    </row>
    <row r="91" spans="2:31">
      <c r="B91" s="70"/>
      <c r="C91" s="71"/>
      <c r="D91" s="71"/>
      <c r="E91" s="70"/>
      <c r="F91" s="70"/>
      <c r="G91" s="70"/>
      <c r="H91" s="70"/>
      <c r="I91" s="70"/>
      <c r="J91" s="70"/>
      <c r="K91" s="70"/>
      <c r="L91" s="70"/>
      <c r="M91" s="215"/>
      <c r="N91" s="71"/>
    </row>
    <row r="92" spans="2:31">
      <c r="B92" s="70"/>
      <c r="C92" s="71"/>
      <c r="D92" s="71"/>
      <c r="E92" s="70"/>
      <c r="F92" s="70"/>
      <c r="G92" s="70"/>
      <c r="H92" s="70"/>
      <c r="I92" s="70"/>
      <c r="J92" s="70"/>
      <c r="K92" s="70"/>
      <c r="L92" s="70"/>
      <c r="M92" s="215"/>
      <c r="N92" s="71"/>
    </row>
    <row r="93" spans="2:31">
      <c r="B93" s="70"/>
      <c r="C93" s="71"/>
      <c r="D93" s="71"/>
      <c r="E93" s="70"/>
      <c r="F93" s="70"/>
      <c r="G93" s="70"/>
      <c r="H93" s="70"/>
      <c r="I93" s="70"/>
      <c r="J93" s="70"/>
      <c r="K93" s="70"/>
      <c r="L93" s="70"/>
      <c r="M93" s="215"/>
      <c r="N93" s="71"/>
    </row>
    <row r="94" spans="2:31">
      <c r="B94" s="70"/>
      <c r="C94" s="71"/>
      <c r="D94" s="71"/>
      <c r="E94" s="70"/>
      <c r="F94" s="70"/>
      <c r="G94" s="70"/>
      <c r="H94" s="70"/>
      <c r="I94" s="70"/>
      <c r="J94" s="70"/>
      <c r="K94" s="70"/>
      <c r="L94" s="70"/>
      <c r="M94" s="215"/>
      <c r="N94" s="71"/>
    </row>
    <row r="95" spans="2:31">
      <c r="B95" s="70"/>
      <c r="C95" s="71"/>
      <c r="D95" s="71"/>
      <c r="E95" s="70"/>
      <c r="F95" s="70"/>
      <c r="G95" s="70"/>
      <c r="H95" s="70"/>
      <c r="I95" s="70"/>
      <c r="J95" s="70"/>
      <c r="K95" s="70"/>
      <c r="L95" s="70"/>
      <c r="M95" s="215"/>
      <c r="N95" s="71"/>
    </row>
    <row r="96" spans="2:31">
      <c r="B96" s="70"/>
      <c r="C96" s="71"/>
      <c r="D96" s="71"/>
      <c r="E96" s="70"/>
      <c r="F96" s="70"/>
      <c r="G96" s="70"/>
      <c r="H96" s="70"/>
      <c r="I96" s="70"/>
      <c r="J96" s="70"/>
      <c r="K96" s="70"/>
      <c r="L96" s="70"/>
      <c r="M96" s="215"/>
      <c r="N96" s="71"/>
    </row>
    <row r="97" spans="1:31" s="72" customFormat="1" ht="17.25" customHeight="1">
      <c r="A97" s="223"/>
      <c r="B97" s="761" t="s">
        <v>408</v>
      </c>
      <c r="C97" s="761"/>
      <c r="D97" s="761"/>
      <c r="E97" s="761"/>
      <c r="F97" s="761"/>
      <c r="G97" s="761"/>
      <c r="H97" s="761"/>
      <c r="I97" s="761"/>
      <c r="J97" s="761"/>
      <c r="K97" s="761"/>
      <c r="L97" s="761"/>
      <c r="M97" s="761"/>
      <c r="N97" s="761"/>
      <c r="AE97" s="187"/>
    </row>
  </sheetData>
  <mergeCells count="14">
    <mergeCell ref="B97:N97"/>
    <mergeCell ref="N7:N8"/>
    <mergeCell ref="B3:N3"/>
    <mergeCell ref="B4:N4"/>
    <mergeCell ref="B5:N5"/>
    <mergeCell ref="B6:L6"/>
    <mergeCell ref="B7:B8"/>
    <mergeCell ref="C7:C8"/>
    <mergeCell ref="D7:D8"/>
    <mergeCell ref="E7:F7"/>
    <mergeCell ref="L7:L8"/>
    <mergeCell ref="M7:M8"/>
    <mergeCell ref="G7:H7"/>
    <mergeCell ref="J7:K7"/>
  </mergeCells>
  <conditionalFormatting sqref="L1:L17 L72:L96 L98:L1048576">
    <cfRule type="cellIs" dxfId="8" priority="9" operator="lessThan">
      <formula>0</formula>
    </cfRule>
  </conditionalFormatting>
  <conditionalFormatting sqref="L19:L28">
    <cfRule type="cellIs" dxfId="7" priority="8" operator="lessThan">
      <formula>0</formula>
    </cfRule>
  </conditionalFormatting>
  <conditionalFormatting sqref="L30:L37">
    <cfRule type="cellIs" dxfId="6" priority="7" operator="lessThan">
      <formula>0</formula>
    </cfRule>
  </conditionalFormatting>
  <conditionalFormatting sqref="L39:L41">
    <cfRule type="cellIs" dxfId="5" priority="6" operator="lessThan">
      <formula>0</formula>
    </cfRule>
  </conditionalFormatting>
  <conditionalFormatting sqref="L43:L59">
    <cfRule type="cellIs" dxfId="4" priority="5" operator="lessThan">
      <formula>0</formula>
    </cfRule>
  </conditionalFormatting>
  <conditionalFormatting sqref="L61:L66">
    <cfRule type="cellIs" dxfId="3" priority="4" operator="lessThan">
      <formula>0</formula>
    </cfRule>
  </conditionalFormatting>
  <conditionalFormatting sqref="L68:L70">
    <cfRule type="cellIs" dxfId="2" priority="3" operator="lessThan">
      <formula>0</formula>
    </cfRule>
  </conditionalFormatting>
  <conditionalFormatting sqref="N1:N96 N98:N1048576">
    <cfRule type="cellIs" dxfId="1" priority="1" operator="lessThan">
      <formula>0</formula>
    </cfRule>
  </conditionalFormatting>
  <printOptions horizontalCentered="1"/>
  <pageMargins left="0.15748031496062992" right="0.15748031496062992" top="0.35433070866141736" bottom="0.11811023622047245" header="0.31496062992125984" footer="0.11811023622047245"/>
  <pageSetup paperSize="9" scale="89" fitToHeight="0" orientation="portrait" horizontalDpi="300" verticalDpi="300" r:id="rId1"/>
  <headerFooter>
    <oddFooter>&amp;C&amp;18Page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EC2B-C8EA-414D-AFD5-1A19ECB8C9F0}">
  <dimension ref="B3:Y91"/>
  <sheetViews>
    <sheetView workbookViewId="0">
      <selection activeCell="M20" sqref="M20"/>
    </sheetView>
  </sheetViews>
  <sheetFormatPr defaultRowHeight="15"/>
  <cols>
    <col min="3" max="3" width="10.42578125" bestFit="1" customWidth="1"/>
    <col min="11" max="11" width="12.28515625" bestFit="1" customWidth="1"/>
  </cols>
  <sheetData>
    <row r="3" spans="2:25" ht="15.75">
      <c r="B3" s="778" t="s">
        <v>19</v>
      </c>
      <c r="C3" s="778"/>
      <c r="D3" s="541" t="s">
        <v>2162</v>
      </c>
      <c r="E3" s="542"/>
      <c r="F3" s="542"/>
      <c r="G3" s="543"/>
    </row>
    <row r="4" spans="2:25" ht="15.75">
      <c r="B4" s="778" t="s">
        <v>21</v>
      </c>
      <c r="C4" s="778"/>
      <c r="D4" s="541" t="s">
        <v>2271</v>
      </c>
      <c r="E4" s="542"/>
      <c r="F4" s="542"/>
      <c r="G4" s="543"/>
    </row>
    <row r="5" spans="2:25" ht="15.75">
      <c r="B5" s="779" t="s">
        <v>2272</v>
      </c>
      <c r="C5" s="779"/>
      <c r="D5" s="544" t="s">
        <v>2273</v>
      </c>
      <c r="E5" s="545"/>
      <c r="F5" s="545"/>
      <c r="G5" s="546"/>
    </row>
    <row r="6" spans="2:25" ht="18.75">
      <c r="B6" s="775" t="s">
        <v>2274</v>
      </c>
      <c r="C6" s="776"/>
      <c r="D6" s="776"/>
      <c r="E6" s="776"/>
      <c r="F6" s="776"/>
      <c r="G6" s="777"/>
    </row>
    <row r="7" spans="2:25" ht="60">
      <c r="B7" s="547" t="s">
        <v>25</v>
      </c>
      <c r="C7" s="547" t="s">
        <v>26</v>
      </c>
      <c r="D7" s="547" t="s">
        <v>2275</v>
      </c>
      <c r="E7" s="548" t="s">
        <v>2276</v>
      </c>
      <c r="F7" s="548" t="s">
        <v>2277</v>
      </c>
      <c r="G7" s="547" t="s">
        <v>35</v>
      </c>
      <c r="J7" s="243" t="s">
        <v>2278</v>
      </c>
      <c r="K7" s="547" t="s">
        <v>2279</v>
      </c>
      <c r="L7" s="547" t="s">
        <v>2275</v>
      </c>
      <c r="M7" s="548" t="s">
        <v>2276</v>
      </c>
      <c r="N7" s="548" t="s">
        <v>2277</v>
      </c>
      <c r="O7" s="547" t="s">
        <v>493</v>
      </c>
    </row>
    <row r="8" spans="2:25">
      <c r="B8" s="252">
        <v>1</v>
      </c>
      <c r="C8" s="549">
        <v>45191</v>
      </c>
      <c r="D8" s="114">
        <v>1800</v>
      </c>
      <c r="E8" s="114"/>
      <c r="F8" s="114"/>
      <c r="G8" s="114">
        <v>10219</v>
      </c>
      <c r="J8" s="114">
        <v>63</v>
      </c>
      <c r="K8" s="114">
        <v>12362</v>
      </c>
      <c r="L8" s="114">
        <f>+D18</f>
        <v>9040</v>
      </c>
      <c r="M8" s="114">
        <f>+'[155]chaundadhi &amp; daraouli'!$G$111</f>
        <v>8036</v>
      </c>
      <c r="N8" s="114">
        <f>+L8-M8</f>
        <v>1004</v>
      </c>
      <c r="O8" s="245"/>
    </row>
    <row r="9" spans="2:25">
      <c r="B9" s="252">
        <f>1+B8</f>
        <v>2</v>
      </c>
      <c r="C9" s="550">
        <v>45197</v>
      </c>
      <c r="D9" s="114">
        <v>1787</v>
      </c>
      <c r="E9" s="245"/>
      <c r="F9" s="245"/>
      <c r="G9" s="114">
        <v>10222</v>
      </c>
      <c r="J9" s="114">
        <v>75</v>
      </c>
      <c r="K9" s="114">
        <v>207</v>
      </c>
      <c r="L9" s="114">
        <f>+D32</f>
        <v>300</v>
      </c>
      <c r="M9" s="114">
        <f>+'[155]chaundadhi &amp; daraouli'!$H$111</f>
        <v>207</v>
      </c>
      <c r="N9" s="114">
        <f t="shared" ref="N9:N12" si="0">+L9-M9</f>
        <v>93</v>
      </c>
      <c r="O9" s="245"/>
    </row>
    <row r="10" spans="2:25">
      <c r="B10" s="252">
        <f>1+B9</f>
        <v>3</v>
      </c>
      <c r="C10" s="551">
        <v>45202</v>
      </c>
      <c r="D10" s="252">
        <v>3053</v>
      </c>
      <c r="E10" s="252"/>
      <c r="F10" s="252"/>
      <c r="G10" s="252">
        <v>10225</v>
      </c>
      <c r="J10" s="114">
        <v>90</v>
      </c>
      <c r="K10" s="114">
        <v>596</v>
      </c>
      <c r="L10" s="114">
        <f>+D45</f>
        <v>600</v>
      </c>
      <c r="M10" s="114">
        <f>+'[155]chaundadhi &amp; daraouli'!$I$111</f>
        <v>532</v>
      </c>
      <c r="N10" s="114">
        <f t="shared" si="0"/>
        <v>68</v>
      </c>
      <c r="O10" s="245"/>
    </row>
    <row r="11" spans="2:25">
      <c r="B11" s="252">
        <f>1+B10</f>
        <v>4</v>
      </c>
      <c r="C11" s="551">
        <v>45210</v>
      </c>
      <c r="D11" s="252">
        <v>2400</v>
      </c>
      <c r="E11" s="252"/>
      <c r="F11" s="252"/>
      <c r="G11" s="252">
        <v>10229</v>
      </c>
      <c r="J11" s="114">
        <v>110</v>
      </c>
      <c r="K11" s="114">
        <v>509</v>
      </c>
      <c r="L11" s="114">
        <f>+D57</f>
        <v>600</v>
      </c>
      <c r="M11" s="114">
        <f>+'[155]chaundadhi &amp; daraouli'!$J$111</f>
        <v>510</v>
      </c>
      <c r="N11" s="114">
        <f t="shared" si="0"/>
        <v>90</v>
      </c>
      <c r="O11" s="245"/>
      <c r="R11">
        <v>63</v>
      </c>
      <c r="S11">
        <v>75</v>
      </c>
      <c r="T11">
        <v>90</v>
      </c>
      <c r="U11">
        <v>110</v>
      </c>
      <c r="V11">
        <v>125</v>
      </c>
      <c r="W11">
        <v>140</v>
      </c>
      <c r="X11">
        <v>160</v>
      </c>
    </row>
    <row r="12" spans="2:25">
      <c r="B12" s="252">
        <v>5</v>
      </c>
      <c r="C12" s="551"/>
      <c r="D12" s="252"/>
      <c r="E12" s="252"/>
      <c r="F12" s="252"/>
      <c r="G12" s="252"/>
      <c r="J12" s="114">
        <v>125</v>
      </c>
      <c r="K12" s="114">
        <v>775</v>
      </c>
      <c r="L12" s="114">
        <f>+D70</f>
        <v>0</v>
      </c>
      <c r="M12" s="114"/>
      <c r="N12" s="114">
        <f t="shared" si="0"/>
        <v>0</v>
      </c>
      <c r="O12" s="245"/>
      <c r="R12">
        <v>10401</v>
      </c>
      <c r="S12">
        <v>207</v>
      </c>
      <c r="T12">
        <v>532</v>
      </c>
      <c r="U12">
        <v>510</v>
      </c>
      <c r="V12">
        <v>0</v>
      </c>
      <c r="W12">
        <v>0</v>
      </c>
      <c r="X12">
        <v>0</v>
      </c>
      <c r="Y12">
        <v>11650</v>
      </c>
    </row>
    <row r="13" spans="2:25">
      <c r="B13" s="252">
        <v>6</v>
      </c>
      <c r="C13" s="551"/>
      <c r="D13" s="252"/>
      <c r="E13" s="252"/>
      <c r="F13" s="252"/>
      <c r="G13" s="252"/>
      <c r="J13" s="245"/>
      <c r="K13" s="114"/>
      <c r="L13" s="114"/>
      <c r="M13" s="114"/>
      <c r="N13" s="114"/>
      <c r="O13" s="245"/>
      <c r="R13">
        <v>17783</v>
      </c>
      <c r="S13">
        <v>484</v>
      </c>
      <c r="T13">
        <v>762</v>
      </c>
      <c r="U13">
        <v>509</v>
      </c>
      <c r="V13">
        <v>775</v>
      </c>
      <c r="W13">
        <v>685</v>
      </c>
      <c r="X13">
        <v>322</v>
      </c>
      <c r="Y13">
        <v>21320</v>
      </c>
    </row>
    <row r="14" spans="2:25">
      <c r="B14" s="252">
        <v>7</v>
      </c>
      <c r="C14" s="551"/>
      <c r="D14" s="252"/>
      <c r="E14" s="252"/>
      <c r="F14" s="252"/>
      <c r="G14" s="552"/>
      <c r="J14" s="245"/>
      <c r="K14" s="114"/>
      <c r="L14" s="114"/>
      <c r="M14" s="114"/>
      <c r="N14" s="114"/>
      <c r="O14" s="245"/>
      <c r="Q14" t="s">
        <v>2268</v>
      </c>
      <c r="R14">
        <v>5421</v>
      </c>
      <c r="S14">
        <v>277</v>
      </c>
      <c r="T14">
        <v>166</v>
      </c>
      <c r="U14">
        <v>0</v>
      </c>
      <c r="V14">
        <v>0</v>
      </c>
      <c r="W14">
        <v>685</v>
      </c>
      <c r="X14">
        <v>322</v>
      </c>
      <c r="Y14">
        <v>6871</v>
      </c>
    </row>
    <row r="15" spans="2:25">
      <c r="B15" s="252"/>
      <c r="C15" s="551"/>
      <c r="D15" s="252"/>
      <c r="E15" s="252"/>
      <c r="F15" s="252"/>
      <c r="G15" s="552"/>
      <c r="Q15" t="s">
        <v>2269</v>
      </c>
      <c r="R15">
        <v>12362</v>
      </c>
      <c r="S15">
        <v>207</v>
      </c>
      <c r="T15">
        <v>596</v>
      </c>
      <c r="U15">
        <v>509</v>
      </c>
      <c r="V15">
        <v>775</v>
      </c>
      <c r="W15">
        <v>0</v>
      </c>
      <c r="X15">
        <v>0</v>
      </c>
      <c r="Y15">
        <v>14449</v>
      </c>
    </row>
    <row r="16" spans="2:25">
      <c r="B16" s="252"/>
      <c r="C16" s="551"/>
      <c r="D16" s="252"/>
      <c r="E16" s="252"/>
      <c r="F16" s="252"/>
      <c r="G16" s="552"/>
    </row>
    <row r="17" spans="2:7">
      <c r="B17" s="252"/>
      <c r="C17" s="551"/>
      <c r="D17" s="252"/>
      <c r="E17" s="252"/>
      <c r="F17" s="252"/>
      <c r="G17" s="552"/>
    </row>
    <row r="18" spans="2:7">
      <c r="B18" s="252"/>
      <c r="C18" s="551" t="s">
        <v>2159</v>
      </c>
      <c r="D18" s="252">
        <f>SUM(D8:D17)</f>
        <v>9040</v>
      </c>
      <c r="E18" s="252"/>
      <c r="F18" s="252"/>
      <c r="G18" s="552"/>
    </row>
    <row r="19" spans="2:7" ht="18.75">
      <c r="B19" s="775" t="s">
        <v>2280</v>
      </c>
      <c r="C19" s="776"/>
      <c r="D19" s="776"/>
      <c r="E19" s="776"/>
      <c r="F19" s="776"/>
      <c r="G19" s="777"/>
    </row>
    <row r="20" spans="2:7" ht="60">
      <c r="B20" s="547" t="s">
        <v>25</v>
      </c>
      <c r="C20" s="547" t="s">
        <v>26</v>
      </c>
      <c r="D20" s="547" t="s">
        <v>2275</v>
      </c>
      <c r="E20" s="548" t="s">
        <v>2276</v>
      </c>
      <c r="F20" s="548" t="s">
        <v>2277</v>
      </c>
      <c r="G20" s="547" t="s">
        <v>35</v>
      </c>
    </row>
    <row r="21" spans="2:7">
      <c r="B21" s="252">
        <v>1</v>
      </c>
      <c r="C21" s="549">
        <v>45191</v>
      </c>
      <c r="D21" s="114">
        <v>300</v>
      </c>
      <c r="E21" s="114"/>
      <c r="F21" s="114"/>
      <c r="G21" s="114">
        <v>10219</v>
      </c>
    </row>
    <row r="22" spans="2:7">
      <c r="B22" s="252">
        <v>2</v>
      </c>
      <c r="C22" s="553"/>
      <c r="D22" s="114"/>
      <c r="E22" s="245"/>
      <c r="F22" s="245"/>
      <c r="G22" s="114"/>
    </row>
    <row r="23" spans="2:7">
      <c r="B23" s="252">
        <v>3</v>
      </c>
      <c r="C23" s="551"/>
      <c r="D23" s="252"/>
      <c r="E23" s="252"/>
      <c r="F23" s="252"/>
      <c r="G23" s="252"/>
    </row>
    <row r="24" spans="2:7">
      <c r="B24" s="252">
        <v>3</v>
      </c>
      <c r="C24" s="551"/>
      <c r="D24" s="252"/>
      <c r="E24" s="252"/>
      <c r="F24" s="252"/>
      <c r="G24" s="252"/>
    </row>
    <row r="25" spans="2:7">
      <c r="B25" s="252"/>
      <c r="C25" s="551"/>
      <c r="D25" s="252"/>
      <c r="E25" s="252"/>
      <c r="F25" s="252"/>
      <c r="G25" s="252"/>
    </row>
    <row r="26" spans="2:7">
      <c r="B26" s="252"/>
      <c r="C26" s="551"/>
      <c r="D26" s="252"/>
      <c r="E26" s="252"/>
      <c r="F26" s="252"/>
      <c r="G26" s="252"/>
    </row>
    <row r="27" spans="2:7">
      <c r="B27" s="252"/>
      <c r="C27" s="551"/>
      <c r="D27" s="252"/>
      <c r="E27" s="252"/>
      <c r="F27" s="252"/>
      <c r="G27" s="252"/>
    </row>
    <row r="28" spans="2:7">
      <c r="B28" s="252"/>
      <c r="C28" s="551"/>
      <c r="D28" s="252"/>
      <c r="E28" s="252"/>
      <c r="F28" s="252"/>
      <c r="G28" s="252"/>
    </row>
    <row r="29" spans="2:7">
      <c r="B29" s="252"/>
      <c r="C29" s="551"/>
      <c r="D29" s="252"/>
      <c r="E29" s="252"/>
      <c r="F29" s="252"/>
      <c r="G29" s="252"/>
    </row>
    <row r="30" spans="2:7">
      <c r="B30" s="252"/>
      <c r="C30" s="551"/>
      <c r="D30" s="252"/>
      <c r="E30" s="252"/>
      <c r="F30" s="252"/>
      <c r="G30" s="252"/>
    </row>
    <row r="31" spans="2:7">
      <c r="B31" s="252"/>
      <c r="C31" s="551"/>
      <c r="D31" s="252"/>
      <c r="E31" s="252"/>
      <c r="F31" s="252"/>
      <c r="G31" s="552"/>
    </row>
    <row r="32" spans="2:7">
      <c r="B32" s="252"/>
      <c r="C32" s="551" t="s">
        <v>2159</v>
      </c>
      <c r="D32" s="252">
        <f>SUM(D21:D31)</f>
        <v>300</v>
      </c>
      <c r="E32" s="252"/>
      <c r="F32" s="252"/>
      <c r="G32" s="552"/>
    </row>
    <row r="33" spans="2:7" ht="18.75">
      <c r="B33" s="775" t="s">
        <v>2281</v>
      </c>
      <c r="C33" s="776"/>
      <c r="D33" s="776"/>
      <c r="E33" s="776"/>
      <c r="F33" s="776"/>
      <c r="G33" s="777"/>
    </row>
    <row r="34" spans="2:7" ht="60">
      <c r="B34" s="547" t="s">
        <v>25</v>
      </c>
      <c r="C34" s="547" t="s">
        <v>26</v>
      </c>
      <c r="D34" s="547" t="s">
        <v>2275</v>
      </c>
      <c r="E34" s="548" t="s">
        <v>2276</v>
      </c>
      <c r="F34" s="548" t="s">
        <v>2277</v>
      </c>
      <c r="G34" s="547" t="s">
        <v>35</v>
      </c>
    </row>
    <row r="35" spans="2:7">
      <c r="B35" s="554">
        <v>1</v>
      </c>
      <c r="C35" s="549">
        <v>45191</v>
      </c>
      <c r="D35" s="114">
        <v>600</v>
      </c>
      <c r="E35" s="114"/>
      <c r="F35" s="114"/>
      <c r="G35" s="114">
        <v>10219</v>
      </c>
    </row>
    <row r="36" spans="2:7">
      <c r="B36" s="554">
        <f>+B35+1</f>
        <v>2</v>
      </c>
      <c r="C36" s="555"/>
      <c r="D36" s="554"/>
      <c r="E36" s="554"/>
      <c r="F36" s="554"/>
      <c r="G36" s="252"/>
    </row>
    <row r="37" spans="2:7">
      <c r="B37" s="252">
        <v>3</v>
      </c>
      <c r="C37" s="551"/>
      <c r="D37" s="252"/>
      <c r="E37" s="252"/>
      <c r="F37" s="252"/>
      <c r="G37" s="252"/>
    </row>
    <row r="38" spans="2:7">
      <c r="B38" s="252"/>
      <c r="C38" s="551"/>
      <c r="D38" s="252"/>
      <c r="E38" s="252"/>
      <c r="F38" s="252"/>
      <c r="G38" s="252"/>
    </row>
    <row r="39" spans="2:7">
      <c r="B39" s="252"/>
      <c r="C39" s="551"/>
      <c r="D39" s="252"/>
      <c r="E39" s="252"/>
      <c r="F39" s="252"/>
      <c r="G39" s="252"/>
    </row>
    <row r="40" spans="2:7">
      <c r="B40" s="554"/>
      <c r="C40" s="555"/>
      <c r="D40" s="554"/>
      <c r="E40" s="554"/>
      <c r="F40" s="554"/>
      <c r="G40" s="252"/>
    </row>
    <row r="41" spans="2:7">
      <c r="B41" s="554"/>
      <c r="C41" s="555"/>
      <c r="D41" s="556"/>
      <c r="E41" s="554"/>
      <c r="F41" s="554"/>
      <c r="G41" s="252"/>
    </row>
    <row r="42" spans="2:7">
      <c r="B42" s="554"/>
      <c r="C42" s="555"/>
      <c r="D42" s="556"/>
      <c r="E42" s="554"/>
      <c r="F42" s="554"/>
      <c r="G42" s="252"/>
    </row>
    <row r="43" spans="2:7">
      <c r="B43" s="554"/>
      <c r="C43" s="555"/>
      <c r="D43" s="556"/>
      <c r="E43" s="554"/>
      <c r="F43" s="554"/>
      <c r="G43" s="552"/>
    </row>
    <row r="44" spans="2:7">
      <c r="B44" s="554"/>
      <c r="C44" s="555"/>
      <c r="D44" s="556"/>
      <c r="E44" s="554"/>
      <c r="F44" s="554"/>
      <c r="G44" s="552"/>
    </row>
    <row r="45" spans="2:7">
      <c r="B45" s="554"/>
      <c r="C45" s="551" t="s">
        <v>2159</v>
      </c>
      <c r="D45" s="252">
        <f>SUM(D35:D44)</f>
        <v>600</v>
      </c>
      <c r="E45" s="554"/>
      <c r="F45" s="554"/>
      <c r="G45" s="552"/>
    </row>
    <row r="46" spans="2:7" ht="18.75">
      <c r="B46" s="775" t="s">
        <v>2282</v>
      </c>
      <c r="C46" s="776"/>
      <c r="D46" s="776"/>
      <c r="E46" s="776"/>
      <c r="F46" s="776"/>
      <c r="G46" s="777"/>
    </row>
    <row r="47" spans="2:7" ht="60">
      <c r="B47" s="547" t="s">
        <v>25</v>
      </c>
      <c r="C47" s="547" t="s">
        <v>26</v>
      </c>
      <c r="D47" s="547" t="s">
        <v>2275</v>
      </c>
      <c r="E47" s="548" t="s">
        <v>2276</v>
      </c>
      <c r="F47" s="548" t="s">
        <v>2277</v>
      </c>
      <c r="G47" s="547" t="s">
        <v>35</v>
      </c>
    </row>
    <row r="48" spans="2:7">
      <c r="B48" s="252">
        <v>1</v>
      </c>
      <c r="C48" s="549">
        <v>45191</v>
      </c>
      <c r="D48" s="114">
        <v>500</v>
      </c>
      <c r="E48" s="114"/>
      <c r="F48" s="114"/>
      <c r="G48" s="114">
        <v>10219</v>
      </c>
    </row>
    <row r="49" spans="2:7">
      <c r="B49" s="252">
        <v>2</v>
      </c>
      <c r="C49" s="535">
        <v>45202</v>
      </c>
      <c r="D49" s="266">
        <v>100</v>
      </c>
      <c r="E49" s="266"/>
      <c r="F49" s="266"/>
      <c r="G49" s="252">
        <v>10225</v>
      </c>
    </row>
    <row r="50" spans="2:7">
      <c r="B50" s="252">
        <v>3</v>
      </c>
      <c r="C50" s="557"/>
      <c r="D50" s="558"/>
      <c r="E50" s="558"/>
      <c r="F50" s="558"/>
      <c r="G50" s="558"/>
    </row>
    <row r="51" spans="2:7">
      <c r="B51" s="252">
        <v>4</v>
      </c>
      <c r="C51" s="557"/>
      <c r="D51" s="252"/>
      <c r="E51" s="252"/>
      <c r="F51" s="252"/>
      <c r="G51" s="252"/>
    </row>
    <row r="52" spans="2:7">
      <c r="B52" s="252">
        <v>5</v>
      </c>
      <c r="C52" s="551"/>
      <c r="D52" s="252"/>
      <c r="E52" s="252"/>
      <c r="F52" s="252"/>
      <c r="G52" s="252"/>
    </row>
    <row r="53" spans="2:7">
      <c r="B53" s="252">
        <v>6</v>
      </c>
      <c r="C53" s="551"/>
      <c r="D53" s="252"/>
      <c r="E53" s="252"/>
      <c r="F53" s="252"/>
      <c r="G53" s="252"/>
    </row>
    <row r="54" spans="2:7">
      <c r="B54" s="252">
        <v>7</v>
      </c>
      <c r="C54" s="551"/>
      <c r="D54" s="252"/>
      <c r="E54" s="252"/>
      <c r="F54" s="252"/>
      <c r="G54" s="252"/>
    </row>
    <row r="55" spans="2:7">
      <c r="B55" s="252">
        <f>+B54+1</f>
        <v>8</v>
      </c>
      <c r="C55" s="551"/>
      <c r="D55" s="252"/>
      <c r="E55" s="252"/>
      <c r="F55" s="252"/>
      <c r="G55" s="552"/>
    </row>
    <row r="56" spans="2:7">
      <c r="B56" s="252"/>
      <c r="C56" s="551"/>
      <c r="D56" s="252"/>
      <c r="E56" s="252"/>
      <c r="F56" s="252"/>
      <c r="G56" s="552"/>
    </row>
    <row r="57" spans="2:7">
      <c r="B57" s="252"/>
      <c r="C57" s="551" t="s">
        <v>2159</v>
      </c>
      <c r="D57" s="252">
        <f>SUM(D47:D56)</f>
        <v>600</v>
      </c>
      <c r="E57" s="252"/>
      <c r="F57" s="252"/>
      <c r="G57" s="552"/>
    </row>
    <row r="58" spans="2:7">
      <c r="B58" s="559"/>
      <c r="C58" s="560"/>
      <c r="D58" s="561"/>
      <c r="E58" s="561"/>
      <c r="F58" s="561"/>
      <c r="G58" s="552"/>
    </row>
    <row r="59" spans="2:7" ht="18.75">
      <c r="B59" s="775" t="s">
        <v>2168</v>
      </c>
      <c r="C59" s="776"/>
      <c r="D59" s="776"/>
      <c r="E59" s="776"/>
      <c r="F59" s="776"/>
      <c r="G59" s="777"/>
    </row>
    <row r="60" spans="2:7" ht="60">
      <c r="B60" s="547" t="s">
        <v>25</v>
      </c>
      <c r="C60" s="547" t="s">
        <v>26</v>
      </c>
      <c r="D60" s="547" t="s">
        <v>2275</v>
      </c>
      <c r="E60" s="548" t="s">
        <v>2276</v>
      </c>
      <c r="F60" s="548" t="s">
        <v>2277</v>
      </c>
      <c r="G60" s="547" t="s">
        <v>35</v>
      </c>
    </row>
    <row r="61" spans="2:7">
      <c r="B61" s="252">
        <v>1</v>
      </c>
      <c r="C61" s="553"/>
      <c r="D61" s="114"/>
      <c r="E61" s="245"/>
      <c r="F61" s="245"/>
      <c r="G61" s="114"/>
    </row>
    <row r="62" spans="2:7">
      <c r="B62" s="252">
        <v>2</v>
      </c>
      <c r="C62" s="535"/>
      <c r="D62" s="266"/>
      <c r="E62" s="266"/>
      <c r="F62" s="266"/>
      <c r="G62" s="266"/>
    </row>
    <row r="63" spans="2:7">
      <c r="B63" s="252">
        <v>3</v>
      </c>
      <c r="C63" s="557"/>
      <c r="D63" s="558"/>
      <c r="E63" s="558"/>
      <c r="F63" s="558"/>
      <c r="G63" s="558"/>
    </row>
    <row r="64" spans="2:7">
      <c r="B64" s="252">
        <v>4</v>
      </c>
      <c r="C64" s="557"/>
      <c r="D64" s="252"/>
      <c r="E64" s="252"/>
      <c r="F64" s="252"/>
      <c r="G64" s="252"/>
    </row>
    <row r="65" spans="2:7">
      <c r="B65" s="252">
        <v>5</v>
      </c>
      <c r="C65" s="551"/>
      <c r="D65" s="252"/>
      <c r="E65" s="252"/>
      <c r="F65" s="252"/>
      <c r="G65" s="252"/>
    </row>
    <row r="66" spans="2:7">
      <c r="B66" s="252">
        <v>6</v>
      </c>
      <c r="C66" s="551"/>
      <c r="D66" s="252"/>
      <c r="E66" s="252"/>
      <c r="F66" s="252"/>
      <c r="G66" s="252"/>
    </row>
    <row r="67" spans="2:7">
      <c r="B67" s="252">
        <v>7</v>
      </c>
      <c r="C67" s="551"/>
      <c r="D67" s="252"/>
      <c r="E67" s="252"/>
      <c r="F67" s="252"/>
      <c r="G67" s="252"/>
    </row>
    <row r="68" spans="2:7">
      <c r="B68" s="252">
        <f>+B67+1</f>
        <v>8</v>
      </c>
      <c r="C68" s="551"/>
      <c r="D68" s="252"/>
      <c r="E68" s="252"/>
      <c r="F68" s="252"/>
      <c r="G68" s="552"/>
    </row>
    <row r="69" spans="2:7">
      <c r="B69" s="252"/>
      <c r="C69" s="551"/>
      <c r="D69" s="252"/>
      <c r="E69" s="252"/>
      <c r="F69" s="252"/>
      <c r="G69" s="552"/>
    </row>
    <row r="70" spans="2:7">
      <c r="B70" s="252"/>
      <c r="C70" s="551" t="s">
        <v>2159</v>
      </c>
      <c r="D70" s="252">
        <f>SUM(D60:D69)</f>
        <v>0</v>
      </c>
      <c r="E70" s="252"/>
      <c r="F70" s="252"/>
      <c r="G70" s="552"/>
    </row>
    <row r="71" spans="2:7">
      <c r="B71" s="559"/>
      <c r="C71" s="560"/>
      <c r="D71" s="561"/>
      <c r="E71" s="561"/>
      <c r="F71" s="561"/>
      <c r="G71" s="552"/>
    </row>
    <row r="72" spans="2:7" ht="18.75">
      <c r="B72" s="775" t="s">
        <v>2283</v>
      </c>
      <c r="C72" s="776"/>
      <c r="D72" s="776"/>
      <c r="E72" s="776"/>
      <c r="F72" s="776"/>
      <c r="G72" s="777"/>
    </row>
    <row r="73" spans="2:7" ht="60">
      <c r="B73" s="547" t="s">
        <v>25</v>
      </c>
      <c r="C73" s="547" t="s">
        <v>26</v>
      </c>
      <c r="D73" s="547" t="s">
        <v>2275</v>
      </c>
      <c r="E73" s="548" t="s">
        <v>2276</v>
      </c>
      <c r="F73" s="548" t="s">
        <v>2277</v>
      </c>
      <c r="G73" s="547" t="s">
        <v>35</v>
      </c>
    </row>
    <row r="74" spans="2:7">
      <c r="B74" s="252">
        <v>1</v>
      </c>
      <c r="C74" s="551"/>
      <c r="D74" s="252"/>
      <c r="E74" s="252"/>
      <c r="F74" s="252"/>
      <c r="G74" s="252"/>
    </row>
    <row r="75" spans="2:7">
      <c r="B75" s="252"/>
      <c r="C75" s="551"/>
      <c r="D75" s="252"/>
      <c r="E75" s="252"/>
      <c r="F75" s="252"/>
      <c r="G75" s="252"/>
    </row>
    <row r="76" spans="2:7">
      <c r="B76" s="252"/>
      <c r="C76" s="551"/>
      <c r="D76" s="252"/>
      <c r="E76" s="252"/>
      <c r="F76" s="252"/>
      <c r="G76" s="252"/>
    </row>
    <row r="77" spans="2:7">
      <c r="B77" s="252"/>
      <c r="C77" s="551"/>
      <c r="D77" s="252"/>
      <c r="E77" s="252"/>
      <c r="F77" s="252"/>
      <c r="G77" s="252"/>
    </row>
    <row r="78" spans="2:7">
      <c r="B78" s="252"/>
      <c r="C78" s="551"/>
      <c r="D78" s="252"/>
      <c r="E78" s="252"/>
      <c r="F78" s="252"/>
      <c r="G78" s="252"/>
    </row>
    <row r="79" spans="2:7">
      <c r="B79" s="252"/>
      <c r="C79" s="551"/>
      <c r="D79" s="252"/>
      <c r="E79" s="252"/>
      <c r="F79" s="252"/>
      <c r="G79" s="252"/>
    </row>
    <row r="80" spans="2:7">
      <c r="B80" s="252"/>
      <c r="C80" s="551"/>
      <c r="D80" s="252"/>
      <c r="E80" s="252"/>
      <c r="F80" s="252"/>
      <c r="G80" s="252"/>
    </row>
    <row r="81" spans="2:7">
      <c r="B81" s="252"/>
      <c r="C81" s="551" t="s">
        <v>2159</v>
      </c>
      <c r="D81" s="252">
        <f>+SUM(D74:D80)</f>
        <v>0</v>
      </c>
      <c r="E81" s="252"/>
      <c r="F81" s="252"/>
      <c r="G81" s="252"/>
    </row>
    <row r="82" spans="2:7" ht="18.75">
      <c r="B82" s="775" t="s">
        <v>2284</v>
      </c>
      <c r="C82" s="776"/>
      <c r="D82" s="776"/>
      <c r="E82" s="776"/>
      <c r="F82" s="776"/>
      <c r="G82" s="777"/>
    </row>
    <row r="83" spans="2:7" ht="60">
      <c r="B83" s="547" t="s">
        <v>25</v>
      </c>
      <c r="C83" s="547" t="s">
        <v>26</v>
      </c>
      <c r="D83" s="547" t="s">
        <v>2275</v>
      </c>
      <c r="E83" s="548" t="s">
        <v>2276</v>
      </c>
      <c r="F83" s="548" t="s">
        <v>2277</v>
      </c>
      <c r="G83" s="547" t="s">
        <v>35</v>
      </c>
    </row>
    <row r="84" spans="2:7">
      <c r="B84" s="252">
        <v>1</v>
      </c>
      <c r="C84" s="551"/>
      <c r="D84" s="252"/>
      <c r="E84" s="252"/>
      <c r="F84" s="252"/>
      <c r="G84" s="252"/>
    </row>
    <row r="85" spans="2:7">
      <c r="B85" s="252"/>
      <c r="C85" s="551"/>
      <c r="D85" s="252"/>
      <c r="E85" s="252"/>
      <c r="F85" s="252"/>
      <c r="G85" s="252"/>
    </row>
    <row r="86" spans="2:7">
      <c r="B86" s="252"/>
      <c r="C86" s="551"/>
      <c r="D86" s="252"/>
      <c r="E86" s="252"/>
      <c r="F86" s="252"/>
      <c r="G86" s="252"/>
    </row>
    <row r="87" spans="2:7">
      <c r="B87" s="252"/>
      <c r="C87" s="551"/>
      <c r="D87" s="252"/>
      <c r="E87" s="252"/>
      <c r="F87" s="252"/>
      <c r="G87" s="252"/>
    </row>
    <row r="88" spans="2:7">
      <c r="B88" s="252"/>
      <c r="C88" s="551"/>
      <c r="D88" s="252"/>
      <c r="E88" s="252"/>
      <c r="F88" s="252"/>
      <c r="G88" s="252"/>
    </row>
    <row r="89" spans="2:7">
      <c r="B89" s="252"/>
      <c r="C89" s="551"/>
      <c r="D89" s="252"/>
      <c r="E89" s="252"/>
      <c r="F89" s="252"/>
      <c r="G89" s="252"/>
    </row>
    <row r="90" spans="2:7">
      <c r="B90" s="252"/>
      <c r="C90" s="551"/>
      <c r="D90" s="252"/>
      <c r="E90" s="252"/>
      <c r="F90" s="252"/>
      <c r="G90" s="252"/>
    </row>
    <row r="91" spans="2:7">
      <c r="B91" s="252"/>
      <c r="C91" s="551" t="s">
        <v>2159</v>
      </c>
      <c r="D91" s="266">
        <f>+SUM(D84:D90)</f>
        <v>0</v>
      </c>
      <c r="E91" s="252"/>
      <c r="F91" s="252"/>
      <c r="G91" s="252"/>
    </row>
  </sheetData>
  <mergeCells count="10">
    <mergeCell ref="B46:G46"/>
    <mergeCell ref="B59:G59"/>
    <mergeCell ref="B72:G72"/>
    <mergeCell ref="B82:G82"/>
    <mergeCell ref="B3:C3"/>
    <mergeCell ref="B4:C4"/>
    <mergeCell ref="B5:C5"/>
    <mergeCell ref="B6:G6"/>
    <mergeCell ref="B19:G19"/>
    <mergeCell ref="B33:G3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65"/>
  <sheetViews>
    <sheetView topLeftCell="A55" workbookViewId="0">
      <selection activeCell="E65" sqref="E65"/>
    </sheetView>
  </sheetViews>
  <sheetFormatPr defaultRowHeight="15"/>
  <cols>
    <col min="14" max="14" width="8.7109375" customWidth="1"/>
    <col min="15" max="15" width="11.140625" customWidth="1"/>
    <col min="16" max="16" width="7.7109375" customWidth="1"/>
    <col min="19" max="19" width="18.42578125" customWidth="1"/>
  </cols>
  <sheetData>
    <row r="1" spans="1:19" ht="15.75" thickBot="1"/>
    <row r="2" spans="1:19" ht="27" thickBot="1">
      <c r="C2" s="488"/>
      <c r="D2" s="489" t="s">
        <v>2089</v>
      </c>
      <c r="E2" s="489"/>
      <c r="F2" s="489"/>
      <c r="G2" s="489"/>
      <c r="H2" s="489"/>
      <c r="I2" s="489"/>
      <c r="J2" s="490"/>
      <c r="K2" s="490"/>
      <c r="L2" s="490"/>
      <c r="M2" s="491"/>
    </row>
    <row r="3" spans="1:19" ht="15.75" thickBot="1">
      <c r="C3" s="492" t="s">
        <v>2090</v>
      </c>
      <c r="D3" s="493"/>
      <c r="E3" s="493"/>
      <c r="F3" s="493"/>
      <c r="G3" s="493"/>
      <c r="H3" s="493"/>
      <c r="I3" s="493"/>
      <c r="J3" s="493"/>
      <c r="K3" s="493"/>
      <c r="L3" s="494"/>
      <c r="M3" s="495"/>
    </row>
    <row r="4" spans="1:19" ht="21">
      <c r="C4" s="496" t="s">
        <v>2091</v>
      </c>
      <c r="D4" s="497"/>
      <c r="E4" s="497"/>
      <c r="F4" s="497"/>
      <c r="G4" s="497"/>
      <c r="H4" s="497"/>
      <c r="I4" s="497"/>
      <c r="J4" s="497"/>
      <c r="K4" s="497"/>
      <c r="L4" s="498"/>
      <c r="M4" s="495"/>
    </row>
    <row r="5" spans="1:19" ht="21.75" thickBot="1">
      <c r="C5" s="499" t="s">
        <v>2092</v>
      </c>
      <c r="D5" s="500"/>
      <c r="E5" s="500"/>
      <c r="F5" s="500"/>
      <c r="G5" s="500"/>
      <c r="H5" s="500"/>
      <c r="I5" s="500"/>
      <c r="J5" s="500"/>
      <c r="K5" s="500"/>
      <c r="L5" s="501"/>
      <c r="M5" s="502"/>
    </row>
    <row r="7" spans="1:19" ht="79.5" thickBot="1">
      <c r="A7" s="503" t="s">
        <v>2093</v>
      </c>
      <c r="B7" s="504" t="s">
        <v>2094</v>
      </c>
      <c r="C7" s="504" t="s">
        <v>999</v>
      </c>
      <c r="D7" s="504" t="s">
        <v>2095</v>
      </c>
      <c r="E7" s="503" t="s">
        <v>2096</v>
      </c>
      <c r="F7" s="504"/>
      <c r="G7" s="504"/>
      <c r="H7" s="504"/>
      <c r="I7" s="504"/>
      <c r="J7" s="504"/>
      <c r="K7" s="504"/>
      <c r="L7" s="504" t="s">
        <v>2097</v>
      </c>
      <c r="M7" s="503" t="s">
        <v>2098</v>
      </c>
      <c r="N7" s="504" t="s">
        <v>2099</v>
      </c>
      <c r="O7" s="504" t="s">
        <v>2100</v>
      </c>
      <c r="P7" s="504" t="s">
        <v>2101</v>
      </c>
      <c r="Q7" s="504" t="s">
        <v>2102</v>
      </c>
    </row>
    <row r="8" spans="1:19" ht="16.5" thickBot="1">
      <c r="A8" s="505"/>
      <c r="B8" s="506" t="s">
        <v>2103</v>
      </c>
      <c r="C8" s="506"/>
      <c r="D8" s="507"/>
      <c r="E8" s="508">
        <v>63</v>
      </c>
      <c r="F8" s="508">
        <v>75</v>
      </c>
      <c r="G8" s="508">
        <v>90</v>
      </c>
      <c r="H8" s="508">
        <v>110</v>
      </c>
      <c r="I8" s="508">
        <v>125</v>
      </c>
      <c r="J8" s="508">
        <v>140</v>
      </c>
      <c r="K8" s="509">
        <v>160</v>
      </c>
      <c r="L8" s="509"/>
      <c r="M8" s="509"/>
      <c r="N8" s="510"/>
      <c r="O8" s="510"/>
      <c r="P8" s="511"/>
      <c r="Q8" s="512"/>
    </row>
    <row r="9" spans="1:19">
      <c r="A9" s="279">
        <v>1</v>
      </c>
      <c r="B9" s="428" t="s">
        <v>127</v>
      </c>
      <c r="C9" s="428" t="s">
        <v>726</v>
      </c>
      <c r="D9" s="428" t="s">
        <v>2104</v>
      </c>
      <c r="E9" s="279">
        <v>23</v>
      </c>
      <c r="F9" s="279"/>
      <c r="G9" s="279"/>
      <c r="H9" s="279"/>
      <c r="I9" s="279">
        <v>0</v>
      </c>
      <c r="J9" s="279"/>
      <c r="K9" s="279"/>
      <c r="L9" s="279">
        <v>23</v>
      </c>
      <c r="M9" s="428" t="s">
        <v>144</v>
      </c>
      <c r="N9" s="279"/>
      <c r="O9" s="279"/>
      <c r="P9" s="279"/>
      <c r="Q9" s="513"/>
      <c r="S9" t="str">
        <f>++B9&amp;C9&amp;SUM(E9:K9)</f>
        <v>J-49J-5023</v>
      </c>
    </row>
    <row r="10" spans="1:19">
      <c r="A10" s="279"/>
      <c r="B10" s="428" t="s">
        <v>127</v>
      </c>
      <c r="C10" s="428" t="s">
        <v>726</v>
      </c>
      <c r="D10" s="428"/>
      <c r="E10" s="279">
        <v>5</v>
      </c>
      <c r="F10" s="279"/>
      <c r="G10" s="279"/>
      <c r="H10" s="279"/>
      <c r="I10" s="279"/>
      <c r="J10" s="279"/>
      <c r="K10" s="279"/>
      <c r="L10" s="279">
        <f>+SUM(L9+E10+F10+G10+H10+I10+J10+K10)</f>
        <v>28</v>
      </c>
      <c r="M10" s="428" t="s">
        <v>107</v>
      </c>
      <c r="N10" s="279">
        <v>0.46</v>
      </c>
      <c r="O10" s="279" t="s">
        <v>2105</v>
      </c>
      <c r="P10" s="279"/>
      <c r="Q10" s="513"/>
      <c r="S10" t="str">
        <f t="shared" ref="S10:S64" si="0">++B10&amp;C10&amp;SUM(E10:K10)</f>
        <v>J-49J-505</v>
      </c>
    </row>
    <row r="11" spans="1:19">
      <c r="A11" s="114"/>
      <c r="B11" s="428" t="s">
        <v>127</v>
      </c>
      <c r="C11" s="428" t="s">
        <v>726</v>
      </c>
      <c r="D11" s="430"/>
      <c r="E11" s="114">
        <v>47</v>
      </c>
      <c r="F11" s="114"/>
      <c r="G11" s="114"/>
      <c r="H11" s="114"/>
      <c r="I11" s="114"/>
      <c r="J11" s="114"/>
      <c r="K11" s="114"/>
      <c r="L11" s="279">
        <f t="shared" ref="L11:L63" si="1">+SUM(L10+E11+F11+G11+H11+I11+J11+K11)</f>
        <v>75</v>
      </c>
      <c r="M11" s="430" t="s">
        <v>144</v>
      </c>
      <c r="N11" s="114"/>
      <c r="O11" s="114"/>
      <c r="P11" s="114"/>
      <c r="Q11" s="245"/>
      <c r="S11" t="str">
        <f t="shared" si="0"/>
        <v>J-49J-5047</v>
      </c>
    </row>
    <row r="12" spans="1:19">
      <c r="A12" s="114">
        <v>2</v>
      </c>
      <c r="B12" s="430" t="s">
        <v>127</v>
      </c>
      <c r="C12" s="430" t="s">
        <v>192</v>
      </c>
      <c r="D12" s="430" t="s">
        <v>2106</v>
      </c>
      <c r="E12" s="114"/>
      <c r="F12" s="114"/>
      <c r="G12" s="114"/>
      <c r="H12" s="114">
        <v>114</v>
      </c>
      <c r="I12" s="114"/>
      <c r="J12" s="114"/>
      <c r="K12" s="114"/>
      <c r="L12" s="279">
        <f t="shared" si="1"/>
        <v>189</v>
      </c>
      <c r="M12" s="430" t="s">
        <v>144</v>
      </c>
      <c r="N12" s="114"/>
      <c r="O12" s="114"/>
      <c r="P12" s="114"/>
      <c r="Q12" s="245"/>
      <c r="S12" t="str">
        <f t="shared" si="0"/>
        <v>J-49J-53114</v>
      </c>
    </row>
    <row r="13" spans="1:19">
      <c r="A13" s="114"/>
      <c r="B13" s="430" t="s">
        <v>127</v>
      </c>
      <c r="C13" s="430" t="s">
        <v>192</v>
      </c>
      <c r="D13" s="430"/>
      <c r="E13" s="114"/>
      <c r="F13" s="114"/>
      <c r="G13" s="114"/>
      <c r="H13" s="114">
        <v>3</v>
      </c>
      <c r="I13" s="114"/>
      <c r="J13" s="114"/>
      <c r="K13" s="114"/>
      <c r="L13" s="279">
        <f t="shared" si="1"/>
        <v>192</v>
      </c>
      <c r="M13" s="430" t="s">
        <v>107</v>
      </c>
      <c r="N13" s="114">
        <v>0.46</v>
      </c>
      <c r="O13" s="114" t="s">
        <v>2105</v>
      </c>
      <c r="P13" s="114"/>
      <c r="Q13" s="245"/>
      <c r="S13" t="str">
        <f t="shared" si="0"/>
        <v>J-49J-533</v>
      </c>
    </row>
    <row r="14" spans="1:19">
      <c r="A14" s="114">
        <v>3</v>
      </c>
      <c r="B14" s="430" t="s">
        <v>192</v>
      </c>
      <c r="C14" s="430" t="s">
        <v>113</v>
      </c>
      <c r="D14" s="430" t="s">
        <v>2107</v>
      </c>
      <c r="E14" s="114"/>
      <c r="F14" s="114"/>
      <c r="G14" s="114"/>
      <c r="H14" s="114">
        <v>44</v>
      </c>
      <c r="I14" s="114"/>
      <c r="J14" s="114"/>
      <c r="K14" s="114"/>
      <c r="L14" s="279">
        <f t="shared" si="1"/>
        <v>236</v>
      </c>
      <c r="M14" s="430" t="s">
        <v>144</v>
      </c>
      <c r="N14" s="114"/>
      <c r="O14" s="114"/>
      <c r="P14" s="114"/>
      <c r="Q14" s="514"/>
      <c r="S14" t="str">
        <f t="shared" si="0"/>
        <v>J-53J-5444</v>
      </c>
    </row>
    <row r="15" spans="1:19">
      <c r="A15" s="114">
        <v>4</v>
      </c>
      <c r="B15" s="430" t="s">
        <v>113</v>
      </c>
      <c r="C15" s="430" t="s">
        <v>367</v>
      </c>
      <c r="D15" s="430" t="s">
        <v>2108</v>
      </c>
      <c r="E15" s="114">
        <v>3</v>
      </c>
      <c r="F15" s="114"/>
      <c r="G15" s="114"/>
      <c r="H15" s="114"/>
      <c r="I15" s="114"/>
      <c r="J15" s="114"/>
      <c r="K15" s="114"/>
      <c r="L15" s="279">
        <f t="shared" si="1"/>
        <v>239</v>
      </c>
      <c r="M15" s="430" t="s">
        <v>102</v>
      </c>
      <c r="N15" s="114">
        <v>0.4</v>
      </c>
      <c r="O15" s="114" t="s">
        <v>2109</v>
      </c>
      <c r="P15" s="114"/>
      <c r="Q15" s="245"/>
      <c r="S15" t="str">
        <f t="shared" si="0"/>
        <v>J-54J-553</v>
      </c>
    </row>
    <row r="16" spans="1:19">
      <c r="A16" s="114"/>
      <c r="B16" s="430" t="s">
        <v>113</v>
      </c>
      <c r="C16" s="430" t="s">
        <v>367</v>
      </c>
      <c r="D16" s="430"/>
      <c r="E16" s="114">
        <v>50</v>
      </c>
      <c r="F16" s="114"/>
      <c r="G16" s="114"/>
      <c r="H16" s="114"/>
      <c r="I16" s="114"/>
      <c r="J16" s="114"/>
      <c r="K16" s="114"/>
      <c r="L16" s="279">
        <f t="shared" si="1"/>
        <v>289</v>
      </c>
      <c r="M16" s="430" t="s">
        <v>144</v>
      </c>
      <c r="N16" s="114"/>
      <c r="O16" s="114"/>
      <c r="P16" s="114"/>
      <c r="Q16" s="515"/>
      <c r="S16" t="str">
        <f t="shared" si="0"/>
        <v>J-54J-5550</v>
      </c>
    </row>
    <row r="17" spans="1:19" ht="30">
      <c r="A17" s="114">
        <v>5</v>
      </c>
      <c r="B17" s="430" t="s">
        <v>113</v>
      </c>
      <c r="C17" s="430" t="s">
        <v>690</v>
      </c>
      <c r="D17" s="430" t="s">
        <v>2110</v>
      </c>
      <c r="E17" s="114"/>
      <c r="F17" s="114"/>
      <c r="G17" s="114">
        <v>170</v>
      </c>
      <c r="H17" s="114"/>
      <c r="I17" s="114"/>
      <c r="J17" s="114"/>
      <c r="K17" s="114"/>
      <c r="L17" s="279">
        <f t="shared" si="1"/>
        <v>459</v>
      </c>
      <c r="M17" s="430" t="s">
        <v>144</v>
      </c>
      <c r="N17" s="114"/>
      <c r="O17" s="114"/>
      <c r="P17" s="114"/>
      <c r="Q17" s="514" t="s">
        <v>2111</v>
      </c>
      <c r="S17" t="str">
        <f t="shared" si="0"/>
        <v>J-54J-66170</v>
      </c>
    </row>
    <row r="18" spans="1:19">
      <c r="A18" s="114">
        <v>6</v>
      </c>
      <c r="B18" s="430" t="s">
        <v>690</v>
      </c>
      <c r="C18" s="430" t="s">
        <v>208</v>
      </c>
      <c r="D18" s="430" t="s">
        <v>2112</v>
      </c>
      <c r="E18" s="114"/>
      <c r="F18" s="114"/>
      <c r="G18" s="114">
        <v>121</v>
      </c>
      <c r="H18" s="114"/>
      <c r="I18" s="114"/>
      <c r="J18" s="114"/>
      <c r="K18" s="114"/>
      <c r="L18" s="279">
        <f t="shared" si="1"/>
        <v>580</v>
      </c>
      <c r="M18" s="430" t="s">
        <v>144</v>
      </c>
      <c r="N18" s="114"/>
      <c r="O18" s="114"/>
      <c r="P18" s="114"/>
      <c r="Q18" s="245"/>
      <c r="S18" t="str">
        <f t="shared" si="0"/>
        <v>J-66J-81121</v>
      </c>
    </row>
    <row r="19" spans="1:19">
      <c r="A19" s="114">
        <v>7</v>
      </c>
      <c r="B19" s="430" t="s">
        <v>208</v>
      </c>
      <c r="C19" s="430" t="s">
        <v>366</v>
      </c>
      <c r="D19" s="430" t="s">
        <v>2113</v>
      </c>
      <c r="E19" s="114"/>
      <c r="F19" s="114"/>
      <c r="G19" s="114">
        <v>188</v>
      </c>
      <c r="H19" s="114"/>
      <c r="I19" s="114"/>
      <c r="J19" s="114"/>
      <c r="K19" s="114"/>
      <c r="L19" s="279">
        <f t="shared" si="1"/>
        <v>768</v>
      </c>
      <c r="M19" s="430" t="s">
        <v>144</v>
      </c>
      <c r="N19" s="114"/>
      <c r="O19" s="114"/>
      <c r="P19" s="114"/>
      <c r="Q19" s="245"/>
      <c r="S19" t="str">
        <f t="shared" si="0"/>
        <v>J-81J-94188</v>
      </c>
    </row>
    <row r="20" spans="1:19">
      <c r="A20" s="114">
        <v>8</v>
      </c>
      <c r="B20" s="430" t="s">
        <v>366</v>
      </c>
      <c r="C20" s="430" t="s">
        <v>803</v>
      </c>
      <c r="D20" s="430" t="s">
        <v>2114</v>
      </c>
      <c r="E20" s="114">
        <v>88</v>
      </c>
      <c r="F20" s="114"/>
      <c r="G20" s="114"/>
      <c r="H20" s="114"/>
      <c r="I20" s="114"/>
      <c r="J20" s="114"/>
      <c r="K20" s="114"/>
      <c r="L20" s="279">
        <f t="shared" si="1"/>
        <v>856</v>
      </c>
      <c r="M20" s="430" t="s">
        <v>144</v>
      </c>
      <c r="N20" s="114"/>
      <c r="O20" s="114"/>
      <c r="P20" s="114"/>
      <c r="Q20" s="245"/>
      <c r="S20" t="str">
        <f t="shared" si="0"/>
        <v>J-94J-9288</v>
      </c>
    </row>
    <row r="21" spans="1:19">
      <c r="A21" s="114">
        <v>9</v>
      </c>
      <c r="B21" s="430" t="s">
        <v>803</v>
      </c>
      <c r="C21" s="430" t="s">
        <v>279</v>
      </c>
      <c r="D21" s="430" t="s">
        <v>2115</v>
      </c>
      <c r="E21" s="114">
        <v>72</v>
      </c>
      <c r="F21" s="114"/>
      <c r="G21" s="114"/>
      <c r="H21" s="114"/>
      <c r="I21" s="114"/>
      <c r="J21" s="114"/>
      <c r="K21" s="114"/>
      <c r="L21" s="279">
        <f t="shared" si="1"/>
        <v>928</v>
      </c>
      <c r="M21" s="430" t="s">
        <v>144</v>
      </c>
      <c r="N21" s="114"/>
      <c r="O21" s="114"/>
      <c r="P21" s="114"/>
      <c r="Q21" s="515"/>
      <c r="S21" t="str">
        <f t="shared" si="0"/>
        <v>J-92J-9372</v>
      </c>
    </row>
    <row r="22" spans="1:19">
      <c r="A22" s="114">
        <v>10</v>
      </c>
      <c r="B22" s="430" t="s">
        <v>803</v>
      </c>
      <c r="C22" s="430" t="s">
        <v>296</v>
      </c>
      <c r="D22" s="430" t="s">
        <v>2116</v>
      </c>
      <c r="E22" s="114">
        <v>34</v>
      </c>
      <c r="F22" s="114"/>
      <c r="G22" s="114"/>
      <c r="H22" s="114"/>
      <c r="I22" s="114"/>
      <c r="J22" s="114"/>
      <c r="K22" s="114"/>
      <c r="L22" s="279">
        <f t="shared" si="1"/>
        <v>962</v>
      </c>
      <c r="M22" s="430" t="s">
        <v>144</v>
      </c>
      <c r="N22" s="114"/>
      <c r="O22" s="114"/>
      <c r="P22" s="114"/>
      <c r="Q22" s="515"/>
      <c r="S22" t="str">
        <f t="shared" si="0"/>
        <v>J-92J-9034</v>
      </c>
    </row>
    <row r="23" spans="1:19">
      <c r="A23" s="114">
        <v>11</v>
      </c>
      <c r="B23" s="430" t="s">
        <v>296</v>
      </c>
      <c r="C23" s="430" t="s">
        <v>188</v>
      </c>
      <c r="D23" s="516" t="s">
        <v>2117</v>
      </c>
      <c r="E23" s="114">
        <v>67</v>
      </c>
      <c r="F23" s="114"/>
      <c r="G23" s="114"/>
      <c r="H23" s="114"/>
      <c r="I23" s="114"/>
      <c r="J23" s="114"/>
      <c r="K23" s="114"/>
      <c r="L23" s="279">
        <f t="shared" si="1"/>
        <v>1029</v>
      </c>
      <c r="M23" s="430" t="s">
        <v>144</v>
      </c>
      <c r="N23" s="114"/>
      <c r="O23" s="114"/>
      <c r="P23" s="114"/>
      <c r="Q23" s="245"/>
      <c r="S23" t="str">
        <f t="shared" si="0"/>
        <v>J-90J-9167</v>
      </c>
    </row>
    <row r="24" spans="1:19">
      <c r="A24" s="114">
        <v>12</v>
      </c>
      <c r="B24" s="430" t="s">
        <v>296</v>
      </c>
      <c r="C24" s="430" t="s">
        <v>378</v>
      </c>
      <c r="D24" s="430" t="s">
        <v>2118</v>
      </c>
      <c r="E24" s="114">
        <v>222</v>
      </c>
      <c r="F24" s="114"/>
      <c r="G24" s="114"/>
      <c r="H24" s="114"/>
      <c r="I24" s="114"/>
      <c r="J24" s="114"/>
      <c r="K24" s="114"/>
      <c r="L24" s="279">
        <f t="shared" si="1"/>
        <v>1251</v>
      </c>
      <c r="M24" s="430" t="s">
        <v>144</v>
      </c>
      <c r="N24" s="114"/>
      <c r="O24" s="114"/>
      <c r="P24" s="114"/>
      <c r="Q24" s="515"/>
      <c r="S24" t="str">
        <f t="shared" si="0"/>
        <v>J-90J-89222</v>
      </c>
    </row>
    <row r="25" spans="1:19">
      <c r="A25" s="114">
        <v>13</v>
      </c>
      <c r="B25" s="430" t="s">
        <v>378</v>
      </c>
      <c r="C25" s="430" t="s">
        <v>692</v>
      </c>
      <c r="D25" s="430" t="s">
        <v>2119</v>
      </c>
      <c r="E25" s="114">
        <v>87</v>
      </c>
      <c r="F25" s="114"/>
      <c r="G25" s="114"/>
      <c r="H25" s="114"/>
      <c r="I25" s="114"/>
      <c r="J25" s="114"/>
      <c r="K25" s="114"/>
      <c r="L25" s="279">
        <f t="shared" si="1"/>
        <v>1338</v>
      </c>
      <c r="M25" s="430" t="s">
        <v>107</v>
      </c>
      <c r="N25" s="114">
        <v>0.46</v>
      </c>
      <c r="O25" s="430" t="s">
        <v>2105</v>
      </c>
      <c r="P25" s="114"/>
      <c r="Q25" s="245"/>
      <c r="S25" t="str">
        <f t="shared" si="0"/>
        <v>J-89J-9787</v>
      </c>
    </row>
    <row r="26" spans="1:19">
      <c r="A26" s="114">
        <v>14</v>
      </c>
      <c r="B26" s="430" t="s">
        <v>692</v>
      </c>
      <c r="C26" s="430" t="s">
        <v>100</v>
      </c>
      <c r="D26" s="430" t="s">
        <v>2120</v>
      </c>
      <c r="E26" s="114">
        <v>133</v>
      </c>
      <c r="F26" s="114"/>
      <c r="G26" s="114"/>
      <c r="H26" s="114"/>
      <c r="I26" s="114"/>
      <c r="J26" s="114"/>
      <c r="K26" s="114"/>
      <c r="L26" s="279">
        <f t="shared" si="1"/>
        <v>1471</v>
      </c>
      <c r="M26" s="430" t="s">
        <v>107</v>
      </c>
      <c r="N26" s="114">
        <v>0.46</v>
      </c>
      <c r="O26" s="430" t="s">
        <v>2105</v>
      </c>
      <c r="P26" s="114"/>
      <c r="Q26" s="513"/>
      <c r="S26" t="str">
        <f t="shared" si="0"/>
        <v>J-97J-100133</v>
      </c>
    </row>
    <row r="27" spans="1:19">
      <c r="A27" s="114">
        <v>15</v>
      </c>
      <c r="B27" s="430" t="s">
        <v>100</v>
      </c>
      <c r="C27" s="430" t="s">
        <v>643</v>
      </c>
      <c r="D27" s="430" t="s">
        <v>2121</v>
      </c>
      <c r="E27" s="114">
        <v>47</v>
      </c>
      <c r="F27" s="114"/>
      <c r="G27" s="114"/>
      <c r="H27" s="114"/>
      <c r="I27" s="114"/>
      <c r="J27" s="114"/>
      <c r="K27" s="114"/>
      <c r="L27" s="279">
        <f t="shared" si="1"/>
        <v>1518</v>
      </c>
      <c r="M27" s="430" t="s">
        <v>107</v>
      </c>
      <c r="N27" s="114">
        <v>0.46</v>
      </c>
      <c r="O27" s="430" t="s">
        <v>2105</v>
      </c>
      <c r="P27" s="114"/>
      <c r="Q27" s="513"/>
      <c r="S27" t="str">
        <f t="shared" si="0"/>
        <v>J-100J-10347</v>
      </c>
    </row>
    <row r="28" spans="1:19">
      <c r="A28" s="114">
        <v>16</v>
      </c>
      <c r="B28" s="430" t="s">
        <v>643</v>
      </c>
      <c r="C28" s="430" t="s">
        <v>365</v>
      </c>
      <c r="D28" s="430" t="s">
        <v>2122</v>
      </c>
      <c r="E28" s="114">
        <v>31</v>
      </c>
      <c r="F28" s="114"/>
      <c r="G28" s="114"/>
      <c r="H28" s="114"/>
      <c r="I28" s="114"/>
      <c r="J28" s="114"/>
      <c r="K28" s="114"/>
      <c r="L28" s="279">
        <f t="shared" si="1"/>
        <v>1549</v>
      </c>
      <c r="M28" s="430" t="s">
        <v>107</v>
      </c>
      <c r="N28" s="114">
        <v>0.46</v>
      </c>
      <c r="O28" s="430" t="s">
        <v>2105</v>
      </c>
      <c r="P28" s="114"/>
      <c r="Q28" s="515"/>
      <c r="S28" t="str">
        <f t="shared" si="0"/>
        <v>J-103J-10531</v>
      </c>
    </row>
    <row r="29" spans="1:19">
      <c r="A29" s="114">
        <v>17</v>
      </c>
      <c r="B29" s="430" t="s">
        <v>365</v>
      </c>
      <c r="C29" s="430" t="s">
        <v>723</v>
      </c>
      <c r="D29" s="430" t="s">
        <v>2123</v>
      </c>
      <c r="E29" s="114">
        <v>6</v>
      </c>
      <c r="F29" s="114"/>
      <c r="G29" s="114"/>
      <c r="H29" s="114"/>
      <c r="I29" s="114"/>
      <c r="J29" s="114"/>
      <c r="K29" s="114"/>
      <c r="L29" s="279">
        <f t="shared" si="1"/>
        <v>1555</v>
      </c>
      <c r="M29" s="430" t="s">
        <v>107</v>
      </c>
      <c r="N29" s="114">
        <v>0.46</v>
      </c>
      <c r="O29" s="114" t="s">
        <v>2105</v>
      </c>
      <c r="P29" s="114"/>
      <c r="Q29" s="245"/>
      <c r="S29" t="str">
        <f t="shared" si="0"/>
        <v>J-105J-1076</v>
      </c>
    </row>
    <row r="30" spans="1:19">
      <c r="A30" s="252"/>
      <c r="B30" s="430" t="s">
        <v>365</v>
      </c>
      <c r="C30" s="430" t="s">
        <v>723</v>
      </c>
      <c r="D30" s="252"/>
      <c r="E30" s="252">
        <v>16</v>
      </c>
      <c r="F30" s="252"/>
      <c r="G30" s="252"/>
      <c r="H30" s="252"/>
      <c r="I30" s="252"/>
      <c r="J30" s="252"/>
      <c r="K30" s="252"/>
      <c r="L30" s="279">
        <f t="shared" si="1"/>
        <v>1571</v>
      </c>
      <c r="M30" s="517" t="s">
        <v>144</v>
      </c>
      <c r="N30" s="252"/>
      <c r="O30" s="252"/>
      <c r="P30" s="252"/>
      <c r="Q30" s="245"/>
      <c r="S30" t="str">
        <f t="shared" si="0"/>
        <v>J-105J-10716</v>
      </c>
    </row>
    <row r="31" spans="1:19">
      <c r="A31" s="114"/>
      <c r="B31" s="430" t="s">
        <v>365</v>
      </c>
      <c r="C31" s="430" t="s">
        <v>723</v>
      </c>
      <c r="D31" s="430"/>
      <c r="E31" s="114">
        <v>10</v>
      </c>
      <c r="F31" s="114"/>
      <c r="G31" s="114"/>
      <c r="H31" s="114"/>
      <c r="I31" s="114"/>
      <c r="J31" s="114"/>
      <c r="K31" s="114"/>
      <c r="L31" s="279">
        <f t="shared" si="1"/>
        <v>1581</v>
      </c>
      <c r="M31" s="430" t="s">
        <v>107</v>
      </c>
      <c r="N31" s="114">
        <v>0.46</v>
      </c>
      <c r="O31" s="430" t="s">
        <v>2105</v>
      </c>
      <c r="P31" s="114"/>
      <c r="Q31" s="245"/>
      <c r="S31" t="str">
        <f t="shared" si="0"/>
        <v>J-105J-10710</v>
      </c>
    </row>
    <row r="32" spans="1:19">
      <c r="A32" s="114"/>
      <c r="B32" s="430" t="s">
        <v>365</v>
      </c>
      <c r="C32" s="430" t="s">
        <v>723</v>
      </c>
      <c r="D32" s="114"/>
      <c r="E32" s="114">
        <v>12</v>
      </c>
      <c r="F32" s="114"/>
      <c r="G32" s="114"/>
      <c r="H32" s="114"/>
      <c r="I32" s="114"/>
      <c r="J32" s="114"/>
      <c r="K32" s="114"/>
      <c r="L32" s="279">
        <f t="shared" si="1"/>
        <v>1593</v>
      </c>
      <c r="M32" s="430" t="s">
        <v>144</v>
      </c>
      <c r="N32" s="114"/>
      <c r="O32" s="114"/>
      <c r="P32" s="114"/>
      <c r="Q32" s="245"/>
      <c r="S32" t="str">
        <f t="shared" si="0"/>
        <v>J-105J-10712</v>
      </c>
    </row>
    <row r="33" spans="1:19">
      <c r="A33" s="114">
        <v>18</v>
      </c>
      <c r="B33" s="430" t="s">
        <v>692</v>
      </c>
      <c r="C33" s="430" t="s">
        <v>377</v>
      </c>
      <c r="D33" s="430" t="s">
        <v>2124</v>
      </c>
      <c r="E33" s="114">
        <v>54</v>
      </c>
      <c r="F33" s="114"/>
      <c r="G33" s="114"/>
      <c r="H33" s="114"/>
      <c r="I33" s="114"/>
      <c r="J33" s="114"/>
      <c r="K33" s="114"/>
      <c r="L33" s="279">
        <f t="shared" si="1"/>
        <v>1647</v>
      </c>
      <c r="M33" s="430" t="s">
        <v>144</v>
      </c>
      <c r="N33" s="114"/>
      <c r="O33" s="114"/>
      <c r="P33" s="114"/>
      <c r="Q33" s="245"/>
      <c r="S33" t="str">
        <f t="shared" si="0"/>
        <v>J-97J-9854</v>
      </c>
    </row>
    <row r="34" spans="1:19">
      <c r="A34" s="114">
        <v>19</v>
      </c>
      <c r="B34" s="430" t="s">
        <v>377</v>
      </c>
      <c r="C34" s="430" t="s">
        <v>252</v>
      </c>
      <c r="D34" s="430" t="s">
        <v>2125</v>
      </c>
      <c r="E34" s="114">
        <v>30</v>
      </c>
      <c r="F34" s="114"/>
      <c r="G34" s="114"/>
      <c r="H34" s="114"/>
      <c r="I34" s="114"/>
      <c r="J34" s="114"/>
      <c r="K34" s="114"/>
      <c r="L34" s="279">
        <f t="shared" si="1"/>
        <v>1677</v>
      </c>
      <c r="M34" s="430" t="s">
        <v>144</v>
      </c>
      <c r="N34" s="114"/>
      <c r="O34" s="114"/>
      <c r="P34" s="114"/>
      <c r="Q34" s="245"/>
      <c r="S34" t="str">
        <f t="shared" si="0"/>
        <v>J-98J-9930</v>
      </c>
    </row>
    <row r="35" spans="1:19">
      <c r="A35" s="114">
        <v>20</v>
      </c>
      <c r="B35" s="430" t="s">
        <v>377</v>
      </c>
      <c r="C35" s="430" t="s">
        <v>116</v>
      </c>
      <c r="D35" s="430" t="s">
        <v>2126</v>
      </c>
      <c r="E35" s="114">
        <v>80</v>
      </c>
      <c r="F35" s="114"/>
      <c r="G35" s="114"/>
      <c r="H35" s="114"/>
      <c r="I35" s="114"/>
      <c r="J35" s="114"/>
      <c r="K35" s="114"/>
      <c r="L35" s="279">
        <f t="shared" si="1"/>
        <v>1757</v>
      </c>
      <c r="M35" s="430" t="s">
        <v>144</v>
      </c>
      <c r="N35" s="114"/>
      <c r="O35" s="114"/>
      <c r="P35" s="114"/>
      <c r="Q35" s="245"/>
      <c r="S35" t="str">
        <f t="shared" si="0"/>
        <v>J-98J-10280</v>
      </c>
    </row>
    <row r="36" spans="1:19">
      <c r="A36" s="114">
        <v>21</v>
      </c>
      <c r="B36" s="430" t="s">
        <v>378</v>
      </c>
      <c r="C36" s="430" t="s">
        <v>233</v>
      </c>
      <c r="D36" s="114" t="s">
        <v>2127</v>
      </c>
      <c r="E36" s="114">
        <v>52</v>
      </c>
      <c r="F36" s="114"/>
      <c r="G36" s="114"/>
      <c r="H36" s="114"/>
      <c r="I36" s="114"/>
      <c r="J36" s="114"/>
      <c r="K36" s="114"/>
      <c r="L36" s="279">
        <f t="shared" si="1"/>
        <v>1809</v>
      </c>
      <c r="M36" s="430" t="s">
        <v>107</v>
      </c>
      <c r="N36" s="114">
        <v>0.46</v>
      </c>
      <c r="O36" s="430" t="s">
        <v>2105</v>
      </c>
      <c r="P36" s="114"/>
      <c r="Q36" s="515"/>
      <c r="S36" t="str">
        <f t="shared" si="0"/>
        <v>J-89J-7952</v>
      </c>
    </row>
    <row r="37" spans="1:19">
      <c r="A37" s="114">
        <v>22</v>
      </c>
      <c r="B37" s="430" t="s">
        <v>233</v>
      </c>
      <c r="C37" s="430" t="s">
        <v>232</v>
      </c>
      <c r="D37" s="430" t="s">
        <v>2128</v>
      </c>
      <c r="E37" s="114">
        <v>3</v>
      </c>
      <c r="F37" s="114"/>
      <c r="G37" s="114"/>
      <c r="H37" s="114"/>
      <c r="I37" s="114"/>
      <c r="J37" s="114"/>
      <c r="K37" s="114"/>
      <c r="L37" s="279">
        <f t="shared" si="1"/>
        <v>1812</v>
      </c>
      <c r="M37" s="430" t="s">
        <v>107</v>
      </c>
      <c r="N37" s="114">
        <v>0.46</v>
      </c>
      <c r="O37" s="430" t="s">
        <v>2105</v>
      </c>
      <c r="P37" s="114"/>
      <c r="Q37" s="515"/>
      <c r="S37" t="str">
        <f t="shared" si="0"/>
        <v>J-79J-803</v>
      </c>
    </row>
    <row r="38" spans="1:19">
      <c r="A38" s="114"/>
      <c r="B38" s="430" t="s">
        <v>233</v>
      </c>
      <c r="C38" s="430" t="s">
        <v>232</v>
      </c>
      <c r="D38" s="430"/>
      <c r="E38" s="114">
        <v>49</v>
      </c>
      <c r="F38" s="114"/>
      <c r="G38" s="114"/>
      <c r="H38" s="114"/>
      <c r="I38" s="114"/>
      <c r="J38" s="114"/>
      <c r="K38" s="114"/>
      <c r="L38" s="279">
        <f t="shared" si="1"/>
        <v>1861</v>
      </c>
      <c r="M38" s="430" t="s">
        <v>144</v>
      </c>
      <c r="N38" s="114"/>
      <c r="O38" s="114"/>
      <c r="P38" s="114"/>
      <c r="Q38" s="518" t="s">
        <v>2129</v>
      </c>
      <c r="S38" t="str">
        <f t="shared" si="0"/>
        <v>J-79J-8049</v>
      </c>
    </row>
    <row r="39" spans="1:19">
      <c r="A39" s="114">
        <v>23</v>
      </c>
      <c r="B39" s="430" t="s">
        <v>233</v>
      </c>
      <c r="C39" s="430" t="s">
        <v>192</v>
      </c>
      <c r="D39" s="430" t="s">
        <v>2130</v>
      </c>
      <c r="E39" s="114">
        <v>146</v>
      </c>
      <c r="F39" s="114"/>
      <c r="G39" s="114"/>
      <c r="H39" s="114"/>
      <c r="I39" s="114"/>
      <c r="J39" s="114"/>
      <c r="K39" s="114"/>
      <c r="L39" s="279">
        <f t="shared" si="1"/>
        <v>2007</v>
      </c>
      <c r="M39" s="430" t="s">
        <v>107</v>
      </c>
      <c r="N39" s="114">
        <v>0.46</v>
      </c>
      <c r="O39" s="430" t="s">
        <v>2105</v>
      </c>
      <c r="P39" s="114"/>
      <c r="Q39" s="515"/>
      <c r="S39" t="str">
        <f t="shared" si="0"/>
        <v>J-79J-53146</v>
      </c>
    </row>
    <row r="40" spans="1:19">
      <c r="A40" s="114">
        <v>24</v>
      </c>
      <c r="B40" s="430" t="s">
        <v>127</v>
      </c>
      <c r="C40" s="430" t="s">
        <v>225</v>
      </c>
      <c r="D40" s="430" t="s">
        <v>2131</v>
      </c>
      <c r="E40" s="114"/>
      <c r="F40" s="114"/>
      <c r="G40" s="114"/>
      <c r="H40" s="114">
        <v>7</v>
      </c>
      <c r="I40" s="114"/>
      <c r="J40" s="114"/>
      <c r="K40" s="114"/>
      <c r="L40" s="279">
        <f t="shared" si="1"/>
        <v>2014</v>
      </c>
      <c r="M40" s="430" t="s">
        <v>107</v>
      </c>
      <c r="N40" s="114">
        <v>0.46</v>
      </c>
      <c r="O40" s="430" t="s">
        <v>2105</v>
      </c>
      <c r="P40" s="114"/>
      <c r="Q40" s="515"/>
      <c r="S40" t="str">
        <f t="shared" si="0"/>
        <v>J-49J-367</v>
      </c>
    </row>
    <row r="41" spans="1:19">
      <c r="A41" s="114"/>
      <c r="B41" s="430" t="s">
        <v>127</v>
      </c>
      <c r="C41" s="430" t="s">
        <v>225</v>
      </c>
      <c r="D41" s="430"/>
      <c r="E41" s="114"/>
      <c r="F41" s="114"/>
      <c r="G41" s="114"/>
      <c r="H41" s="114">
        <v>89</v>
      </c>
      <c r="I41" s="114"/>
      <c r="J41" s="114"/>
      <c r="K41" s="114"/>
      <c r="L41" s="279">
        <f t="shared" si="1"/>
        <v>2103</v>
      </c>
      <c r="M41" s="430" t="s">
        <v>144</v>
      </c>
      <c r="N41" s="114"/>
      <c r="O41" s="114"/>
      <c r="P41" s="114"/>
      <c r="Q41" s="245"/>
      <c r="S41" t="str">
        <f t="shared" si="0"/>
        <v>J-49J-3689</v>
      </c>
    </row>
    <row r="42" spans="1:19">
      <c r="A42" s="114">
        <v>25</v>
      </c>
      <c r="B42" s="430" t="s">
        <v>225</v>
      </c>
      <c r="C42" s="430" t="s">
        <v>219</v>
      </c>
      <c r="D42" s="114" t="s">
        <v>2132</v>
      </c>
      <c r="E42" s="114"/>
      <c r="F42" s="114"/>
      <c r="G42" s="114"/>
      <c r="H42" s="114">
        <v>268</v>
      </c>
      <c r="I42" s="114"/>
      <c r="J42" s="114"/>
      <c r="K42" s="114"/>
      <c r="L42" s="279">
        <f t="shared" si="1"/>
        <v>2371</v>
      </c>
      <c r="M42" s="430" t="s">
        <v>144</v>
      </c>
      <c r="N42" s="114"/>
      <c r="O42" s="114"/>
      <c r="P42" s="114"/>
      <c r="Q42" s="245"/>
      <c r="S42" t="str">
        <f t="shared" si="0"/>
        <v>J-36J-20268</v>
      </c>
    </row>
    <row r="43" spans="1:19">
      <c r="A43" s="114">
        <v>26</v>
      </c>
      <c r="B43" s="430" t="s">
        <v>219</v>
      </c>
      <c r="C43" s="430" t="s">
        <v>210</v>
      </c>
      <c r="D43" s="430" t="s">
        <v>2133</v>
      </c>
      <c r="E43" s="114">
        <v>3</v>
      </c>
      <c r="F43" s="114"/>
      <c r="G43" s="114"/>
      <c r="H43" s="114"/>
      <c r="I43" s="114"/>
      <c r="J43" s="114"/>
      <c r="K43" s="114"/>
      <c r="L43" s="279">
        <f t="shared" si="1"/>
        <v>2374</v>
      </c>
      <c r="M43" s="430" t="s">
        <v>102</v>
      </c>
      <c r="N43" s="114">
        <v>0.4</v>
      </c>
      <c r="O43" s="430" t="s">
        <v>2109</v>
      </c>
      <c r="P43" s="114"/>
      <c r="Q43" s="245"/>
      <c r="S43" t="str">
        <f t="shared" si="0"/>
        <v>J-20J-173</v>
      </c>
    </row>
    <row r="44" spans="1:19">
      <c r="A44" s="114"/>
      <c r="B44" s="430" t="s">
        <v>219</v>
      </c>
      <c r="C44" s="430" t="s">
        <v>210</v>
      </c>
      <c r="D44" s="430"/>
      <c r="E44" s="114">
        <v>115</v>
      </c>
      <c r="F44" s="114"/>
      <c r="G44" s="114"/>
      <c r="H44" s="114"/>
      <c r="I44" s="114"/>
      <c r="J44" s="114"/>
      <c r="K44" s="114"/>
      <c r="L44" s="279">
        <f t="shared" si="1"/>
        <v>2489</v>
      </c>
      <c r="M44" s="430" t="s">
        <v>144</v>
      </c>
      <c r="N44" s="114"/>
      <c r="O44" s="114"/>
      <c r="P44" s="114"/>
      <c r="Q44" s="515"/>
      <c r="S44" t="str">
        <f t="shared" si="0"/>
        <v>J-20J-17115</v>
      </c>
    </row>
    <row r="45" spans="1:19">
      <c r="A45" s="114">
        <v>27</v>
      </c>
      <c r="B45" s="430" t="s">
        <v>210</v>
      </c>
      <c r="C45" s="430" t="s">
        <v>371</v>
      </c>
      <c r="D45" s="430" t="s">
        <v>2134</v>
      </c>
      <c r="E45" s="114">
        <v>21</v>
      </c>
      <c r="F45" s="114"/>
      <c r="G45" s="114"/>
      <c r="H45" s="114"/>
      <c r="I45" s="114"/>
      <c r="J45" s="114"/>
      <c r="K45" s="114"/>
      <c r="L45" s="279">
        <f t="shared" si="1"/>
        <v>2510</v>
      </c>
      <c r="M45" s="430" t="s">
        <v>144</v>
      </c>
      <c r="N45" s="114"/>
      <c r="O45" s="114"/>
      <c r="P45" s="114"/>
      <c r="Q45" s="515"/>
      <c r="S45" t="str">
        <f t="shared" si="0"/>
        <v>J-17J-1821</v>
      </c>
    </row>
    <row r="46" spans="1:19">
      <c r="A46" s="114">
        <v>28</v>
      </c>
      <c r="B46" s="430" t="s">
        <v>371</v>
      </c>
      <c r="C46" s="430" t="s">
        <v>2135</v>
      </c>
      <c r="D46" s="430" t="s">
        <v>2136</v>
      </c>
      <c r="E46" s="114">
        <v>30</v>
      </c>
      <c r="F46" s="114"/>
      <c r="G46" s="114"/>
      <c r="H46" s="114"/>
      <c r="I46" s="114"/>
      <c r="J46" s="114"/>
      <c r="K46" s="114"/>
      <c r="L46" s="279">
        <f t="shared" si="1"/>
        <v>2540</v>
      </c>
      <c r="M46" s="430" t="s">
        <v>144</v>
      </c>
      <c r="N46" s="114"/>
      <c r="O46" s="114"/>
      <c r="P46" s="114"/>
      <c r="Q46" s="515"/>
      <c r="S46" t="str">
        <f t="shared" si="0"/>
        <v>J-18J-18B30</v>
      </c>
    </row>
    <row r="47" spans="1:19">
      <c r="A47" s="114">
        <v>29</v>
      </c>
      <c r="B47" s="430" t="s">
        <v>371</v>
      </c>
      <c r="C47" s="430" t="s">
        <v>2137</v>
      </c>
      <c r="D47" s="430" t="s">
        <v>2138</v>
      </c>
      <c r="E47" s="114">
        <v>20</v>
      </c>
      <c r="F47" s="114"/>
      <c r="G47" s="114"/>
      <c r="H47" s="114"/>
      <c r="I47" s="114"/>
      <c r="J47" s="114"/>
      <c r="K47" s="114"/>
      <c r="L47" s="279">
        <f t="shared" si="1"/>
        <v>2560</v>
      </c>
      <c r="M47" s="430" t="s">
        <v>144</v>
      </c>
      <c r="N47" s="114"/>
      <c r="O47" s="114"/>
      <c r="P47" s="114"/>
      <c r="Q47" s="245"/>
      <c r="S47" t="str">
        <f t="shared" si="0"/>
        <v>J-18J-18A20</v>
      </c>
    </row>
    <row r="48" spans="1:19">
      <c r="A48" s="114">
        <v>30</v>
      </c>
      <c r="B48" s="430" t="s">
        <v>210</v>
      </c>
      <c r="C48" s="430" t="s">
        <v>215</v>
      </c>
      <c r="D48" s="114" t="s">
        <v>2139</v>
      </c>
      <c r="E48" s="114">
        <v>22</v>
      </c>
      <c r="F48" s="114"/>
      <c r="G48" s="114"/>
      <c r="H48" s="114"/>
      <c r="I48" s="114"/>
      <c r="J48" s="114"/>
      <c r="K48" s="114"/>
      <c r="L48" s="279">
        <f t="shared" si="1"/>
        <v>2582</v>
      </c>
      <c r="M48" s="430" t="s">
        <v>144</v>
      </c>
      <c r="N48" s="114"/>
      <c r="O48" s="114"/>
      <c r="P48" s="114"/>
      <c r="Q48" s="245"/>
      <c r="S48" t="str">
        <f t="shared" si="0"/>
        <v>J-17J-1122</v>
      </c>
    </row>
    <row r="49" spans="1:19">
      <c r="A49" s="114">
        <v>31</v>
      </c>
      <c r="B49" s="430" t="s">
        <v>219</v>
      </c>
      <c r="C49" s="430" t="s">
        <v>205</v>
      </c>
      <c r="D49" s="430" t="s">
        <v>2140</v>
      </c>
      <c r="E49" s="114"/>
      <c r="F49" s="114"/>
      <c r="G49" s="114"/>
      <c r="H49" s="114">
        <v>78</v>
      </c>
      <c r="I49" s="114"/>
      <c r="J49" s="114"/>
      <c r="K49" s="114"/>
      <c r="L49" s="279">
        <f t="shared" si="1"/>
        <v>2660</v>
      </c>
      <c r="M49" s="430" t="s">
        <v>144</v>
      </c>
      <c r="N49" s="114"/>
      <c r="O49" s="114"/>
      <c r="P49" s="114"/>
      <c r="Q49" s="245"/>
      <c r="S49" t="str">
        <f t="shared" si="0"/>
        <v>J-20J-1978</v>
      </c>
    </row>
    <row r="50" spans="1:19" ht="30">
      <c r="A50" s="114"/>
      <c r="B50" s="430" t="s">
        <v>219</v>
      </c>
      <c r="C50" s="430" t="s">
        <v>205</v>
      </c>
      <c r="D50" s="430"/>
      <c r="E50" s="114"/>
      <c r="F50" s="114"/>
      <c r="G50" s="114"/>
      <c r="H50" s="114">
        <v>6</v>
      </c>
      <c r="I50" s="114"/>
      <c r="J50" s="114"/>
      <c r="K50" s="114"/>
      <c r="L50" s="279">
        <f t="shared" si="1"/>
        <v>2666</v>
      </c>
      <c r="M50" s="430" t="s">
        <v>102</v>
      </c>
      <c r="N50" s="430">
        <v>0.4</v>
      </c>
      <c r="O50" s="114"/>
      <c r="P50" s="114"/>
      <c r="Q50" s="514" t="s">
        <v>2111</v>
      </c>
      <c r="S50" t="str">
        <f t="shared" si="0"/>
        <v>J-20J-196</v>
      </c>
    </row>
    <row r="51" spans="1:19">
      <c r="A51" s="114">
        <v>32</v>
      </c>
      <c r="B51" s="430" t="s">
        <v>205</v>
      </c>
      <c r="C51" s="430" t="s">
        <v>255</v>
      </c>
      <c r="D51" s="430" t="s">
        <v>2141</v>
      </c>
      <c r="E51" s="114"/>
      <c r="F51" s="114"/>
      <c r="G51" s="114">
        <v>348</v>
      </c>
      <c r="H51" s="114"/>
      <c r="I51" s="114"/>
      <c r="J51" s="114"/>
      <c r="K51" s="114"/>
      <c r="L51" s="279">
        <f t="shared" si="1"/>
        <v>3014</v>
      </c>
      <c r="M51" s="430" t="s">
        <v>144</v>
      </c>
      <c r="N51" s="114"/>
      <c r="O51" s="114"/>
      <c r="P51" s="114"/>
      <c r="Q51" s="515"/>
      <c r="S51" t="str">
        <f t="shared" si="0"/>
        <v>J-19J-26348</v>
      </c>
    </row>
    <row r="52" spans="1:19">
      <c r="A52" s="114">
        <v>33</v>
      </c>
      <c r="B52" s="430" t="s">
        <v>255</v>
      </c>
      <c r="C52" s="430" t="s">
        <v>221</v>
      </c>
      <c r="D52" s="114" t="s">
        <v>2142</v>
      </c>
      <c r="E52" s="114">
        <v>6</v>
      </c>
      <c r="F52" s="114"/>
      <c r="G52" s="114"/>
      <c r="H52" s="114"/>
      <c r="I52" s="114"/>
      <c r="J52" s="114"/>
      <c r="K52" s="114"/>
      <c r="L52" s="279">
        <f t="shared" si="1"/>
        <v>3020</v>
      </c>
      <c r="M52" s="430" t="s">
        <v>102</v>
      </c>
      <c r="N52" s="114">
        <v>0.4</v>
      </c>
      <c r="O52" s="430" t="s">
        <v>2109</v>
      </c>
      <c r="P52" s="114"/>
      <c r="Q52" s="245"/>
      <c r="S52" t="str">
        <f t="shared" si="0"/>
        <v>J-26J-296</v>
      </c>
    </row>
    <row r="53" spans="1:19">
      <c r="A53" s="114"/>
      <c r="B53" s="114"/>
      <c r="C53" s="114"/>
      <c r="D53" s="114"/>
      <c r="E53" s="114">
        <v>119</v>
      </c>
      <c r="F53" s="114"/>
      <c r="G53" s="114"/>
      <c r="H53" s="114"/>
      <c r="I53" s="114"/>
      <c r="J53" s="114"/>
      <c r="K53" s="114"/>
      <c r="L53" s="279">
        <f t="shared" si="1"/>
        <v>3139</v>
      </c>
      <c r="M53" s="430" t="s">
        <v>144</v>
      </c>
      <c r="N53" s="114"/>
      <c r="O53" s="114"/>
      <c r="P53" s="114"/>
      <c r="Q53" s="515"/>
      <c r="S53" t="str">
        <f t="shared" si="0"/>
        <v>119</v>
      </c>
    </row>
    <row r="54" spans="1:19">
      <c r="A54" s="114">
        <v>34</v>
      </c>
      <c r="B54" s="430" t="s">
        <v>255</v>
      </c>
      <c r="C54" s="430" t="s">
        <v>242</v>
      </c>
      <c r="D54" s="114" t="s">
        <v>2143</v>
      </c>
      <c r="E54" s="114">
        <v>165</v>
      </c>
      <c r="F54" s="114"/>
      <c r="G54" s="114"/>
      <c r="H54" s="114"/>
      <c r="I54" s="114"/>
      <c r="J54" s="114"/>
      <c r="K54" s="114"/>
      <c r="L54" s="279">
        <f t="shared" si="1"/>
        <v>3304</v>
      </c>
      <c r="M54" s="430" t="s">
        <v>144</v>
      </c>
      <c r="N54" s="114"/>
      <c r="O54" s="114"/>
      <c r="P54" s="114"/>
      <c r="Q54" s="515"/>
      <c r="S54" t="str">
        <f t="shared" si="0"/>
        <v>J-26J-30165</v>
      </c>
    </row>
    <row r="55" spans="1:19">
      <c r="A55" s="114">
        <v>35</v>
      </c>
      <c r="B55" s="430" t="s">
        <v>221</v>
      </c>
      <c r="C55" s="430" t="s">
        <v>2144</v>
      </c>
      <c r="D55" s="430" t="s">
        <v>2145</v>
      </c>
      <c r="E55" s="114">
        <v>273</v>
      </c>
      <c r="F55" s="114"/>
      <c r="G55" s="114"/>
      <c r="H55" s="114"/>
      <c r="I55" s="114"/>
      <c r="J55" s="114"/>
      <c r="K55" s="114"/>
      <c r="L55" s="279">
        <f t="shared" si="1"/>
        <v>3577</v>
      </c>
      <c r="M55" s="430" t="s">
        <v>144</v>
      </c>
      <c r="N55" s="114"/>
      <c r="O55" s="114"/>
      <c r="P55" s="114"/>
      <c r="Q55" s="515"/>
      <c r="S55" t="str">
        <f t="shared" si="0"/>
        <v>J-29J-36A273</v>
      </c>
    </row>
    <row r="56" spans="1:19">
      <c r="A56" s="114">
        <v>36</v>
      </c>
      <c r="B56" s="430" t="s">
        <v>2144</v>
      </c>
      <c r="C56" s="430" t="s">
        <v>2146</v>
      </c>
      <c r="D56" s="430" t="s">
        <v>2147</v>
      </c>
      <c r="E56" s="114">
        <v>45</v>
      </c>
      <c r="F56" s="114"/>
      <c r="G56" s="114"/>
      <c r="H56" s="114"/>
      <c r="I56" s="114"/>
      <c r="J56" s="114"/>
      <c r="K56" s="114"/>
      <c r="L56" s="279">
        <f t="shared" si="1"/>
        <v>3622</v>
      </c>
      <c r="M56" s="430" t="s">
        <v>144</v>
      </c>
      <c r="N56" s="114"/>
      <c r="O56" s="114"/>
      <c r="P56" s="114"/>
      <c r="Q56" s="515"/>
      <c r="S56" t="str">
        <f t="shared" si="0"/>
        <v>J-36AJ-36B45</v>
      </c>
    </row>
    <row r="57" spans="1:19">
      <c r="A57" s="114">
        <v>37</v>
      </c>
      <c r="B57" s="430" t="s">
        <v>225</v>
      </c>
      <c r="C57" s="430" t="s">
        <v>221</v>
      </c>
      <c r="D57" s="430" t="s">
        <v>2148</v>
      </c>
      <c r="E57" s="114">
        <v>481</v>
      </c>
      <c r="F57" s="114"/>
      <c r="G57" s="114"/>
      <c r="H57" s="114"/>
      <c r="I57" s="114"/>
      <c r="J57" s="114"/>
      <c r="K57" s="114"/>
      <c r="L57" s="279">
        <f t="shared" si="1"/>
        <v>4103</v>
      </c>
      <c r="M57" s="430" t="s">
        <v>144</v>
      </c>
      <c r="N57" s="114"/>
      <c r="O57" s="114"/>
      <c r="P57" s="114"/>
      <c r="Q57" s="513"/>
      <c r="S57" t="str">
        <f t="shared" si="0"/>
        <v>J-36J-29481</v>
      </c>
    </row>
    <row r="58" spans="1:19">
      <c r="A58" s="114">
        <v>38</v>
      </c>
      <c r="B58" s="430" t="s">
        <v>205</v>
      </c>
      <c r="C58" s="430" t="s">
        <v>215</v>
      </c>
      <c r="D58" s="114" t="s">
        <v>2149</v>
      </c>
      <c r="E58" s="114"/>
      <c r="F58" s="114"/>
      <c r="G58" s="114"/>
      <c r="H58" s="114">
        <v>121</v>
      </c>
      <c r="I58" s="114"/>
      <c r="J58" s="114"/>
      <c r="K58" s="114"/>
      <c r="L58" s="279">
        <f t="shared" si="1"/>
        <v>4224</v>
      </c>
      <c r="M58" s="430" t="s">
        <v>144</v>
      </c>
      <c r="N58" s="114"/>
      <c r="O58" s="114"/>
      <c r="P58" s="114"/>
      <c r="Q58" s="239"/>
      <c r="S58" t="str">
        <f t="shared" si="0"/>
        <v>J-19J-11121</v>
      </c>
    </row>
    <row r="59" spans="1:19">
      <c r="A59" s="114">
        <v>39</v>
      </c>
      <c r="B59" s="430" t="s">
        <v>215</v>
      </c>
      <c r="C59" s="430" t="s">
        <v>207</v>
      </c>
      <c r="D59" s="430" t="s">
        <v>2150</v>
      </c>
      <c r="E59" s="114"/>
      <c r="F59" s="114"/>
      <c r="G59" s="114"/>
      <c r="H59" s="114"/>
      <c r="I59" s="114"/>
      <c r="J59" s="114">
        <v>7</v>
      </c>
      <c r="K59" s="114"/>
      <c r="L59" s="279">
        <f t="shared" si="1"/>
        <v>4231</v>
      </c>
      <c r="M59" s="430" t="s">
        <v>144</v>
      </c>
      <c r="N59" s="114"/>
      <c r="O59" s="114"/>
      <c r="P59" s="114"/>
      <c r="Q59" s="245"/>
      <c r="S59" t="str">
        <f t="shared" si="0"/>
        <v>J-11J-077</v>
      </c>
    </row>
    <row r="60" spans="1:19">
      <c r="A60" s="114"/>
      <c r="B60" s="430" t="s">
        <v>215</v>
      </c>
      <c r="C60" s="430" t="s">
        <v>207</v>
      </c>
      <c r="D60" s="114"/>
      <c r="E60" s="114"/>
      <c r="F60" s="114"/>
      <c r="G60" s="114"/>
      <c r="H60" s="114"/>
      <c r="I60" s="114"/>
      <c r="J60" s="114">
        <v>9</v>
      </c>
      <c r="K60" s="114"/>
      <c r="L60" s="279">
        <f t="shared" si="1"/>
        <v>4240</v>
      </c>
      <c r="M60" s="430" t="s">
        <v>102</v>
      </c>
      <c r="N60" s="114">
        <v>0.45</v>
      </c>
      <c r="O60" s="430" t="s">
        <v>2109</v>
      </c>
      <c r="P60" s="114"/>
      <c r="Q60" s="245"/>
      <c r="S60" t="str">
        <f t="shared" si="0"/>
        <v>J-11J-079</v>
      </c>
    </row>
    <row r="61" spans="1:19" ht="75">
      <c r="A61" s="114"/>
      <c r="B61" s="430" t="s">
        <v>215</v>
      </c>
      <c r="C61" s="430" t="s">
        <v>207</v>
      </c>
      <c r="D61" s="430"/>
      <c r="E61" s="114"/>
      <c r="F61" s="114"/>
      <c r="G61" s="114"/>
      <c r="H61" s="114"/>
      <c r="I61" s="114"/>
      <c r="J61" s="114">
        <v>62</v>
      </c>
      <c r="K61" s="114"/>
      <c r="L61" s="279">
        <f t="shared" si="1"/>
        <v>4302</v>
      </c>
      <c r="M61" s="430" t="s">
        <v>144</v>
      </c>
      <c r="N61" s="114"/>
      <c r="O61" s="114"/>
      <c r="P61" s="114"/>
      <c r="Q61" s="519" t="s">
        <v>2151</v>
      </c>
      <c r="S61" t="str">
        <f t="shared" si="0"/>
        <v>J-11J-0762</v>
      </c>
    </row>
    <row r="62" spans="1:19">
      <c r="A62" s="114"/>
      <c r="B62" s="430" t="s">
        <v>215</v>
      </c>
      <c r="C62" s="430" t="s">
        <v>207</v>
      </c>
      <c r="D62" s="430"/>
      <c r="E62" s="114"/>
      <c r="F62" s="114"/>
      <c r="G62" s="114"/>
      <c r="H62" s="114"/>
      <c r="I62" s="114"/>
      <c r="J62" s="114">
        <v>307</v>
      </c>
      <c r="K62" s="114"/>
      <c r="L62" s="279">
        <f t="shared" si="1"/>
        <v>4609</v>
      </c>
      <c r="M62" s="430" t="s">
        <v>144</v>
      </c>
      <c r="N62" s="114"/>
      <c r="O62" s="114"/>
      <c r="P62" s="114"/>
      <c r="Q62" s="245"/>
      <c r="S62" t="str">
        <f t="shared" si="0"/>
        <v>J-11J-07307</v>
      </c>
    </row>
    <row r="63" spans="1:19">
      <c r="A63" s="252">
        <v>40</v>
      </c>
      <c r="B63" s="517" t="s">
        <v>805</v>
      </c>
      <c r="C63" s="517" t="s">
        <v>372</v>
      </c>
      <c r="D63" s="517" t="s">
        <v>2152</v>
      </c>
      <c r="E63" s="252"/>
      <c r="F63" s="252"/>
      <c r="G63" s="252">
        <v>168</v>
      </c>
      <c r="H63" s="252"/>
      <c r="I63" s="252"/>
      <c r="J63" s="252"/>
      <c r="K63" s="252"/>
      <c r="L63" s="520">
        <f t="shared" si="1"/>
        <v>4777</v>
      </c>
      <c r="M63" s="517"/>
      <c r="N63" s="252"/>
      <c r="O63" s="252"/>
      <c r="P63" s="252"/>
      <c r="Q63" s="521"/>
      <c r="S63" t="str">
        <f t="shared" si="0"/>
        <v>J-04J-06168</v>
      </c>
    </row>
    <row r="64" spans="1:19">
      <c r="A64" s="252">
        <v>41</v>
      </c>
      <c r="B64" s="252" t="s">
        <v>216</v>
      </c>
      <c r="C64" s="252" t="s">
        <v>226</v>
      </c>
      <c r="D64" s="252" t="s">
        <v>2153</v>
      </c>
      <c r="E64" s="252"/>
      <c r="F64" s="252"/>
      <c r="G64" s="252"/>
      <c r="H64" s="252"/>
      <c r="I64" s="252"/>
      <c r="J64" s="252">
        <v>10</v>
      </c>
      <c r="K64" s="252"/>
      <c r="L64" s="252"/>
      <c r="M64" s="252" t="s">
        <v>144</v>
      </c>
      <c r="N64" s="252"/>
      <c r="O64" s="252"/>
      <c r="P64" s="252"/>
      <c r="Q64" s="521"/>
      <c r="S64" t="str">
        <f t="shared" si="0"/>
        <v>J-03J-0210</v>
      </c>
    </row>
    <row r="65" spans="5:10">
      <c r="E65" s="249">
        <f>SUM(E9:E62)</f>
        <v>2667</v>
      </c>
      <c r="F65" s="249">
        <f>SUM(F9:F63)</f>
        <v>0</v>
      </c>
      <c r="G65" s="249">
        <f>SUM(G9:G63)</f>
        <v>995</v>
      </c>
      <c r="H65" s="249">
        <f>SUM(H9:H63)</f>
        <v>730</v>
      </c>
      <c r="I65" s="249">
        <f>SUM(I9:I63)</f>
        <v>0</v>
      </c>
      <c r="J65" s="249">
        <f>SUM(J9:J64)</f>
        <v>395</v>
      </c>
    </row>
  </sheetData>
  <autoFilter ref="A8:S65" xr:uid="{00000000-0009-0000-0000-000016000000}"/>
  <conditionalFormatting sqref="S9:S64">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P84"/>
  <sheetViews>
    <sheetView zoomScale="85" zoomScaleNormal="85" zoomScaleSheetLayoutView="100" workbookViewId="0">
      <pane xSplit="2" ySplit="8" topLeftCell="U15" activePane="bottomRight" state="frozen"/>
      <selection activeCell="N49" sqref="N49"/>
      <selection pane="topRight" activeCell="N49" sqref="N49"/>
      <selection pane="bottomLeft" activeCell="N49" sqref="N49"/>
      <selection pane="bottomRight" activeCell="AM24" sqref="AM24"/>
    </sheetView>
  </sheetViews>
  <sheetFormatPr defaultRowHeight="12.75"/>
  <cols>
    <col min="1" max="1" width="12.5703125" style="139" customWidth="1"/>
    <col min="2" max="2" width="23.28515625" style="140" customWidth="1"/>
    <col min="3" max="6" width="9.7109375" style="141" bestFit="1" customWidth="1"/>
    <col min="7" max="7" width="10.28515625" style="141" bestFit="1" customWidth="1"/>
    <col min="8" max="12" width="9.7109375" style="141" bestFit="1" customWidth="1"/>
    <col min="13" max="15" width="9.7109375" style="141" customWidth="1"/>
    <col min="16" max="17" width="9.7109375" style="141" bestFit="1" customWidth="1"/>
    <col min="18" max="20" width="9.7109375" style="141" customWidth="1"/>
    <col min="21" max="22" width="9.7109375" style="141" bestFit="1" customWidth="1"/>
    <col min="23" max="25" width="9.7109375" style="141" customWidth="1"/>
    <col min="26" max="27" width="9.7109375" style="141" bestFit="1" customWidth="1"/>
    <col min="28" max="32" width="9.7109375" style="141" customWidth="1"/>
    <col min="33" max="33" width="11.42578125" style="141" bestFit="1" customWidth="1"/>
    <col min="34" max="35" width="9.7109375" style="141" bestFit="1" customWidth="1"/>
    <col min="36" max="36" width="9.7109375" style="141" customWidth="1"/>
    <col min="37" max="37" width="9.7109375" style="141" bestFit="1" customWidth="1"/>
    <col min="38" max="38" width="19.85546875" style="141" customWidth="1"/>
    <col min="39" max="39" width="11.140625" style="141" customWidth="1"/>
    <col min="40" max="41" width="9.140625" style="140"/>
    <col min="42" max="42" width="9.7109375" style="140" bestFit="1" customWidth="1"/>
    <col min="43" max="16384" width="9.140625" style="140"/>
  </cols>
  <sheetData>
    <row r="1" spans="1:42" s="117" customFormat="1" ht="18.75">
      <c r="A1" s="603" t="s">
        <v>328</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304"/>
    </row>
    <row r="2" spans="1:42" s="117" customFormat="1" ht="18.75">
      <c r="A2" s="603" t="s">
        <v>329</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304"/>
    </row>
    <row r="3" spans="1:42" s="117" customFormat="1" ht="18.75">
      <c r="A3" s="603" t="s">
        <v>330</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304"/>
      <c r="AN3" s="377"/>
    </row>
    <row r="4" spans="1:42" s="117" customFormat="1" ht="23.25" customHeight="1">
      <c r="A4" s="604" t="s">
        <v>331</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305"/>
    </row>
    <row r="5" spans="1:42" s="117" customFormat="1" ht="18.75">
      <c r="A5" s="605" t="e">
        <f>+#REF!</f>
        <v>#REF!</v>
      </c>
      <c r="B5" s="606"/>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7"/>
      <c r="AJ5" s="608"/>
      <c r="AK5" s="609"/>
      <c r="AL5" s="118" t="e">
        <f>+#REF!</f>
        <v>#REF!</v>
      </c>
      <c r="AM5" s="306"/>
    </row>
    <row r="6" spans="1:42" s="119" customFormat="1" ht="15" customHeight="1">
      <c r="A6" s="626" t="s">
        <v>332</v>
      </c>
      <c r="B6" s="626" t="s">
        <v>333</v>
      </c>
      <c r="C6" s="610" t="s">
        <v>374</v>
      </c>
      <c r="D6" s="611"/>
      <c r="E6" s="611"/>
      <c r="F6" s="611"/>
      <c r="G6" s="612"/>
      <c r="H6" s="610" t="s">
        <v>407</v>
      </c>
      <c r="I6" s="611"/>
      <c r="J6" s="611"/>
      <c r="K6" s="611"/>
      <c r="L6" s="612"/>
      <c r="M6" s="610" t="s">
        <v>801</v>
      </c>
      <c r="N6" s="611"/>
      <c r="O6" s="611"/>
      <c r="P6" s="611"/>
      <c r="Q6" s="612"/>
      <c r="R6" s="610" t="s">
        <v>983</v>
      </c>
      <c r="S6" s="611"/>
      <c r="T6" s="611"/>
      <c r="U6" s="611"/>
      <c r="V6" s="612"/>
      <c r="W6" s="610" t="s">
        <v>1334</v>
      </c>
      <c r="X6" s="611"/>
      <c r="Y6" s="611"/>
      <c r="Z6" s="611"/>
      <c r="AA6" s="612"/>
      <c r="AB6" s="610" t="s">
        <v>2161</v>
      </c>
      <c r="AC6" s="611"/>
      <c r="AD6" s="611"/>
      <c r="AE6" s="611"/>
      <c r="AF6" s="612"/>
      <c r="AG6" s="610" t="s">
        <v>325</v>
      </c>
      <c r="AH6" s="611"/>
      <c r="AI6" s="611"/>
      <c r="AJ6" s="611"/>
      <c r="AK6" s="612"/>
      <c r="AL6" s="619" t="s">
        <v>35</v>
      </c>
      <c r="AM6" s="307"/>
    </row>
    <row r="7" spans="1:42" s="119" customFormat="1" ht="15">
      <c r="A7" s="626"/>
      <c r="B7" s="626"/>
      <c r="C7" s="613">
        <v>6000032805</v>
      </c>
      <c r="D7" s="614"/>
      <c r="E7" s="614"/>
      <c r="F7" s="614"/>
      <c r="G7" s="615"/>
      <c r="H7" s="613">
        <v>6000032805</v>
      </c>
      <c r="I7" s="614"/>
      <c r="J7" s="614"/>
      <c r="K7" s="614"/>
      <c r="L7" s="615"/>
      <c r="M7" s="613">
        <f>+H7</f>
        <v>6000032805</v>
      </c>
      <c r="N7" s="614"/>
      <c r="O7" s="614"/>
      <c r="P7" s="614"/>
      <c r="Q7" s="615"/>
      <c r="R7" s="613">
        <f>+M7</f>
        <v>6000032805</v>
      </c>
      <c r="S7" s="614"/>
      <c r="T7" s="614"/>
      <c r="U7" s="614"/>
      <c r="V7" s="615"/>
      <c r="W7" s="613">
        <f>+R7</f>
        <v>6000032805</v>
      </c>
      <c r="X7" s="614"/>
      <c r="Y7" s="614"/>
      <c r="Z7" s="614"/>
      <c r="AA7" s="615"/>
      <c r="AB7" s="532"/>
      <c r="AC7" s="532"/>
      <c r="AD7" s="532"/>
      <c r="AE7" s="532"/>
      <c r="AF7" s="532"/>
      <c r="AG7" s="621">
        <f>+H7</f>
        <v>6000032805</v>
      </c>
      <c r="AH7" s="622"/>
      <c r="AI7" s="622"/>
      <c r="AJ7" s="622"/>
      <c r="AK7" s="623"/>
      <c r="AL7" s="620"/>
      <c r="AM7" s="307"/>
    </row>
    <row r="8" spans="1:42" s="119" customFormat="1" ht="25.5">
      <c r="A8" s="120">
        <v>1</v>
      </c>
      <c r="B8" s="121" t="s">
        <v>411</v>
      </c>
      <c r="C8" s="120" t="s">
        <v>334</v>
      </c>
      <c r="D8" s="122" t="s">
        <v>335</v>
      </c>
      <c r="E8" s="122" t="s">
        <v>336</v>
      </c>
      <c r="F8" s="122" t="s">
        <v>337</v>
      </c>
      <c r="G8" s="122" t="s">
        <v>338</v>
      </c>
      <c r="H8" s="120" t="s">
        <v>334</v>
      </c>
      <c r="I8" s="122" t="s">
        <v>335</v>
      </c>
      <c r="J8" s="122" t="str">
        <f>+E8</f>
        <v>Billed up to Date</v>
      </c>
      <c r="K8" s="122" t="s">
        <v>337</v>
      </c>
      <c r="L8" s="122" t="s">
        <v>338</v>
      </c>
      <c r="M8" s="120" t="s">
        <v>334</v>
      </c>
      <c r="N8" s="122" t="s">
        <v>335</v>
      </c>
      <c r="O8" s="122" t="str">
        <f>+E8</f>
        <v>Billed up to Date</v>
      </c>
      <c r="P8" s="122" t="s">
        <v>337</v>
      </c>
      <c r="Q8" s="122" t="s">
        <v>338</v>
      </c>
      <c r="R8" s="120" t="s">
        <v>334</v>
      </c>
      <c r="S8" s="122" t="s">
        <v>335</v>
      </c>
      <c r="T8" s="122" t="str">
        <f>+J8</f>
        <v>Billed up to Date</v>
      </c>
      <c r="U8" s="122" t="s">
        <v>337</v>
      </c>
      <c r="V8" s="122" t="s">
        <v>338</v>
      </c>
      <c r="W8" s="120" t="s">
        <v>334</v>
      </c>
      <c r="X8" s="122" t="s">
        <v>335</v>
      </c>
      <c r="Y8" s="122" t="str">
        <f>+O8</f>
        <v>Billed up to Date</v>
      </c>
      <c r="Z8" s="122" t="s">
        <v>337</v>
      </c>
      <c r="AA8" s="122" t="s">
        <v>338</v>
      </c>
      <c r="AB8" s="120" t="s">
        <v>334</v>
      </c>
      <c r="AC8" s="122" t="s">
        <v>335</v>
      </c>
      <c r="AD8" s="122" t="str">
        <f>+T8</f>
        <v>Billed up to Date</v>
      </c>
      <c r="AE8" s="122" t="s">
        <v>337</v>
      </c>
      <c r="AF8" s="122" t="s">
        <v>338</v>
      </c>
      <c r="AG8" s="120" t="s">
        <v>334</v>
      </c>
      <c r="AH8" s="122" t="s">
        <v>335</v>
      </c>
      <c r="AI8" s="122" t="str">
        <f>+O8</f>
        <v>Billed up to Date</v>
      </c>
      <c r="AJ8" s="122" t="s">
        <v>337</v>
      </c>
      <c r="AK8" s="258" t="s">
        <v>338</v>
      </c>
      <c r="AL8" s="123"/>
      <c r="AM8" s="308" t="s">
        <v>981</v>
      </c>
      <c r="AN8" s="119" t="s">
        <v>982</v>
      </c>
    </row>
    <row r="9" spans="1:42" s="119" customFormat="1" ht="21.75" customHeight="1">
      <c r="A9" s="124">
        <v>1.1000000000000001</v>
      </c>
      <c r="B9" s="125" t="s">
        <v>339</v>
      </c>
      <c r="C9" s="126">
        <v>17587</v>
      </c>
      <c r="D9" s="127">
        <f>+'Galgali&amp; Tarapur'!$J$187</f>
        <v>15653</v>
      </c>
      <c r="E9" s="127">
        <f>+IF(D9&lt;C9,D9,C9)</f>
        <v>15653</v>
      </c>
      <c r="F9" s="127">
        <v>15653</v>
      </c>
      <c r="G9" s="128">
        <f>+E9-F9</f>
        <v>0</v>
      </c>
      <c r="H9" s="127">
        <v>31582</v>
      </c>
      <c r="I9" s="127">
        <f>22899-718</f>
        <v>22181</v>
      </c>
      <c r="J9" s="127">
        <f>+IF(I9&lt;H9,I9,H9)</f>
        <v>22181</v>
      </c>
      <c r="K9" s="127">
        <v>20029</v>
      </c>
      <c r="L9" s="128">
        <f>+J9-K9</f>
        <v>2152</v>
      </c>
      <c r="M9" s="127">
        <v>13755</v>
      </c>
      <c r="N9" s="127">
        <f>+Gogaur_Pipe!$I$155</f>
        <v>11131</v>
      </c>
      <c r="O9" s="127">
        <f>+IF(N9&lt;M9,N9,M9)</f>
        <v>11131</v>
      </c>
      <c r="P9" s="127">
        <v>11131</v>
      </c>
      <c r="Q9" s="128">
        <f>+O9-P9</f>
        <v>0</v>
      </c>
      <c r="R9" s="127">
        <v>11156</v>
      </c>
      <c r="S9" s="127">
        <f>Hosi_JMR!$E$65</f>
        <v>2667</v>
      </c>
      <c r="T9" s="127">
        <f>+IF(S9&lt;R9,S9,R9)</f>
        <v>2667</v>
      </c>
      <c r="U9" s="127">
        <v>2037</v>
      </c>
      <c r="V9" s="128">
        <f>+T9-U9</f>
        <v>630</v>
      </c>
      <c r="W9" s="127">
        <v>9072</v>
      </c>
      <c r="X9" s="127">
        <f>Kanpamadhupur!$I$110</f>
        <v>8552</v>
      </c>
      <c r="Y9" s="127">
        <f>+IF(X9&lt;W9,X9,W9)</f>
        <v>8552</v>
      </c>
      <c r="Z9" s="127"/>
      <c r="AA9" s="128">
        <f>+Y9-Z9</f>
        <v>8552</v>
      </c>
      <c r="AB9" s="128">
        <f>+'chandaudhi &amp; darauoli'!T11</f>
        <v>12362</v>
      </c>
      <c r="AC9" s="540">
        <f>+'chandaudhi &amp; darauoli'!G103</f>
        <v>8036</v>
      </c>
      <c r="AD9" s="540">
        <f>+AC9</f>
        <v>8036</v>
      </c>
      <c r="AE9" s="540">
        <f>+AD9</f>
        <v>8036</v>
      </c>
      <c r="AF9" s="540">
        <f>+AE9</f>
        <v>8036</v>
      </c>
      <c r="AG9" s="127">
        <f>+C9+H9+M9+R9+W9+AB9</f>
        <v>95514</v>
      </c>
      <c r="AH9" s="127">
        <f>+D9+I9+N9+S9+X9+AC9</f>
        <v>68220</v>
      </c>
      <c r="AI9" s="175">
        <f>+E9+J9+O9+T9+Y9+AD9</f>
        <v>68220</v>
      </c>
      <c r="AJ9" s="175">
        <f t="shared" ref="AJ9:AJ17" si="0">+F9+K9+P9+U9+Z9</f>
        <v>48850</v>
      </c>
      <c r="AK9" s="128">
        <f t="shared" ref="AK9:AK17" si="1">+G9+L9+Q9+V9+AA9</f>
        <v>11334</v>
      </c>
      <c r="AL9" s="124"/>
      <c r="AM9" s="313">
        <f>+L9*0.6+L20*0.05+L42*0.15</f>
        <v>1291.2</v>
      </c>
      <c r="AN9" s="145">
        <f>+Q9*0.6+Q20*0.05</f>
        <v>0</v>
      </c>
      <c r="AO9" s="145">
        <f>+C9-D9</f>
        <v>1934</v>
      </c>
      <c r="AP9" s="145">
        <f>+H9-I9</f>
        <v>9401</v>
      </c>
    </row>
    <row r="10" spans="1:42" s="119" customFormat="1" ht="21.75" customHeight="1">
      <c r="A10" s="124">
        <v>1.2</v>
      </c>
      <c r="B10" s="125" t="s">
        <v>340</v>
      </c>
      <c r="C10" s="126">
        <v>2333</v>
      </c>
      <c r="D10" s="127">
        <f>+'Galgali&amp; Tarapur'!$K$187</f>
        <v>2333</v>
      </c>
      <c r="E10" s="127">
        <f t="shared" ref="E10:E15" si="2">+IF(D10&lt;C10,D10,C10)</f>
        <v>2333</v>
      </c>
      <c r="F10" s="127">
        <v>2333</v>
      </c>
      <c r="G10" s="128">
        <f>+E10-F10</f>
        <v>0</v>
      </c>
      <c r="H10" s="127">
        <v>650</v>
      </c>
      <c r="I10" s="127">
        <f>+Siya!$J$287</f>
        <v>536</v>
      </c>
      <c r="J10" s="127">
        <f t="shared" ref="J10:J16" si="3">+IF(I10&lt;H10,I10,H10)</f>
        <v>536</v>
      </c>
      <c r="K10" s="127">
        <v>536</v>
      </c>
      <c r="L10" s="128">
        <f t="shared" ref="L10:L16" si="4">+J10-K10</f>
        <v>0</v>
      </c>
      <c r="M10" s="127">
        <v>556</v>
      </c>
      <c r="N10" s="127">
        <f>+Gogaur_Pipe!$J$155</f>
        <v>541</v>
      </c>
      <c r="O10" s="127">
        <f t="shared" ref="O10:O17" si="5">+IF(N10&lt;M10,N10,M10)</f>
        <v>541</v>
      </c>
      <c r="P10" s="127">
        <v>541</v>
      </c>
      <c r="Q10" s="128">
        <f t="shared" ref="Q10:Q15" si="6">+O10-P10</f>
        <v>0</v>
      </c>
      <c r="R10" s="127">
        <v>458</v>
      </c>
      <c r="S10" s="127">
        <f>Hosi_JMR!$F$65</f>
        <v>0</v>
      </c>
      <c r="T10" s="127">
        <f t="shared" ref="T10:T17" si="7">+IF(S10&lt;R10,S10,R10)</f>
        <v>0</v>
      </c>
      <c r="U10" s="127">
        <v>0</v>
      </c>
      <c r="V10" s="128">
        <f t="shared" ref="V10:V15" si="8">+T10-U10</f>
        <v>0</v>
      </c>
      <c r="W10" s="127">
        <v>1927</v>
      </c>
      <c r="X10" s="127">
        <f>Kanpamadhupur!$J$110</f>
        <v>1927</v>
      </c>
      <c r="Y10" s="127">
        <f t="shared" ref="Y10:Y17" si="9">+IF(X10&lt;W10,X10,W10)</f>
        <v>1927</v>
      </c>
      <c r="Z10" s="127"/>
      <c r="AA10" s="128">
        <f t="shared" ref="AA10:AA15" si="10">+Y10-Z10</f>
        <v>1927</v>
      </c>
      <c r="AB10" s="128">
        <f>+'chandaudhi &amp; darauoli'!U11</f>
        <v>207</v>
      </c>
      <c r="AC10" s="540">
        <f>+'chandaudhi &amp; darauoli'!H103</f>
        <v>207</v>
      </c>
      <c r="AD10" s="540">
        <f t="shared" ref="AD10:AE17" si="11">+AC10</f>
        <v>207</v>
      </c>
      <c r="AE10" s="540">
        <f t="shared" si="11"/>
        <v>207</v>
      </c>
      <c r="AF10" s="540">
        <f t="shared" ref="AF10" si="12">+AE10</f>
        <v>207</v>
      </c>
      <c r="AG10" s="127">
        <f>+C10+H10+M10+R10+W10+AB10</f>
        <v>6131</v>
      </c>
      <c r="AH10" s="127">
        <f t="shared" ref="AH10:AH16" si="13">+D10+I10+N10+S10+X10+AC10</f>
        <v>5544</v>
      </c>
      <c r="AI10" s="175">
        <f t="shared" ref="AI10:AI16" si="14">+E10+J10+O10+T10+Y10+AD10</f>
        <v>5544</v>
      </c>
      <c r="AJ10" s="175">
        <f t="shared" si="0"/>
        <v>3410</v>
      </c>
      <c r="AK10" s="128">
        <f t="shared" si="1"/>
        <v>1927</v>
      </c>
      <c r="AL10" s="124"/>
      <c r="AM10" s="313">
        <f t="shared" ref="AM10:AM17" si="15">+L10*0.6+L21*0.05+L43*0.15</f>
        <v>0</v>
      </c>
      <c r="AN10" s="145">
        <f t="shared" ref="AN10:AN16" si="16">+Q10*0.6+Q21*0.05</f>
        <v>0</v>
      </c>
      <c r="AO10" s="145">
        <f t="shared" ref="AO10:AO15" si="17">+C10-D10</f>
        <v>0</v>
      </c>
      <c r="AP10" s="145">
        <f t="shared" ref="AP10:AP17" si="18">+H10-I10</f>
        <v>114</v>
      </c>
    </row>
    <row r="11" spans="1:42" s="119" customFormat="1" ht="21.75" customHeight="1">
      <c r="A11" s="124">
        <v>1.3</v>
      </c>
      <c r="B11" s="125" t="s">
        <v>341</v>
      </c>
      <c r="C11" s="126">
        <f>1708+8</f>
        <v>1716</v>
      </c>
      <c r="D11" s="127">
        <f>+'Galgali&amp; Tarapur'!$L$187</f>
        <v>1716</v>
      </c>
      <c r="E11" s="127">
        <f t="shared" si="2"/>
        <v>1716</v>
      </c>
      <c r="F11" s="127">
        <v>1708</v>
      </c>
      <c r="G11" s="128">
        <f t="shared" ref="G11:G15" si="19">+E11-F11</f>
        <v>8</v>
      </c>
      <c r="H11" s="127">
        <v>2021</v>
      </c>
      <c r="I11" s="127">
        <f>+Siya!$K$287</f>
        <v>1927</v>
      </c>
      <c r="J11" s="127">
        <f t="shared" si="3"/>
        <v>1927</v>
      </c>
      <c r="K11" s="127">
        <v>1927</v>
      </c>
      <c r="L11" s="128">
        <f t="shared" si="4"/>
        <v>0</v>
      </c>
      <c r="M11" s="127">
        <v>460</v>
      </c>
      <c r="N11" s="127">
        <f>+Gogaur_Pipe!$K$155</f>
        <v>460</v>
      </c>
      <c r="O11" s="127">
        <f t="shared" si="5"/>
        <v>460</v>
      </c>
      <c r="P11" s="127">
        <v>460</v>
      </c>
      <c r="Q11" s="128">
        <f t="shared" si="6"/>
        <v>0</v>
      </c>
      <c r="R11" s="127">
        <v>1030</v>
      </c>
      <c r="S11" s="127">
        <f>Hosi_JMR!$G$65</f>
        <v>995</v>
      </c>
      <c r="T11" s="127">
        <f t="shared" si="7"/>
        <v>995</v>
      </c>
      <c r="U11" s="127">
        <v>988</v>
      </c>
      <c r="V11" s="128">
        <f t="shared" si="8"/>
        <v>7</v>
      </c>
      <c r="W11" s="127">
        <v>674</v>
      </c>
      <c r="X11" s="127">
        <f>Kanpamadhupur!$K$110</f>
        <v>674</v>
      </c>
      <c r="Y11" s="127">
        <f t="shared" si="9"/>
        <v>674</v>
      </c>
      <c r="Z11" s="127"/>
      <c r="AA11" s="128">
        <f t="shared" si="10"/>
        <v>674</v>
      </c>
      <c r="AB11" s="128">
        <f>+'chandaudhi &amp; darauoli'!V11</f>
        <v>596</v>
      </c>
      <c r="AC11" s="540">
        <f>+'chandaudhi &amp; darauoli'!I103</f>
        <v>532</v>
      </c>
      <c r="AD11" s="540">
        <f t="shared" si="11"/>
        <v>532</v>
      </c>
      <c r="AE11" s="540">
        <f t="shared" si="11"/>
        <v>532</v>
      </c>
      <c r="AF11" s="540">
        <f t="shared" ref="AF11" si="20">+AE11</f>
        <v>532</v>
      </c>
      <c r="AG11" s="127">
        <f t="shared" ref="AG11:AG13" si="21">+C11+H11+M11+R11+W11+AB11</f>
        <v>6497</v>
      </c>
      <c r="AH11" s="127">
        <f t="shared" si="13"/>
        <v>6304</v>
      </c>
      <c r="AI11" s="175">
        <f t="shared" si="14"/>
        <v>6304</v>
      </c>
      <c r="AJ11" s="175">
        <f t="shared" si="0"/>
        <v>5083</v>
      </c>
      <c r="AK11" s="128">
        <f t="shared" si="1"/>
        <v>689</v>
      </c>
      <c r="AL11" s="124" t="s">
        <v>2154</v>
      </c>
      <c r="AM11" s="313">
        <f t="shared" si="15"/>
        <v>0</v>
      </c>
      <c r="AN11" s="145">
        <f t="shared" si="16"/>
        <v>0</v>
      </c>
      <c r="AO11" s="145">
        <f t="shared" si="17"/>
        <v>0</v>
      </c>
      <c r="AP11" s="145">
        <f t="shared" si="18"/>
        <v>94</v>
      </c>
    </row>
    <row r="12" spans="1:42" s="119" customFormat="1" ht="21.75" customHeight="1">
      <c r="A12" s="124">
        <v>1.4</v>
      </c>
      <c r="B12" s="125" t="s">
        <v>342</v>
      </c>
      <c r="C12" s="126">
        <f>1352+195</f>
        <v>1547</v>
      </c>
      <c r="D12" s="127">
        <f>+'Galgali&amp; Tarapur'!$M$187</f>
        <v>1601</v>
      </c>
      <c r="E12" s="127">
        <f t="shared" si="2"/>
        <v>1547</v>
      </c>
      <c r="F12" s="127">
        <v>1352</v>
      </c>
      <c r="G12" s="128">
        <f t="shared" si="19"/>
        <v>195</v>
      </c>
      <c r="H12" s="127">
        <v>553</v>
      </c>
      <c r="I12" s="127">
        <f>+Siya!$L$287</f>
        <v>307</v>
      </c>
      <c r="J12" s="127">
        <f t="shared" si="3"/>
        <v>307</v>
      </c>
      <c r="K12" s="127">
        <v>307</v>
      </c>
      <c r="L12" s="128">
        <f t="shared" si="4"/>
        <v>0</v>
      </c>
      <c r="M12" s="127">
        <v>339</v>
      </c>
      <c r="N12" s="127">
        <f>+Gogaur_Pipe!$L$155</f>
        <v>343</v>
      </c>
      <c r="O12" s="127">
        <f t="shared" si="5"/>
        <v>339</v>
      </c>
      <c r="P12" s="127">
        <v>339</v>
      </c>
      <c r="Q12" s="128">
        <f t="shared" si="6"/>
        <v>0</v>
      </c>
      <c r="R12" s="127">
        <v>718</v>
      </c>
      <c r="S12" s="127">
        <f>Hosi_JMR!$H$65</f>
        <v>730</v>
      </c>
      <c r="T12" s="127">
        <f t="shared" si="7"/>
        <v>718</v>
      </c>
      <c r="U12" s="127">
        <v>718</v>
      </c>
      <c r="V12" s="128">
        <f t="shared" si="8"/>
        <v>0</v>
      </c>
      <c r="W12" s="127">
        <v>938</v>
      </c>
      <c r="X12" s="127">
        <f>Kanpamadhupur!$L$110</f>
        <v>938</v>
      </c>
      <c r="Y12" s="127">
        <f t="shared" si="9"/>
        <v>938</v>
      </c>
      <c r="Z12" s="127"/>
      <c r="AA12" s="128">
        <f t="shared" si="10"/>
        <v>938</v>
      </c>
      <c r="AB12" s="128">
        <f>+'chandaudhi &amp; darauoli'!W11</f>
        <v>509</v>
      </c>
      <c r="AC12" s="540">
        <f>+'chandaudhi &amp; darauoli'!J103</f>
        <v>510</v>
      </c>
      <c r="AD12" s="540">
        <f t="shared" si="11"/>
        <v>510</v>
      </c>
      <c r="AE12" s="540">
        <f t="shared" si="11"/>
        <v>510</v>
      </c>
      <c r="AF12" s="540">
        <f t="shared" ref="AF12" si="22">+AE12</f>
        <v>510</v>
      </c>
      <c r="AG12" s="127">
        <f t="shared" si="21"/>
        <v>4604</v>
      </c>
      <c r="AH12" s="127">
        <f t="shared" si="13"/>
        <v>4429</v>
      </c>
      <c r="AI12" s="175">
        <f t="shared" si="14"/>
        <v>4359</v>
      </c>
      <c r="AJ12" s="175">
        <f t="shared" si="0"/>
        <v>2716</v>
      </c>
      <c r="AK12" s="128">
        <f t="shared" si="1"/>
        <v>1133</v>
      </c>
      <c r="AL12" s="124" t="s">
        <v>2155</v>
      </c>
      <c r="AM12" s="313">
        <f t="shared" si="15"/>
        <v>0</v>
      </c>
      <c r="AN12" s="145">
        <f t="shared" si="16"/>
        <v>0</v>
      </c>
      <c r="AO12" s="145">
        <f t="shared" si="17"/>
        <v>-54</v>
      </c>
      <c r="AP12" s="145">
        <f t="shared" si="18"/>
        <v>246</v>
      </c>
    </row>
    <row r="13" spans="1:42" s="119" customFormat="1" ht="21.75" customHeight="1">
      <c r="A13" s="124">
        <v>1.5</v>
      </c>
      <c r="B13" s="125" t="s">
        <v>343</v>
      </c>
      <c r="C13" s="126">
        <v>842</v>
      </c>
      <c r="D13" s="127">
        <f>+'Galgali&amp; Tarapur'!$N$187</f>
        <v>790</v>
      </c>
      <c r="E13" s="127">
        <f t="shared" si="2"/>
        <v>790</v>
      </c>
      <c r="F13" s="127">
        <v>790</v>
      </c>
      <c r="G13" s="128">
        <f t="shared" si="19"/>
        <v>0</v>
      </c>
      <c r="H13" s="127">
        <v>1272</v>
      </c>
      <c r="I13" s="127">
        <f>+Siya!$M$287</f>
        <v>1038</v>
      </c>
      <c r="J13" s="127">
        <f t="shared" si="3"/>
        <v>1038</v>
      </c>
      <c r="K13" s="127">
        <v>1038</v>
      </c>
      <c r="L13" s="128">
        <f t="shared" si="4"/>
        <v>0</v>
      </c>
      <c r="M13" s="127">
        <v>375</v>
      </c>
      <c r="N13" s="127">
        <f>+Gogaur_Pipe!$M$155</f>
        <v>376</v>
      </c>
      <c r="O13" s="127">
        <f t="shared" si="5"/>
        <v>375</v>
      </c>
      <c r="P13" s="127">
        <v>375</v>
      </c>
      <c r="Q13" s="128">
        <f t="shared" si="6"/>
        <v>0</v>
      </c>
      <c r="R13" s="127">
        <v>0</v>
      </c>
      <c r="S13" s="127">
        <f>Hosi_JMR!$I$65</f>
        <v>0</v>
      </c>
      <c r="T13" s="127">
        <f t="shared" si="7"/>
        <v>0</v>
      </c>
      <c r="U13" s="127">
        <v>0</v>
      </c>
      <c r="V13" s="128">
        <f t="shared" si="8"/>
        <v>0</v>
      </c>
      <c r="W13" s="127">
        <v>0</v>
      </c>
      <c r="X13" s="127">
        <f>Kanpamadhupur!$M$110</f>
        <v>0</v>
      </c>
      <c r="Y13" s="127">
        <f t="shared" si="9"/>
        <v>0</v>
      </c>
      <c r="Z13" s="127"/>
      <c r="AA13" s="128">
        <f t="shared" si="10"/>
        <v>0</v>
      </c>
      <c r="AB13" s="128">
        <f>+'chandaudhi &amp; darauoli'!X11</f>
        <v>775</v>
      </c>
      <c r="AC13" s="540">
        <f>+'chandaudhi &amp; darauoli'!K103</f>
        <v>0</v>
      </c>
      <c r="AD13" s="540">
        <f t="shared" si="11"/>
        <v>0</v>
      </c>
      <c r="AE13" s="540">
        <f t="shared" si="11"/>
        <v>0</v>
      </c>
      <c r="AF13" s="540">
        <f t="shared" ref="AF13" si="23">+AE13</f>
        <v>0</v>
      </c>
      <c r="AG13" s="127">
        <f t="shared" si="21"/>
        <v>3264</v>
      </c>
      <c r="AH13" s="127">
        <f t="shared" si="13"/>
        <v>2204</v>
      </c>
      <c r="AI13" s="175">
        <f t="shared" si="14"/>
        <v>2203</v>
      </c>
      <c r="AJ13" s="175">
        <f t="shared" si="0"/>
        <v>2203</v>
      </c>
      <c r="AK13" s="128">
        <f t="shared" si="1"/>
        <v>0</v>
      </c>
      <c r="AL13" s="124"/>
      <c r="AM13" s="313">
        <f t="shared" si="15"/>
        <v>0</v>
      </c>
      <c r="AN13" s="145">
        <f t="shared" si="16"/>
        <v>0</v>
      </c>
      <c r="AO13" s="145">
        <f t="shared" si="17"/>
        <v>52</v>
      </c>
      <c r="AP13" s="145">
        <f t="shared" si="18"/>
        <v>234</v>
      </c>
    </row>
    <row r="14" spans="1:42" s="119" customFormat="1" ht="21.75" customHeight="1">
      <c r="A14" s="124">
        <v>1.6</v>
      </c>
      <c r="B14" s="125" t="s">
        <v>344</v>
      </c>
      <c r="C14" s="126">
        <f>640+52</f>
        <v>692</v>
      </c>
      <c r="D14" s="127">
        <f>+'Galgali&amp; Tarapur'!$O$187</f>
        <v>692</v>
      </c>
      <c r="E14" s="127">
        <f t="shared" si="2"/>
        <v>692</v>
      </c>
      <c r="F14" s="127">
        <v>640</v>
      </c>
      <c r="G14" s="128">
        <f t="shared" si="19"/>
        <v>52</v>
      </c>
      <c r="H14" s="127">
        <v>999</v>
      </c>
      <c r="I14" s="127">
        <f>+Siya!$N$287</f>
        <v>954</v>
      </c>
      <c r="J14" s="127">
        <f t="shared" si="3"/>
        <v>954</v>
      </c>
      <c r="K14" s="127">
        <v>954</v>
      </c>
      <c r="L14" s="128">
        <f t="shared" si="4"/>
        <v>0</v>
      </c>
      <c r="M14" s="127">
        <v>502</v>
      </c>
      <c r="N14" s="127">
        <f>+Gogaur_Pipe!$N$155</f>
        <v>501</v>
      </c>
      <c r="O14" s="127">
        <f t="shared" si="5"/>
        <v>501</v>
      </c>
      <c r="P14" s="127">
        <v>501</v>
      </c>
      <c r="Q14" s="128">
        <f t="shared" si="6"/>
        <v>0</v>
      </c>
      <c r="R14" s="127">
        <v>883</v>
      </c>
      <c r="S14" s="127">
        <f>Hosi_JMR!$J$65</f>
        <v>395</v>
      </c>
      <c r="T14" s="127">
        <f t="shared" si="7"/>
        <v>395</v>
      </c>
      <c r="U14" s="127">
        <v>395</v>
      </c>
      <c r="V14" s="128">
        <f t="shared" si="8"/>
        <v>0</v>
      </c>
      <c r="W14" s="127">
        <v>1410</v>
      </c>
      <c r="X14" s="127">
        <f>Kanpamadhupur!$N$110</f>
        <v>1410</v>
      </c>
      <c r="Y14" s="127">
        <f t="shared" si="9"/>
        <v>1410</v>
      </c>
      <c r="Z14" s="127"/>
      <c r="AA14" s="128">
        <f t="shared" si="10"/>
        <v>1410</v>
      </c>
      <c r="AB14" s="128" t="s">
        <v>2270</v>
      </c>
      <c r="AC14" s="540" t="s">
        <v>2270</v>
      </c>
      <c r="AD14" s="540" t="str">
        <f t="shared" si="11"/>
        <v>-</v>
      </c>
      <c r="AE14" s="540" t="str">
        <f t="shared" si="11"/>
        <v>-</v>
      </c>
      <c r="AF14" s="540" t="str">
        <f t="shared" ref="AF14" si="24">+AE14</f>
        <v>-</v>
      </c>
      <c r="AG14" s="127">
        <f>+C14+H14+M14+R14+W14</f>
        <v>4486</v>
      </c>
      <c r="AH14" s="127">
        <f>+D14+I14+N14+S14+X14</f>
        <v>3952</v>
      </c>
      <c r="AI14" s="175">
        <f>+E14+J14+O14+T14+Y14</f>
        <v>3952</v>
      </c>
      <c r="AJ14" s="175">
        <f t="shared" si="0"/>
        <v>2490</v>
      </c>
      <c r="AK14" s="128">
        <f t="shared" si="1"/>
        <v>1462</v>
      </c>
      <c r="AL14" s="124" t="s">
        <v>2156</v>
      </c>
      <c r="AM14" s="313">
        <f t="shared" si="15"/>
        <v>0</v>
      </c>
      <c r="AN14" s="145">
        <f t="shared" si="16"/>
        <v>0</v>
      </c>
      <c r="AO14" s="145">
        <f t="shared" si="17"/>
        <v>0</v>
      </c>
      <c r="AP14" s="145">
        <f t="shared" si="18"/>
        <v>45</v>
      </c>
    </row>
    <row r="15" spans="1:42" s="119" customFormat="1" ht="21.75" customHeight="1">
      <c r="A15" s="124">
        <v>1.7</v>
      </c>
      <c r="B15" s="125" t="s">
        <v>345</v>
      </c>
      <c r="C15" s="126">
        <f>264+49</f>
        <v>313</v>
      </c>
      <c r="D15" s="127">
        <f>+'Galgali&amp; Tarapur'!$P$187</f>
        <v>313</v>
      </c>
      <c r="E15" s="127">
        <f t="shared" si="2"/>
        <v>313</v>
      </c>
      <c r="F15" s="127">
        <v>264</v>
      </c>
      <c r="G15" s="128">
        <f t="shared" si="19"/>
        <v>49</v>
      </c>
      <c r="H15" s="127">
        <v>1372</v>
      </c>
      <c r="I15" s="127">
        <f>+Siya!$O$287</f>
        <v>1467</v>
      </c>
      <c r="J15" s="127">
        <f t="shared" si="3"/>
        <v>1372</v>
      </c>
      <c r="K15" s="127">
        <v>1372</v>
      </c>
      <c r="L15" s="128">
        <f t="shared" si="4"/>
        <v>0</v>
      </c>
      <c r="M15" s="127">
        <v>330</v>
      </c>
      <c r="N15" s="127">
        <f>+Gogaur_Pipe!$O$155</f>
        <v>142</v>
      </c>
      <c r="O15" s="127">
        <f t="shared" si="5"/>
        <v>142</v>
      </c>
      <c r="P15" s="127">
        <v>142</v>
      </c>
      <c r="Q15" s="128">
        <f t="shared" si="6"/>
        <v>0</v>
      </c>
      <c r="R15" s="127"/>
      <c r="S15" s="127">
        <f>Hosiyarpur!$O$282</f>
        <v>0</v>
      </c>
      <c r="T15" s="127">
        <f t="shared" si="7"/>
        <v>0</v>
      </c>
      <c r="U15" s="127">
        <v>0</v>
      </c>
      <c r="V15" s="128">
        <f t="shared" si="8"/>
        <v>0</v>
      </c>
      <c r="W15" s="127"/>
      <c r="X15" s="127">
        <f>Kanpamadhupur!$O$110</f>
        <v>0</v>
      </c>
      <c r="Y15" s="127">
        <f t="shared" si="9"/>
        <v>0</v>
      </c>
      <c r="Z15" s="127"/>
      <c r="AA15" s="128">
        <f t="shared" si="10"/>
        <v>0</v>
      </c>
      <c r="AB15" s="128" t="s">
        <v>2270</v>
      </c>
      <c r="AC15" s="540">
        <f>+'chandaudhi &amp; darauoli'!K105</f>
        <v>0</v>
      </c>
      <c r="AD15" s="540">
        <f t="shared" si="11"/>
        <v>0</v>
      </c>
      <c r="AE15" s="540">
        <f t="shared" si="11"/>
        <v>0</v>
      </c>
      <c r="AF15" s="540">
        <f t="shared" ref="AF15" si="25">+AE15</f>
        <v>0</v>
      </c>
      <c r="AG15" s="127">
        <f>+C15+H15+M15+R15+W15</f>
        <v>2015</v>
      </c>
      <c r="AH15" s="127">
        <f t="shared" si="13"/>
        <v>1922</v>
      </c>
      <c r="AI15" s="175">
        <f t="shared" si="14"/>
        <v>1827</v>
      </c>
      <c r="AJ15" s="175">
        <f t="shared" si="0"/>
        <v>1778</v>
      </c>
      <c r="AK15" s="128">
        <f t="shared" si="1"/>
        <v>49</v>
      </c>
      <c r="AL15" s="124" t="s">
        <v>2157</v>
      </c>
      <c r="AM15" s="313">
        <f t="shared" si="15"/>
        <v>0</v>
      </c>
      <c r="AN15" s="145">
        <f t="shared" si="16"/>
        <v>0</v>
      </c>
      <c r="AO15" s="145">
        <f t="shared" si="17"/>
        <v>0</v>
      </c>
      <c r="AP15" s="145">
        <f t="shared" si="18"/>
        <v>-95</v>
      </c>
    </row>
    <row r="16" spans="1:42" s="119" customFormat="1" ht="21.75" customHeight="1">
      <c r="A16" s="124">
        <v>1.8</v>
      </c>
      <c r="B16" s="125" t="s">
        <v>346</v>
      </c>
      <c r="C16" s="126"/>
      <c r="D16" s="127">
        <f>+'Galgali&amp; Tarapur'!$Q$187</f>
        <v>0</v>
      </c>
      <c r="E16" s="127">
        <f>+IF(D16&lt;C16,D16,C16)</f>
        <v>0</v>
      </c>
      <c r="F16" s="127">
        <v>0</v>
      </c>
      <c r="G16" s="128">
        <f>+E16-F16</f>
        <v>0</v>
      </c>
      <c r="H16" s="127">
        <v>2429</v>
      </c>
      <c r="I16" s="127">
        <f>+Siya!$P$287</f>
        <v>2141</v>
      </c>
      <c r="J16" s="127">
        <f t="shared" si="3"/>
        <v>2141</v>
      </c>
      <c r="K16" s="127">
        <v>2141</v>
      </c>
      <c r="L16" s="128">
        <f t="shared" si="4"/>
        <v>0</v>
      </c>
      <c r="M16" s="127"/>
      <c r="N16" s="127">
        <f>+Gogaur_Pipe!$P$155</f>
        <v>0</v>
      </c>
      <c r="O16" s="127">
        <f t="shared" si="5"/>
        <v>0</v>
      </c>
      <c r="P16" s="127">
        <v>0</v>
      </c>
      <c r="Q16" s="128">
        <f>+O16-P16</f>
        <v>0</v>
      </c>
      <c r="R16" s="127"/>
      <c r="S16" s="127">
        <f>Hosiyarpur!$P$282</f>
        <v>0</v>
      </c>
      <c r="T16" s="127">
        <f t="shared" si="7"/>
        <v>0</v>
      </c>
      <c r="U16" s="127">
        <v>0</v>
      </c>
      <c r="V16" s="128">
        <f>+T16-U16</f>
        <v>0</v>
      </c>
      <c r="W16" s="127"/>
      <c r="X16" s="127"/>
      <c r="Y16" s="127">
        <f t="shared" si="9"/>
        <v>0</v>
      </c>
      <c r="Z16" s="127"/>
      <c r="AA16" s="128">
        <f>+Y16-Z16</f>
        <v>0</v>
      </c>
      <c r="AB16" s="128" t="s">
        <v>2270</v>
      </c>
      <c r="AC16" s="540">
        <f>+'chandaudhi &amp; darauoli'!K106</f>
        <v>0</v>
      </c>
      <c r="AD16" s="540">
        <f t="shared" si="11"/>
        <v>0</v>
      </c>
      <c r="AE16" s="540">
        <f t="shared" si="11"/>
        <v>0</v>
      </c>
      <c r="AF16" s="540">
        <f t="shared" ref="AF16" si="26">+AE16</f>
        <v>0</v>
      </c>
      <c r="AG16" s="127">
        <f>+C16+H16+M16+R16+W16</f>
        <v>2429</v>
      </c>
      <c r="AH16" s="127">
        <f t="shared" si="13"/>
        <v>2141</v>
      </c>
      <c r="AI16" s="175">
        <f t="shared" si="14"/>
        <v>2141</v>
      </c>
      <c r="AJ16" s="175">
        <f t="shared" si="0"/>
        <v>2141</v>
      </c>
      <c r="AK16" s="128">
        <f t="shared" si="1"/>
        <v>0</v>
      </c>
      <c r="AL16" s="124"/>
      <c r="AM16" s="313">
        <f t="shared" si="15"/>
        <v>0</v>
      </c>
      <c r="AN16" s="145">
        <f t="shared" si="16"/>
        <v>0</v>
      </c>
      <c r="AP16" s="145">
        <f t="shared" si="18"/>
        <v>288</v>
      </c>
    </row>
    <row r="17" spans="1:42" s="119" customFormat="1" ht="21.75" customHeight="1">
      <c r="A17" s="124">
        <v>1.9</v>
      </c>
      <c r="B17" s="125" t="s">
        <v>385</v>
      </c>
      <c r="C17" s="126"/>
      <c r="D17" s="127"/>
      <c r="E17" s="127"/>
      <c r="F17" s="127"/>
      <c r="G17" s="128"/>
      <c r="H17" s="127"/>
      <c r="I17" s="127"/>
      <c r="J17" s="127"/>
      <c r="K17" s="127"/>
      <c r="L17" s="128"/>
      <c r="M17" s="127"/>
      <c r="N17" s="127"/>
      <c r="O17" s="127">
        <f t="shared" si="5"/>
        <v>0</v>
      </c>
      <c r="P17" s="127">
        <v>0</v>
      </c>
      <c r="Q17" s="128"/>
      <c r="R17" s="127"/>
      <c r="S17" s="127"/>
      <c r="T17" s="127">
        <f t="shared" si="7"/>
        <v>0</v>
      </c>
      <c r="U17" s="127">
        <v>0</v>
      </c>
      <c r="V17" s="128"/>
      <c r="W17" s="127"/>
      <c r="X17" s="127"/>
      <c r="Y17" s="127">
        <f t="shared" si="9"/>
        <v>0</v>
      </c>
      <c r="Z17" s="127"/>
      <c r="AA17" s="128"/>
      <c r="AB17" s="128" t="s">
        <v>2270</v>
      </c>
      <c r="AC17" s="540">
        <f>+'chandaudhi &amp; darauoli'!K107</f>
        <v>0</v>
      </c>
      <c r="AD17" s="540">
        <f t="shared" si="11"/>
        <v>0</v>
      </c>
      <c r="AE17" s="540">
        <f t="shared" si="11"/>
        <v>0</v>
      </c>
      <c r="AF17" s="540">
        <f t="shared" ref="AF17" si="27">+AE17</f>
        <v>0</v>
      </c>
      <c r="AG17" s="127">
        <f t="shared" ref="AG17" si="28">+C17+H17+M17+R17+W17</f>
        <v>0</v>
      </c>
      <c r="AH17" s="127">
        <f t="shared" ref="AH17" si="29">+D17+I17+N17+S17+X17</f>
        <v>0</v>
      </c>
      <c r="AI17" s="175">
        <f t="shared" ref="AI17" si="30">+E17+J17+O17+T17+Y17</f>
        <v>0</v>
      </c>
      <c r="AJ17" s="175">
        <f t="shared" si="0"/>
        <v>0</v>
      </c>
      <c r="AK17" s="128">
        <f t="shared" si="1"/>
        <v>0</v>
      </c>
      <c r="AL17" s="124"/>
      <c r="AM17" s="313">
        <f t="shared" si="15"/>
        <v>0</v>
      </c>
      <c r="AN17" s="145"/>
      <c r="AP17" s="145">
        <f t="shared" si="18"/>
        <v>0</v>
      </c>
    </row>
    <row r="18" spans="1:42" s="119" customFormat="1" ht="21.75" customHeight="1">
      <c r="A18" s="624" t="s">
        <v>347</v>
      </c>
      <c r="B18" s="625"/>
      <c r="C18" s="129">
        <f>SUM(C9:C16)</f>
        <v>25030</v>
      </c>
      <c r="D18" s="129">
        <f>SUM(D9:D16)</f>
        <v>23098</v>
      </c>
      <c r="E18" s="129">
        <f>SUM(E9:E16)</f>
        <v>23044</v>
      </c>
      <c r="F18" s="129">
        <f>SUM(F9:F16)</f>
        <v>22740</v>
      </c>
      <c r="G18" s="129">
        <f t="shared" ref="G18:AK18" si="31">SUM(G9:G16)</f>
        <v>304</v>
      </c>
      <c r="H18" s="129">
        <f t="shared" si="31"/>
        <v>40878</v>
      </c>
      <c r="I18" s="129">
        <f t="shared" si="31"/>
        <v>30551</v>
      </c>
      <c r="J18" s="129">
        <f t="shared" si="31"/>
        <v>30456</v>
      </c>
      <c r="K18" s="129">
        <f t="shared" si="31"/>
        <v>28304</v>
      </c>
      <c r="L18" s="129">
        <f>SUM(L9:L16)</f>
        <v>2152</v>
      </c>
      <c r="M18" s="129">
        <f t="shared" ref="M18:T18" si="32">SUM(M9:M17)</f>
        <v>16317</v>
      </c>
      <c r="N18" s="129">
        <f t="shared" si="32"/>
        <v>13494</v>
      </c>
      <c r="O18" s="129">
        <f t="shared" si="32"/>
        <v>13489</v>
      </c>
      <c r="P18" s="129">
        <f t="shared" si="32"/>
        <v>13489</v>
      </c>
      <c r="Q18" s="129">
        <f t="shared" si="32"/>
        <v>0</v>
      </c>
      <c r="R18" s="129">
        <f t="shared" si="32"/>
        <v>14245</v>
      </c>
      <c r="S18" s="129">
        <f t="shared" si="32"/>
        <v>4787</v>
      </c>
      <c r="T18" s="129">
        <f t="shared" si="32"/>
        <v>4775</v>
      </c>
      <c r="U18" s="129">
        <f>SUM(U9:U17)</f>
        <v>4138</v>
      </c>
      <c r="V18" s="129">
        <f>SUM(V9:V17)</f>
        <v>637</v>
      </c>
      <c r="W18" s="129">
        <f t="shared" ref="W18:Z18" si="33">SUM(W9:W17)</f>
        <v>14021</v>
      </c>
      <c r="X18" s="129">
        <f t="shared" si="33"/>
        <v>13501</v>
      </c>
      <c r="Y18" s="129">
        <f t="shared" si="33"/>
        <v>13501</v>
      </c>
      <c r="Z18" s="129">
        <f t="shared" si="33"/>
        <v>0</v>
      </c>
      <c r="AA18" s="129">
        <f>SUM(AA9:AA17)</f>
        <v>13501</v>
      </c>
      <c r="AB18" s="129">
        <f>SUM(AB9:AB17)</f>
        <v>14449</v>
      </c>
      <c r="AC18" s="129">
        <f>SUM(AC9:AC17)</f>
        <v>9285</v>
      </c>
      <c r="AD18" s="129">
        <f t="shared" ref="AD18:AF18" si="34">SUM(AD9:AD17)</f>
        <v>9285</v>
      </c>
      <c r="AE18" s="129">
        <f t="shared" si="34"/>
        <v>9285</v>
      </c>
      <c r="AF18" s="129">
        <f t="shared" si="34"/>
        <v>9285</v>
      </c>
      <c r="AG18" s="129">
        <f t="shared" si="31"/>
        <v>124940</v>
      </c>
      <c r="AH18" s="129">
        <f t="shared" si="31"/>
        <v>94716</v>
      </c>
      <c r="AI18" s="129">
        <f t="shared" si="31"/>
        <v>94550</v>
      </c>
      <c r="AJ18" s="129">
        <f t="shared" si="31"/>
        <v>68671</v>
      </c>
      <c r="AK18" s="128">
        <f t="shared" si="31"/>
        <v>16594</v>
      </c>
      <c r="AL18" s="130"/>
      <c r="AM18" s="310"/>
    </row>
    <row r="19" spans="1:42" s="376" customFormat="1" ht="22.5" customHeight="1">
      <c r="A19" s="367">
        <v>2</v>
      </c>
      <c r="B19" s="368" t="s">
        <v>977</v>
      </c>
      <c r="C19" s="367"/>
      <c r="D19" s="369"/>
      <c r="E19" s="369"/>
      <c r="F19" s="369"/>
      <c r="G19" s="369"/>
      <c r="H19" s="367"/>
      <c r="I19" s="369"/>
      <c r="J19" s="369"/>
      <c r="K19" s="369"/>
      <c r="L19" s="369"/>
      <c r="M19" s="367"/>
      <c r="N19" s="369"/>
      <c r="O19" s="369"/>
      <c r="P19" s="369"/>
      <c r="Q19" s="369"/>
      <c r="R19" s="367"/>
      <c r="S19" s="369"/>
      <c r="T19" s="369"/>
      <c r="U19" s="369"/>
      <c r="V19" s="369"/>
      <c r="W19" s="367"/>
      <c r="X19" s="369"/>
      <c r="Y19" s="369"/>
      <c r="Z19" s="369"/>
      <c r="AA19" s="369"/>
      <c r="AB19" s="369"/>
      <c r="AC19" s="369"/>
      <c r="AD19" s="369"/>
      <c r="AE19" s="369"/>
      <c r="AF19" s="369"/>
      <c r="AG19" s="367"/>
      <c r="AH19" s="369"/>
      <c r="AI19" s="369"/>
      <c r="AJ19" s="369"/>
      <c r="AK19" s="370"/>
      <c r="AL19" s="371"/>
      <c r="AM19" s="375"/>
    </row>
    <row r="20" spans="1:42" s="119" customFormat="1" ht="21.75" customHeight="1">
      <c r="A20" s="124">
        <v>1.1000000000000001</v>
      </c>
      <c r="B20" s="125" t="s">
        <v>339</v>
      </c>
      <c r="C20" s="126">
        <v>17587</v>
      </c>
      <c r="D20" s="127">
        <f>+'Galgali&amp; Tarapur'!$J$187</f>
        <v>15653</v>
      </c>
      <c r="E20" s="127">
        <f>+IF(D20&lt;C20,D20,C20)</f>
        <v>15653</v>
      </c>
      <c r="F20" s="127">
        <v>15653</v>
      </c>
      <c r="G20" s="128">
        <f>+E20-F20</f>
        <v>0</v>
      </c>
      <c r="H20" s="127">
        <v>31582</v>
      </c>
      <c r="I20" s="127">
        <f>+K9</f>
        <v>20029</v>
      </c>
      <c r="J20" s="127">
        <f t="shared" ref="J20:J26" si="35">+IF(I20&lt;H20,I20,H20)</f>
        <v>20029</v>
      </c>
      <c r="K20" s="127">
        <v>20029</v>
      </c>
      <c r="L20" s="128">
        <f t="shared" ref="L20:L27" si="36">+J20-K20</f>
        <v>0</v>
      </c>
      <c r="M20" s="127">
        <v>13755</v>
      </c>
      <c r="N20" s="127">
        <f>+O9</f>
        <v>11131</v>
      </c>
      <c r="O20" s="127">
        <f>+IF(N20&lt;M20,N20,M20)</f>
        <v>11131</v>
      </c>
      <c r="P20" s="127">
        <v>11131</v>
      </c>
      <c r="Q20" s="128">
        <f>+O20-P20</f>
        <v>0</v>
      </c>
      <c r="R20" s="127">
        <f>+R9</f>
        <v>11156</v>
      </c>
      <c r="S20" s="127">
        <f>+T9</f>
        <v>2667</v>
      </c>
      <c r="T20" s="127">
        <f>+IF(S20&lt;R20,S20,R20)</f>
        <v>2667</v>
      </c>
      <c r="U20" s="127">
        <v>2037</v>
      </c>
      <c r="V20" s="128">
        <f>+T20-U20</f>
        <v>630</v>
      </c>
      <c r="W20" s="127">
        <f>+W9</f>
        <v>9072</v>
      </c>
      <c r="X20" s="127">
        <f>+Y9</f>
        <v>8552</v>
      </c>
      <c r="Y20" s="127">
        <f>+IF(X20&lt;W20,X20,W20)</f>
        <v>8552</v>
      </c>
      <c r="Z20" s="127"/>
      <c r="AA20" s="128">
        <f>+Y20-Z20</f>
        <v>8552</v>
      </c>
      <c r="AB20" s="128"/>
      <c r="AC20" s="128"/>
      <c r="AD20" s="128"/>
      <c r="AE20" s="128"/>
      <c r="AF20" s="128"/>
      <c r="AG20" s="127">
        <f t="shared" ref="AG20:AG28" si="37">+C20+H20+M20+R20+W20</f>
        <v>83152</v>
      </c>
      <c r="AH20" s="127">
        <f t="shared" ref="AH20:AH28" si="38">+D20+I20+N20+S20+X20</f>
        <v>58032</v>
      </c>
      <c r="AI20" s="175">
        <f t="shared" ref="AI20:AI28" si="39">+E20+J20+O20+T20+Y20</f>
        <v>58032</v>
      </c>
      <c r="AJ20" s="175">
        <f t="shared" ref="AJ20:AJ28" si="40">+F20+K20+P20+U20+Z20</f>
        <v>48850</v>
      </c>
      <c r="AK20" s="128">
        <f t="shared" ref="AK20:AK28" si="41">+G20+L20+Q20+V20+AA20</f>
        <v>9182</v>
      </c>
      <c r="AL20" s="124"/>
      <c r="AM20" s="309"/>
      <c r="AO20" s="145">
        <f>+C20-D20</f>
        <v>1934</v>
      </c>
      <c r="AP20" s="145">
        <f>+H20-I20</f>
        <v>11553</v>
      </c>
    </row>
    <row r="21" spans="1:42" s="119" customFormat="1" ht="21.75" customHeight="1">
      <c r="A21" s="124">
        <v>1.2</v>
      </c>
      <c r="B21" s="125" t="s">
        <v>340</v>
      </c>
      <c r="C21" s="126">
        <v>2333</v>
      </c>
      <c r="D21" s="127">
        <f>+'Galgali&amp; Tarapur'!$K$187</f>
        <v>2333</v>
      </c>
      <c r="E21" s="127">
        <f t="shared" ref="E21:E26" si="42">+IF(D21&lt;C21,D21,C21)</f>
        <v>2333</v>
      </c>
      <c r="F21" s="127">
        <v>2333</v>
      </c>
      <c r="G21" s="128">
        <f>+E21-F21</f>
        <v>0</v>
      </c>
      <c r="H21" s="127">
        <v>650</v>
      </c>
      <c r="I21" s="127">
        <f t="shared" ref="I21:I27" si="43">+I10</f>
        <v>536</v>
      </c>
      <c r="J21" s="127">
        <f t="shared" si="35"/>
        <v>536</v>
      </c>
      <c r="K21" s="127">
        <v>536</v>
      </c>
      <c r="L21" s="128">
        <f t="shared" si="36"/>
        <v>0</v>
      </c>
      <c r="M21" s="127">
        <v>556</v>
      </c>
      <c r="N21" s="127">
        <f t="shared" ref="N21:N26" si="44">+O10</f>
        <v>541</v>
      </c>
      <c r="O21" s="127">
        <f t="shared" ref="O21:O28" si="45">+IF(N21&lt;M21,N21,M21)</f>
        <v>541</v>
      </c>
      <c r="P21" s="127">
        <v>541</v>
      </c>
      <c r="Q21" s="128">
        <f t="shared" ref="Q21:Q26" si="46">+O21-P21</f>
        <v>0</v>
      </c>
      <c r="R21" s="127">
        <f t="shared" ref="R21:R28" si="47">+R10</f>
        <v>458</v>
      </c>
      <c r="S21" s="127">
        <f t="shared" ref="S21:S26" si="48">+T10</f>
        <v>0</v>
      </c>
      <c r="T21" s="127">
        <f t="shared" ref="T21:T28" si="49">+IF(S21&lt;R21,S21,R21)</f>
        <v>0</v>
      </c>
      <c r="U21" s="127">
        <v>0</v>
      </c>
      <c r="V21" s="128">
        <f t="shared" ref="V21:V26" si="50">+T21-U21</f>
        <v>0</v>
      </c>
      <c r="W21" s="127">
        <f t="shared" ref="W21:W28" si="51">+W10</f>
        <v>1927</v>
      </c>
      <c r="X21" s="127">
        <f t="shared" ref="X21:X26" si="52">+Y10</f>
        <v>1927</v>
      </c>
      <c r="Y21" s="127">
        <f t="shared" ref="Y21:Y28" si="53">+IF(X21&lt;W21,X21,W21)</f>
        <v>1927</v>
      </c>
      <c r="Z21" s="127"/>
      <c r="AA21" s="128">
        <f t="shared" ref="AA21:AA26" si="54">+Y21-Z21</f>
        <v>1927</v>
      </c>
      <c r="AB21" s="128"/>
      <c r="AC21" s="128"/>
      <c r="AD21" s="128"/>
      <c r="AE21" s="128"/>
      <c r="AF21" s="128"/>
      <c r="AG21" s="127">
        <f t="shared" si="37"/>
        <v>5924</v>
      </c>
      <c r="AH21" s="127">
        <f t="shared" si="38"/>
        <v>5337</v>
      </c>
      <c r="AI21" s="175">
        <f t="shared" si="39"/>
        <v>5337</v>
      </c>
      <c r="AJ21" s="175">
        <f t="shared" si="40"/>
        <v>3410</v>
      </c>
      <c r="AK21" s="128">
        <f t="shared" si="41"/>
        <v>1927</v>
      </c>
      <c r="AL21" s="124"/>
      <c r="AM21" s="309"/>
      <c r="AO21" s="145">
        <f t="shared" ref="AO21:AO26" si="55">+C21-D21</f>
        <v>0</v>
      </c>
      <c r="AP21" s="145">
        <f t="shared" ref="AP21:AP28" si="56">+H21-I21</f>
        <v>114</v>
      </c>
    </row>
    <row r="22" spans="1:42" s="119" customFormat="1" ht="21.75" customHeight="1">
      <c r="A22" s="124">
        <v>1.3</v>
      </c>
      <c r="B22" s="125" t="s">
        <v>341</v>
      </c>
      <c r="C22" s="126">
        <v>1708</v>
      </c>
      <c r="D22" s="127">
        <f>+'Galgali&amp; Tarapur'!$L$187</f>
        <v>1716</v>
      </c>
      <c r="E22" s="127">
        <f t="shared" si="42"/>
        <v>1708</v>
      </c>
      <c r="F22" s="127">
        <v>1708</v>
      </c>
      <c r="G22" s="128">
        <f t="shared" ref="G22:G26" si="57">+E22-F22</f>
        <v>0</v>
      </c>
      <c r="H22" s="127">
        <v>2021</v>
      </c>
      <c r="I22" s="127">
        <f t="shared" si="43"/>
        <v>1927</v>
      </c>
      <c r="J22" s="127">
        <f t="shared" si="35"/>
        <v>1927</v>
      </c>
      <c r="K22" s="127">
        <v>1927</v>
      </c>
      <c r="L22" s="128">
        <f t="shared" si="36"/>
        <v>0</v>
      </c>
      <c r="M22" s="127">
        <v>460</v>
      </c>
      <c r="N22" s="127">
        <f t="shared" si="44"/>
        <v>460</v>
      </c>
      <c r="O22" s="127">
        <f t="shared" si="45"/>
        <v>460</v>
      </c>
      <c r="P22" s="127">
        <v>460</v>
      </c>
      <c r="Q22" s="128">
        <f t="shared" si="46"/>
        <v>0</v>
      </c>
      <c r="R22" s="127">
        <f t="shared" si="47"/>
        <v>1030</v>
      </c>
      <c r="S22" s="127">
        <f t="shared" si="48"/>
        <v>995</v>
      </c>
      <c r="T22" s="127">
        <f t="shared" si="49"/>
        <v>995</v>
      </c>
      <c r="U22" s="127">
        <v>988</v>
      </c>
      <c r="V22" s="128">
        <f t="shared" si="50"/>
        <v>7</v>
      </c>
      <c r="W22" s="127">
        <f t="shared" si="51"/>
        <v>674</v>
      </c>
      <c r="X22" s="127">
        <f t="shared" si="52"/>
        <v>674</v>
      </c>
      <c r="Y22" s="127">
        <f t="shared" si="53"/>
        <v>674</v>
      </c>
      <c r="Z22" s="127"/>
      <c r="AA22" s="128">
        <f t="shared" si="54"/>
        <v>674</v>
      </c>
      <c r="AB22" s="128"/>
      <c r="AC22" s="128"/>
      <c r="AD22" s="128"/>
      <c r="AE22" s="128"/>
      <c r="AF22" s="128"/>
      <c r="AG22" s="127">
        <f t="shared" si="37"/>
        <v>5893</v>
      </c>
      <c r="AH22" s="127">
        <f t="shared" si="38"/>
        <v>5772</v>
      </c>
      <c r="AI22" s="175">
        <f t="shared" si="39"/>
        <v>5764</v>
      </c>
      <c r="AJ22" s="175">
        <f t="shared" si="40"/>
        <v>5083</v>
      </c>
      <c r="AK22" s="128">
        <f t="shared" si="41"/>
        <v>681</v>
      </c>
      <c r="AL22" s="124"/>
      <c r="AM22" s="309"/>
      <c r="AO22" s="145">
        <f t="shared" si="55"/>
        <v>-8</v>
      </c>
      <c r="AP22" s="145">
        <f t="shared" si="56"/>
        <v>94</v>
      </c>
    </row>
    <row r="23" spans="1:42" s="119" customFormat="1" ht="21.75" customHeight="1">
      <c r="A23" s="124">
        <v>1.4</v>
      </c>
      <c r="B23" s="125" t="s">
        <v>342</v>
      </c>
      <c r="C23" s="126">
        <v>1352</v>
      </c>
      <c r="D23" s="127">
        <f>+'Galgali&amp; Tarapur'!$M$187</f>
        <v>1601</v>
      </c>
      <c r="E23" s="127">
        <f t="shared" si="42"/>
        <v>1352</v>
      </c>
      <c r="F23" s="127">
        <v>1352</v>
      </c>
      <c r="G23" s="128">
        <f t="shared" si="57"/>
        <v>0</v>
      </c>
      <c r="H23" s="127">
        <v>553</v>
      </c>
      <c r="I23" s="127">
        <f t="shared" si="43"/>
        <v>307</v>
      </c>
      <c r="J23" s="127">
        <f t="shared" si="35"/>
        <v>307</v>
      </c>
      <c r="K23" s="127">
        <v>307</v>
      </c>
      <c r="L23" s="128">
        <f t="shared" si="36"/>
        <v>0</v>
      </c>
      <c r="M23" s="127">
        <v>339</v>
      </c>
      <c r="N23" s="127">
        <f t="shared" si="44"/>
        <v>339</v>
      </c>
      <c r="O23" s="127">
        <f t="shared" si="45"/>
        <v>339</v>
      </c>
      <c r="P23" s="127">
        <v>339</v>
      </c>
      <c r="Q23" s="128">
        <f t="shared" si="46"/>
        <v>0</v>
      </c>
      <c r="R23" s="127">
        <f t="shared" si="47"/>
        <v>718</v>
      </c>
      <c r="S23" s="127">
        <f t="shared" si="48"/>
        <v>718</v>
      </c>
      <c r="T23" s="127">
        <f t="shared" si="49"/>
        <v>718</v>
      </c>
      <c r="U23" s="127">
        <v>718</v>
      </c>
      <c r="V23" s="128">
        <f t="shared" si="50"/>
        <v>0</v>
      </c>
      <c r="W23" s="127">
        <f t="shared" si="51"/>
        <v>938</v>
      </c>
      <c r="X23" s="127">
        <f t="shared" si="52"/>
        <v>938</v>
      </c>
      <c r="Y23" s="127">
        <f t="shared" si="53"/>
        <v>938</v>
      </c>
      <c r="Z23" s="127"/>
      <c r="AA23" s="128">
        <f t="shared" si="54"/>
        <v>938</v>
      </c>
      <c r="AB23" s="128"/>
      <c r="AC23" s="128"/>
      <c r="AD23" s="128"/>
      <c r="AE23" s="128"/>
      <c r="AF23" s="128"/>
      <c r="AG23" s="127">
        <f t="shared" si="37"/>
        <v>3900</v>
      </c>
      <c r="AH23" s="127">
        <f t="shared" si="38"/>
        <v>3903</v>
      </c>
      <c r="AI23" s="175">
        <f t="shared" si="39"/>
        <v>3654</v>
      </c>
      <c r="AJ23" s="175">
        <f t="shared" si="40"/>
        <v>2716</v>
      </c>
      <c r="AK23" s="128">
        <f t="shared" si="41"/>
        <v>938</v>
      </c>
      <c r="AL23" s="124"/>
      <c r="AM23" s="309"/>
      <c r="AO23" s="145">
        <f t="shared" si="55"/>
        <v>-249</v>
      </c>
      <c r="AP23" s="145">
        <f t="shared" si="56"/>
        <v>246</v>
      </c>
    </row>
    <row r="24" spans="1:42" s="119" customFormat="1" ht="21.75" customHeight="1">
      <c r="A24" s="124">
        <v>1.5</v>
      </c>
      <c r="B24" s="125" t="s">
        <v>343</v>
      </c>
      <c r="C24" s="126">
        <v>842</v>
      </c>
      <c r="D24" s="127">
        <f>+'Galgali&amp; Tarapur'!$N$187</f>
        <v>790</v>
      </c>
      <c r="E24" s="127">
        <f t="shared" si="42"/>
        <v>790</v>
      </c>
      <c r="F24" s="127">
        <v>790</v>
      </c>
      <c r="G24" s="128">
        <f t="shared" si="57"/>
        <v>0</v>
      </c>
      <c r="H24" s="127">
        <v>1272</v>
      </c>
      <c r="I24" s="127">
        <f t="shared" si="43"/>
        <v>1038</v>
      </c>
      <c r="J24" s="127">
        <f t="shared" si="35"/>
        <v>1038</v>
      </c>
      <c r="K24" s="127">
        <v>1038</v>
      </c>
      <c r="L24" s="128">
        <f t="shared" si="36"/>
        <v>0</v>
      </c>
      <c r="M24" s="127">
        <v>375</v>
      </c>
      <c r="N24" s="127">
        <f t="shared" si="44"/>
        <v>375</v>
      </c>
      <c r="O24" s="127">
        <f t="shared" si="45"/>
        <v>375</v>
      </c>
      <c r="P24" s="127">
        <v>375</v>
      </c>
      <c r="Q24" s="128">
        <f t="shared" si="46"/>
        <v>0</v>
      </c>
      <c r="R24" s="127">
        <f t="shared" si="47"/>
        <v>0</v>
      </c>
      <c r="S24" s="127">
        <f t="shared" si="48"/>
        <v>0</v>
      </c>
      <c r="T24" s="127">
        <f t="shared" si="49"/>
        <v>0</v>
      </c>
      <c r="U24" s="127">
        <v>0</v>
      </c>
      <c r="V24" s="128">
        <f t="shared" si="50"/>
        <v>0</v>
      </c>
      <c r="W24" s="127">
        <f t="shared" si="51"/>
        <v>0</v>
      </c>
      <c r="X24" s="127">
        <f t="shared" si="52"/>
        <v>0</v>
      </c>
      <c r="Y24" s="127">
        <f t="shared" si="53"/>
        <v>0</v>
      </c>
      <c r="Z24" s="127"/>
      <c r="AA24" s="128">
        <f t="shared" si="54"/>
        <v>0</v>
      </c>
      <c r="AB24" s="128"/>
      <c r="AC24" s="128"/>
      <c r="AD24" s="128"/>
      <c r="AE24" s="128"/>
      <c r="AF24" s="128"/>
      <c r="AG24" s="127">
        <f t="shared" si="37"/>
        <v>2489</v>
      </c>
      <c r="AH24" s="127">
        <f t="shared" si="38"/>
        <v>2203</v>
      </c>
      <c r="AI24" s="175">
        <f t="shared" si="39"/>
        <v>2203</v>
      </c>
      <c r="AJ24" s="175">
        <f t="shared" si="40"/>
        <v>2203</v>
      </c>
      <c r="AK24" s="128">
        <f t="shared" si="41"/>
        <v>0</v>
      </c>
      <c r="AL24" s="124"/>
      <c r="AM24" s="309"/>
      <c r="AO24" s="145">
        <f t="shared" si="55"/>
        <v>52</v>
      </c>
      <c r="AP24" s="145">
        <f t="shared" si="56"/>
        <v>234</v>
      </c>
    </row>
    <row r="25" spans="1:42" s="119" customFormat="1" ht="21.75" customHeight="1">
      <c r="A25" s="124">
        <v>1.6</v>
      </c>
      <c r="B25" s="125" t="s">
        <v>344</v>
      </c>
      <c r="C25" s="126">
        <v>640</v>
      </c>
      <c r="D25" s="127">
        <f>+'Galgali&amp; Tarapur'!$O$187</f>
        <v>692</v>
      </c>
      <c r="E25" s="127">
        <f t="shared" si="42"/>
        <v>640</v>
      </c>
      <c r="F25" s="127">
        <v>640</v>
      </c>
      <c r="G25" s="128">
        <f t="shared" si="57"/>
        <v>0</v>
      </c>
      <c r="H25" s="127">
        <v>999</v>
      </c>
      <c r="I25" s="127">
        <f t="shared" si="43"/>
        <v>954</v>
      </c>
      <c r="J25" s="127">
        <f t="shared" si="35"/>
        <v>954</v>
      </c>
      <c r="K25" s="127">
        <v>954</v>
      </c>
      <c r="L25" s="128">
        <f t="shared" si="36"/>
        <v>0</v>
      </c>
      <c r="M25" s="127">
        <v>502</v>
      </c>
      <c r="N25" s="127">
        <f t="shared" si="44"/>
        <v>501</v>
      </c>
      <c r="O25" s="127">
        <f t="shared" si="45"/>
        <v>501</v>
      </c>
      <c r="P25" s="127">
        <v>501</v>
      </c>
      <c r="Q25" s="128">
        <f t="shared" si="46"/>
        <v>0</v>
      </c>
      <c r="R25" s="127">
        <f t="shared" si="47"/>
        <v>883</v>
      </c>
      <c r="S25" s="127">
        <f t="shared" si="48"/>
        <v>395</v>
      </c>
      <c r="T25" s="127">
        <f t="shared" si="49"/>
        <v>395</v>
      </c>
      <c r="U25" s="127">
        <v>395</v>
      </c>
      <c r="V25" s="128">
        <f t="shared" si="50"/>
        <v>0</v>
      </c>
      <c r="W25" s="127">
        <f t="shared" si="51"/>
        <v>1410</v>
      </c>
      <c r="X25" s="127">
        <f t="shared" si="52"/>
        <v>1410</v>
      </c>
      <c r="Y25" s="127">
        <f t="shared" si="53"/>
        <v>1410</v>
      </c>
      <c r="Z25" s="127"/>
      <c r="AA25" s="128">
        <f t="shared" si="54"/>
        <v>1410</v>
      </c>
      <c r="AB25" s="128"/>
      <c r="AC25" s="128"/>
      <c r="AD25" s="128"/>
      <c r="AE25" s="128"/>
      <c r="AF25" s="128"/>
      <c r="AG25" s="127">
        <f t="shared" si="37"/>
        <v>4434</v>
      </c>
      <c r="AH25" s="127">
        <f t="shared" si="38"/>
        <v>3952</v>
      </c>
      <c r="AI25" s="175">
        <f t="shared" si="39"/>
        <v>3900</v>
      </c>
      <c r="AJ25" s="175">
        <f t="shared" si="40"/>
        <v>2490</v>
      </c>
      <c r="AK25" s="128">
        <f t="shared" si="41"/>
        <v>1410</v>
      </c>
      <c r="AL25" s="124"/>
      <c r="AM25" s="309"/>
      <c r="AO25" s="145">
        <f t="shared" si="55"/>
        <v>-52</v>
      </c>
      <c r="AP25" s="145">
        <f t="shared" si="56"/>
        <v>45</v>
      </c>
    </row>
    <row r="26" spans="1:42" s="119" customFormat="1" ht="21.75" customHeight="1">
      <c r="A26" s="124">
        <v>1.7</v>
      </c>
      <c r="B26" s="125" t="s">
        <v>345</v>
      </c>
      <c r="C26" s="126">
        <v>264</v>
      </c>
      <c r="D26" s="127">
        <f>+'Galgali&amp; Tarapur'!$P$187</f>
        <v>313</v>
      </c>
      <c r="E26" s="127">
        <f t="shared" si="42"/>
        <v>264</v>
      </c>
      <c r="F26" s="127">
        <v>264</v>
      </c>
      <c r="G26" s="128">
        <f t="shared" si="57"/>
        <v>0</v>
      </c>
      <c r="H26" s="127">
        <v>1372</v>
      </c>
      <c r="I26" s="127">
        <f t="shared" si="43"/>
        <v>1467</v>
      </c>
      <c r="J26" s="127">
        <f t="shared" si="35"/>
        <v>1372</v>
      </c>
      <c r="K26" s="127">
        <v>1372</v>
      </c>
      <c r="L26" s="128">
        <f t="shared" si="36"/>
        <v>0</v>
      </c>
      <c r="M26" s="127">
        <v>330</v>
      </c>
      <c r="N26" s="127">
        <f t="shared" si="44"/>
        <v>142</v>
      </c>
      <c r="O26" s="127">
        <f t="shared" si="45"/>
        <v>142</v>
      </c>
      <c r="P26" s="127">
        <v>142</v>
      </c>
      <c r="Q26" s="128">
        <f t="shared" si="46"/>
        <v>0</v>
      </c>
      <c r="R26" s="127">
        <f t="shared" si="47"/>
        <v>0</v>
      </c>
      <c r="S26" s="127">
        <f t="shared" si="48"/>
        <v>0</v>
      </c>
      <c r="T26" s="127">
        <f t="shared" si="49"/>
        <v>0</v>
      </c>
      <c r="U26" s="127">
        <v>0</v>
      </c>
      <c r="V26" s="128">
        <f t="shared" si="50"/>
        <v>0</v>
      </c>
      <c r="W26" s="127">
        <f t="shared" si="51"/>
        <v>0</v>
      </c>
      <c r="X26" s="127">
        <f t="shared" si="52"/>
        <v>0</v>
      </c>
      <c r="Y26" s="127">
        <f t="shared" si="53"/>
        <v>0</v>
      </c>
      <c r="Z26" s="127"/>
      <c r="AA26" s="128">
        <f t="shared" si="54"/>
        <v>0</v>
      </c>
      <c r="AB26" s="128"/>
      <c r="AC26" s="128"/>
      <c r="AD26" s="128"/>
      <c r="AE26" s="128"/>
      <c r="AF26" s="128"/>
      <c r="AG26" s="127">
        <f t="shared" si="37"/>
        <v>1966</v>
      </c>
      <c r="AH26" s="127">
        <f t="shared" si="38"/>
        <v>1922</v>
      </c>
      <c r="AI26" s="175">
        <f t="shared" si="39"/>
        <v>1778</v>
      </c>
      <c r="AJ26" s="175">
        <f t="shared" si="40"/>
        <v>1778</v>
      </c>
      <c r="AK26" s="128">
        <f t="shared" si="41"/>
        <v>0</v>
      </c>
      <c r="AL26" s="124"/>
      <c r="AM26" s="309"/>
      <c r="AO26" s="145">
        <f t="shared" si="55"/>
        <v>-49</v>
      </c>
      <c r="AP26" s="145">
        <f t="shared" si="56"/>
        <v>-95</v>
      </c>
    </row>
    <row r="27" spans="1:42" s="119" customFormat="1" ht="21.75" customHeight="1">
      <c r="A27" s="124">
        <v>1.8</v>
      </c>
      <c r="B27" s="125" t="s">
        <v>346</v>
      </c>
      <c r="C27" s="126"/>
      <c r="D27" s="127">
        <f>+'Galgali&amp; Tarapur'!$Q$187</f>
        <v>0</v>
      </c>
      <c r="E27" s="127">
        <f>+IF(D27&lt;C27,D27,C27)</f>
        <v>0</v>
      </c>
      <c r="F27" s="127">
        <v>0</v>
      </c>
      <c r="G27" s="128">
        <f>+E27-F27</f>
        <v>0</v>
      </c>
      <c r="H27" s="127">
        <v>2429</v>
      </c>
      <c r="I27" s="127">
        <f t="shared" si="43"/>
        <v>2141</v>
      </c>
      <c r="J27" s="127">
        <f>+IF(I27&lt;H27,I27,H27)</f>
        <v>2141</v>
      </c>
      <c r="K27" s="127">
        <v>2141</v>
      </c>
      <c r="L27" s="128">
        <f t="shared" si="36"/>
        <v>0</v>
      </c>
      <c r="M27" s="127"/>
      <c r="N27" s="127"/>
      <c r="O27" s="127">
        <f t="shared" si="45"/>
        <v>0</v>
      </c>
      <c r="P27" s="127">
        <v>0</v>
      </c>
      <c r="Q27" s="128">
        <f>+O27-P27</f>
        <v>0</v>
      </c>
      <c r="R27" s="127">
        <f t="shared" si="47"/>
        <v>0</v>
      </c>
      <c r="S27" s="127"/>
      <c r="T27" s="127">
        <f t="shared" si="49"/>
        <v>0</v>
      </c>
      <c r="U27" s="127">
        <v>0</v>
      </c>
      <c r="V27" s="128">
        <f>+T27-U27</f>
        <v>0</v>
      </c>
      <c r="W27" s="127">
        <f t="shared" si="51"/>
        <v>0</v>
      </c>
      <c r="X27" s="127"/>
      <c r="Y27" s="127">
        <f t="shared" si="53"/>
        <v>0</v>
      </c>
      <c r="Z27" s="127"/>
      <c r="AA27" s="128">
        <f>+Y27-Z27</f>
        <v>0</v>
      </c>
      <c r="AB27" s="128"/>
      <c r="AC27" s="128"/>
      <c r="AD27" s="128"/>
      <c r="AE27" s="128"/>
      <c r="AF27" s="128"/>
      <c r="AG27" s="127">
        <f t="shared" si="37"/>
        <v>2429</v>
      </c>
      <c r="AH27" s="127">
        <f t="shared" si="38"/>
        <v>2141</v>
      </c>
      <c r="AI27" s="175">
        <f t="shared" si="39"/>
        <v>2141</v>
      </c>
      <c r="AJ27" s="175">
        <f t="shared" si="40"/>
        <v>2141</v>
      </c>
      <c r="AK27" s="128">
        <f t="shared" si="41"/>
        <v>0</v>
      </c>
      <c r="AL27" s="124"/>
      <c r="AM27" s="309"/>
      <c r="AP27" s="145">
        <f t="shared" si="56"/>
        <v>288</v>
      </c>
    </row>
    <row r="28" spans="1:42" s="119" customFormat="1" ht="21.75" customHeight="1">
      <c r="A28" s="124">
        <v>1.9</v>
      </c>
      <c r="B28" s="125" t="s">
        <v>385</v>
      </c>
      <c r="C28" s="126"/>
      <c r="D28" s="127"/>
      <c r="E28" s="127"/>
      <c r="F28" s="127"/>
      <c r="G28" s="128"/>
      <c r="H28" s="127"/>
      <c r="I28" s="127"/>
      <c r="J28" s="127"/>
      <c r="K28" s="127"/>
      <c r="L28" s="128"/>
      <c r="M28" s="127"/>
      <c r="N28" s="127"/>
      <c r="O28" s="127">
        <f t="shared" si="45"/>
        <v>0</v>
      </c>
      <c r="P28" s="127">
        <v>0</v>
      </c>
      <c r="Q28" s="128"/>
      <c r="R28" s="127">
        <f t="shared" si="47"/>
        <v>0</v>
      </c>
      <c r="S28" s="127"/>
      <c r="T28" s="127">
        <f t="shared" si="49"/>
        <v>0</v>
      </c>
      <c r="U28" s="127">
        <v>0</v>
      </c>
      <c r="V28" s="128"/>
      <c r="W28" s="127">
        <f t="shared" si="51"/>
        <v>0</v>
      </c>
      <c r="X28" s="127"/>
      <c r="Y28" s="127">
        <f t="shared" si="53"/>
        <v>0</v>
      </c>
      <c r="Z28" s="127"/>
      <c r="AA28" s="128"/>
      <c r="AB28" s="128"/>
      <c r="AC28" s="128"/>
      <c r="AD28" s="128"/>
      <c r="AE28" s="128"/>
      <c r="AF28" s="128"/>
      <c r="AG28" s="127">
        <f t="shared" si="37"/>
        <v>0</v>
      </c>
      <c r="AH28" s="127">
        <f t="shared" si="38"/>
        <v>0</v>
      </c>
      <c r="AI28" s="175">
        <f t="shared" si="39"/>
        <v>0</v>
      </c>
      <c r="AJ28" s="175">
        <f t="shared" si="40"/>
        <v>0</v>
      </c>
      <c r="AK28" s="128">
        <f t="shared" si="41"/>
        <v>0</v>
      </c>
      <c r="AL28" s="124"/>
      <c r="AM28" s="309"/>
      <c r="AP28" s="145">
        <f t="shared" si="56"/>
        <v>0</v>
      </c>
    </row>
    <row r="29" spans="1:42" s="119" customFormat="1" ht="21" customHeight="1">
      <c r="A29" s="624" t="s">
        <v>347</v>
      </c>
      <c r="B29" s="625"/>
      <c r="C29" s="129">
        <f>SUM(C20:C27)</f>
        <v>24726</v>
      </c>
      <c r="D29" s="129">
        <f>SUM(D20:D27)</f>
        <v>23098</v>
      </c>
      <c r="E29" s="129">
        <f>SUM(E20:E27)</f>
        <v>22740</v>
      </c>
      <c r="F29" s="129">
        <f>SUM(F20:F27)</f>
        <v>22740</v>
      </c>
      <c r="G29" s="129">
        <f t="shared" ref="G29:AK29" si="58">SUM(G20:G27)</f>
        <v>0</v>
      </c>
      <c r="H29" s="129">
        <f>SUM(H20:H27)</f>
        <v>40878</v>
      </c>
      <c r="I29" s="129">
        <f t="shared" si="58"/>
        <v>28399</v>
      </c>
      <c r="J29" s="129">
        <f t="shared" si="58"/>
        <v>28304</v>
      </c>
      <c r="K29" s="129">
        <f t="shared" si="58"/>
        <v>28304</v>
      </c>
      <c r="L29" s="129">
        <f t="shared" si="58"/>
        <v>0</v>
      </c>
      <c r="M29" s="129">
        <f t="shared" ref="M29:O29" si="59">SUM(M20:M28)</f>
        <v>16317</v>
      </c>
      <c r="N29" s="129">
        <f t="shared" si="59"/>
        <v>13489</v>
      </c>
      <c r="O29" s="129">
        <f t="shared" si="59"/>
        <v>13489</v>
      </c>
      <c r="P29" s="129">
        <f>SUM(P20:P28)</f>
        <v>13489</v>
      </c>
      <c r="Q29" s="129">
        <f>SUM(Q20:Q28)</f>
        <v>0</v>
      </c>
      <c r="R29" s="129">
        <f t="shared" ref="R29:U29" si="60">SUM(R20:R28)</f>
        <v>14245</v>
      </c>
      <c r="S29" s="129">
        <f t="shared" si="60"/>
        <v>4775</v>
      </c>
      <c r="T29" s="129">
        <f t="shared" si="60"/>
        <v>4775</v>
      </c>
      <c r="U29" s="129">
        <f t="shared" si="60"/>
        <v>4138</v>
      </c>
      <c r="V29" s="129">
        <f>SUM(V20:V28)</f>
        <v>637</v>
      </c>
      <c r="W29" s="129">
        <f t="shared" ref="W29" si="61">SUM(W20:W28)</f>
        <v>14021</v>
      </c>
      <c r="X29" s="129">
        <f t="shared" ref="X29" si="62">SUM(X20:X28)</f>
        <v>13501</v>
      </c>
      <c r="Y29" s="129">
        <f t="shared" ref="Y29" si="63">SUM(Y20:Y28)</f>
        <v>13501</v>
      </c>
      <c r="Z29" s="129">
        <f t="shared" ref="Z29" si="64">SUM(Z20:Z28)</f>
        <v>0</v>
      </c>
      <c r="AA29" s="129">
        <f>SUM(AA20:AA28)</f>
        <v>13501</v>
      </c>
      <c r="AB29" s="129"/>
      <c r="AC29" s="129"/>
      <c r="AD29" s="129"/>
      <c r="AE29" s="129"/>
      <c r="AF29" s="129"/>
      <c r="AG29" s="129">
        <f t="shared" si="58"/>
        <v>110187</v>
      </c>
      <c r="AH29" s="129">
        <f t="shared" si="58"/>
        <v>83262</v>
      </c>
      <c r="AI29" s="129">
        <f t="shared" si="58"/>
        <v>82809</v>
      </c>
      <c r="AJ29" s="129">
        <f t="shared" si="58"/>
        <v>68671</v>
      </c>
      <c r="AK29" s="128">
        <f t="shared" si="58"/>
        <v>14138</v>
      </c>
      <c r="AL29" s="130"/>
      <c r="AM29" s="310"/>
    </row>
    <row r="30" spans="1:42" s="119" customFormat="1" ht="25.5" customHeight="1">
      <c r="A30" s="522">
        <v>3</v>
      </c>
      <c r="B30" s="523" t="s">
        <v>978</v>
      </c>
      <c r="C30" s="367"/>
      <c r="D30" s="369"/>
      <c r="E30" s="369"/>
      <c r="F30" s="369"/>
      <c r="G30" s="369"/>
      <c r="H30" s="367"/>
      <c r="I30" s="369"/>
      <c r="J30" s="369"/>
      <c r="K30" s="369"/>
      <c r="L30" s="369"/>
      <c r="M30" s="367"/>
      <c r="N30" s="369"/>
      <c r="O30" s="369"/>
      <c r="P30" s="369"/>
      <c r="Q30" s="369"/>
      <c r="R30" s="367"/>
      <c r="S30" s="369"/>
      <c r="T30" s="369"/>
      <c r="U30" s="369"/>
      <c r="V30" s="369"/>
      <c r="W30" s="367"/>
      <c r="X30" s="369"/>
      <c r="Y30" s="369"/>
      <c r="Z30" s="369"/>
      <c r="AA30" s="369"/>
      <c r="AB30" s="369"/>
      <c r="AC30" s="369"/>
      <c r="AD30" s="369"/>
      <c r="AE30" s="369"/>
      <c r="AF30" s="369"/>
      <c r="AG30" s="367"/>
      <c r="AH30" s="369"/>
      <c r="AI30" s="369"/>
      <c r="AJ30" s="369"/>
      <c r="AK30" s="370"/>
      <c r="AL30" s="371"/>
      <c r="AM30" s="308"/>
    </row>
    <row r="31" spans="1:42" s="119" customFormat="1" ht="21.75" customHeight="1">
      <c r="A31" s="124">
        <v>1.1000000000000001</v>
      </c>
      <c r="B31" s="125" t="s">
        <v>339</v>
      </c>
      <c r="C31" s="126">
        <v>17587</v>
      </c>
      <c r="D31" s="127">
        <f>+'Galgali&amp; Tarapur'!$J$187</f>
        <v>15653</v>
      </c>
      <c r="E31" s="127">
        <f>+IF(D31&lt;C31,D31,C31)</f>
        <v>15653</v>
      </c>
      <c r="F31" s="127">
        <v>15653</v>
      </c>
      <c r="G31" s="128">
        <f>+E31-F31</f>
        <v>0</v>
      </c>
      <c r="H31" s="127">
        <v>31582</v>
      </c>
      <c r="I31" s="127">
        <v>12185</v>
      </c>
      <c r="J31" s="127">
        <f t="shared" ref="J31:J37" si="65">+IF(I31&lt;H31,I31,H31)</f>
        <v>12185</v>
      </c>
      <c r="K31" s="127">
        <v>12185</v>
      </c>
      <c r="L31" s="128">
        <f>+J31-K31</f>
        <v>0</v>
      </c>
      <c r="M31" s="127">
        <v>13755</v>
      </c>
      <c r="N31" s="127">
        <f>+N9</f>
        <v>11131</v>
      </c>
      <c r="O31" s="127">
        <f>+IF(N31&lt;M31,N31,M31)</f>
        <v>11131</v>
      </c>
      <c r="P31" s="127">
        <v>5565.5</v>
      </c>
      <c r="Q31" s="128">
        <f>+O31-P31</f>
        <v>5565.5</v>
      </c>
      <c r="R31" s="127">
        <f>+R20</f>
        <v>11156</v>
      </c>
      <c r="S31" s="127">
        <f>+S20</f>
        <v>2667</v>
      </c>
      <c r="T31" s="127">
        <f>+IF(S31&lt;R31,S31,R31)</f>
        <v>2667</v>
      </c>
      <c r="U31" s="127">
        <v>2037</v>
      </c>
      <c r="V31" s="128">
        <f>+T31-U31</f>
        <v>630</v>
      </c>
      <c r="W31" s="127">
        <f>+W20</f>
        <v>9072</v>
      </c>
      <c r="X31" s="127">
        <f>+X20</f>
        <v>8552</v>
      </c>
      <c r="Y31" s="127">
        <f>+IF(X31&lt;W31,X31,W31)</f>
        <v>8552</v>
      </c>
      <c r="Z31" s="127"/>
      <c r="AA31" s="128">
        <f>+Y31-Z31</f>
        <v>8552</v>
      </c>
      <c r="AB31" s="128"/>
      <c r="AC31" s="128"/>
      <c r="AD31" s="128"/>
      <c r="AE31" s="128"/>
      <c r="AF31" s="128"/>
      <c r="AG31" s="127">
        <f t="shared" ref="AG31:AG39" si="66">+C31+H31+M31+R31+W31</f>
        <v>83152</v>
      </c>
      <c r="AH31" s="127">
        <f t="shared" ref="AH31:AH39" si="67">+D31+I31+N31+S31+X31</f>
        <v>50188</v>
      </c>
      <c r="AI31" s="175">
        <f t="shared" ref="AI31:AI39" si="68">+E31+J31+O31+T31+Y31</f>
        <v>50188</v>
      </c>
      <c r="AJ31" s="175">
        <f t="shared" ref="AJ31:AJ39" si="69">+F31+K31+P31+U31+Z31</f>
        <v>35440.5</v>
      </c>
      <c r="AK31" s="128">
        <f t="shared" ref="AK31:AK39" si="70">+G31+L31+Q31+V31+AA31</f>
        <v>14747.5</v>
      </c>
      <c r="AL31" s="124"/>
      <c r="AM31" s="309"/>
      <c r="AO31" s="145">
        <f>+C31-D31</f>
        <v>1934</v>
      </c>
      <c r="AP31" s="145">
        <f>+H31-I31</f>
        <v>19397</v>
      </c>
    </row>
    <row r="32" spans="1:42" s="119" customFormat="1" ht="21.75" customHeight="1">
      <c r="A32" s="124">
        <v>1.2</v>
      </c>
      <c r="B32" s="125" t="s">
        <v>340</v>
      </c>
      <c r="C32" s="126">
        <v>2333</v>
      </c>
      <c r="D32" s="127">
        <f>+'Galgali&amp; Tarapur'!$K$187</f>
        <v>2333</v>
      </c>
      <c r="E32" s="127">
        <f t="shared" ref="E32:E37" si="71">+IF(D32&lt;C32,D32,C32)</f>
        <v>2333</v>
      </c>
      <c r="F32" s="127">
        <v>2333</v>
      </c>
      <c r="G32" s="128">
        <f>+E32-F32</f>
        <v>0</v>
      </c>
      <c r="H32" s="127">
        <v>650</v>
      </c>
      <c r="I32" s="127">
        <v>98</v>
      </c>
      <c r="J32" s="127">
        <f t="shared" si="65"/>
        <v>98</v>
      </c>
      <c r="K32" s="127">
        <v>98</v>
      </c>
      <c r="L32" s="128">
        <f t="shared" ref="L32:L37" si="72">+J32-K32</f>
        <v>0</v>
      </c>
      <c r="M32" s="127">
        <v>556</v>
      </c>
      <c r="N32" s="127">
        <f>+N10</f>
        <v>541</v>
      </c>
      <c r="O32" s="127">
        <f t="shared" ref="O32:O39" si="73">+IF(N32&lt;M32,N32,M32)</f>
        <v>541</v>
      </c>
      <c r="P32" s="127">
        <v>270.5</v>
      </c>
      <c r="Q32" s="128">
        <f t="shared" ref="Q32:Q37" si="74">+O32-P32</f>
        <v>270.5</v>
      </c>
      <c r="R32" s="127">
        <f t="shared" ref="R32:S39" si="75">+R21</f>
        <v>458</v>
      </c>
      <c r="S32" s="127">
        <f t="shared" si="75"/>
        <v>0</v>
      </c>
      <c r="T32" s="127">
        <f t="shared" ref="T32:T39" si="76">+IF(S32&lt;R32,S32,R32)</f>
        <v>0</v>
      </c>
      <c r="U32" s="127">
        <v>0</v>
      </c>
      <c r="V32" s="128">
        <f t="shared" ref="V32:V37" si="77">+T32-U32</f>
        <v>0</v>
      </c>
      <c r="W32" s="127">
        <f t="shared" ref="W32:X32" si="78">+W21</f>
        <v>1927</v>
      </c>
      <c r="X32" s="127">
        <f t="shared" si="78"/>
        <v>1927</v>
      </c>
      <c r="Y32" s="127">
        <f t="shared" ref="Y32:Y39" si="79">+IF(X32&lt;W32,X32,W32)</f>
        <v>1927</v>
      </c>
      <c r="Z32" s="127"/>
      <c r="AA32" s="128">
        <f t="shared" ref="AA32:AA37" si="80">+Y32-Z32</f>
        <v>1927</v>
      </c>
      <c r="AB32" s="128"/>
      <c r="AC32" s="128"/>
      <c r="AD32" s="128"/>
      <c r="AE32" s="128"/>
      <c r="AF32" s="128"/>
      <c r="AG32" s="127">
        <f t="shared" si="66"/>
        <v>5924</v>
      </c>
      <c r="AH32" s="127">
        <f t="shared" si="67"/>
        <v>4899</v>
      </c>
      <c r="AI32" s="175">
        <f t="shared" si="68"/>
        <v>4899</v>
      </c>
      <c r="AJ32" s="175">
        <f t="shared" si="69"/>
        <v>2701.5</v>
      </c>
      <c r="AK32" s="128">
        <f t="shared" si="70"/>
        <v>2197.5</v>
      </c>
      <c r="AL32" s="124"/>
      <c r="AM32" s="309"/>
      <c r="AO32" s="145">
        <f t="shared" ref="AO32:AO37" si="81">+C32-D32</f>
        <v>0</v>
      </c>
      <c r="AP32" s="145">
        <f t="shared" ref="AP32:AP39" si="82">+H32-I32</f>
        <v>552</v>
      </c>
    </row>
    <row r="33" spans="1:42" s="119" customFormat="1" ht="21.75" customHeight="1">
      <c r="A33" s="124">
        <v>1.3</v>
      </c>
      <c r="B33" s="125" t="s">
        <v>341</v>
      </c>
      <c r="C33" s="126">
        <v>1708</v>
      </c>
      <c r="D33" s="127">
        <f>+'Galgali&amp; Tarapur'!$L$187</f>
        <v>1716</v>
      </c>
      <c r="E33" s="127">
        <f t="shared" si="71"/>
        <v>1708</v>
      </c>
      <c r="F33" s="127">
        <v>1708</v>
      </c>
      <c r="G33" s="128">
        <f t="shared" ref="G33:G37" si="83">+E33-F33</f>
        <v>0</v>
      </c>
      <c r="H33" s="127">
        <v>2021</v>
      </c>
      <c r="I33" s="127">
        <v>1042</v>
      </c>
      <c r="J33" s="127">
        <f t="shared" si="65"/>
        <v>1042</v>
      </c>
      <c r="K33" s="127">
        <v>1042</v>
      </c>
      <c r="L33" s="128">
        <f t="shared" si="72"/>
        <v>0</v>
      </c>
      <c r="M33" s="127">
        <v>460</v>
      </c>
      <c r="N33" s="127">
        <f t="shared" ref="N33:N37" si="84">+N11*0.5</f>
        <v>230</v>
      </c>
      <c r="O33" s="127">
        <f t="shared" si="73"/>
        <v>230</v>
      </c>
      <c r="P33" s="127">
        <v>230</v>
      </c>
      <c r="Q33" s="128">
        <f t="shared" si="74"/>
        <v>0</v>
      </c>
      <c r="R33" s="127">
        <f t="shared" si="75"/>
        <v>1030</v>
      </c>
      <c r="S33" s="127">
        <f t="shared" si="75"/>
        <v>995</v>
      </c>
      <c r="T33" s="127">
        <f t="shared" si="76"/>
        <v>995</v>
      </c>
      <c r="U33" s="127">
        <v>988</v>
      </c>
      <c r="V33" s="128">
        <f t="shared" si="77"/>
        <v>7</v>
      </c>
      <c r="W33" s="127">
        <f t="shared" ref="W33:X33" si="85">+W22</f>
        <v>674</v>
      </c>
      <c r="X33" s="127">
        <f t="shared" si="85"/>
        <v>674</v>
      </c>
      <c r="Y33" s="127">
        <f t="shared" si="79"/>
        <v>674</v>
      </c>
      <c r="Z33" s="127"/>
      <c r="AA33" s="128">
        <f t="shared" si="80"/>
        <v>674</v>
      </c>
      <c r="AB33" s="128"/>
      <c r="AC33" s="128"/>
      <c r="AD33" s="128"/>
      <c r="AE33" s="128"/>
      <c r="AF33" s="128"/>
      <c r="AG33" s="127">
        <f t="shared" si="66"/>
        <v>5893</v>
      </c>
      <c r="AH33" s="127">
        <f t="shared" si="67"/>
        <v>4657</v>
      </c>
      <c r="AI33" s="175">
        <f t="shared" si="68"/>
        <v>4649</v>
      </c>
      <c r="AJ33" s="175">
        <f t="shared" si="69"/>
        <v>3968</v>
      </c>
      <c r="AK33" s="128">
        <f t="shared" si="70"/>
        <v>681</v>
      </c>
      <c r="AL33" s="124"/>
      <c r="AM33" s="309"/>
      <c r="AO33" s="145">
        <f t="shared" si="81"/>
        <v>-8</v>
      </c>
      <c r="AP33" s="145">
        <f t="shared" si="82"/>
        <v>979</v>
      </c>
    </row>
    <row r="34" spans="1:42" s="119" customFormat="1" ht="21.75" customHeight="1">
      <c r="A34" s="124">
        <v>1.4</v>
      </c>
      <c r="B34" s="125" t="s">
        <v>342</v>
      </c>
      <c r="C34" s="126">
        <v>1352</v>
      </c>
      <c r="D34" s="127">
        <f>+'Galgali&amp; Tarapur'!$M$187</f>
        <v>1601</v>
      </c>
      <c r="E34" s="127">
        <f t="shared" si="71"/>
        <v>1352</v>
      </c>
      <c r="F34" s="127">
        <v>1352</v>
      </c>
      <c r="G34" s="128">
        <f t="shared" si="83"/>
        <v>0</v>
      </c>
      <c r="H34" s="127">
        <v>553</v>
      </c>
      <c r="I34" s="127">
        <v>307</v>
      </c>
      <c r="J34" s="127">
        <f t="shared" si="65"/>
        <v>307</v>
      </c>
      <c r="K34" s="127">
        <v>307</v>
      </c>
      <c r="L34" s="128">
        <f t="shared" si="72"/>
        <v>0</v>
      </c>
      <c r="M34" s="127">
        <v>339</v>
      </c>
      <c r="N34" s="127">
        <f t="shared" si="84"/>
        <v>171.5</v>
      </c>
      <c r="O34" s="127">
        <f t="shared" si="73"/>
        <v>171.5</v>
      </c>
      <c r="P34" s="127">
        <v>171.5</v>
      </c>
      <c r="Q34" s="128">
        <f t="shared" si="74"/>
        <v>0</v>
      </c>
      <c r="R34" s="127">
        <f t="shared" si="75"/>
        <v>718</v>
      </c>
      <c r="S34" s="127">
        <f t="shared" si="75"/>
        <v>718</v>
      </c>
      <c r="T34" s="127">
        <f t="shared" si="76"/>
        <v>718</v>
      </c>
      <c r="U34" s="127">
        <v>718</v>
      </c>
      <c r="V34" s="128">
        <f t="shared" si="77"/>
        <v>0</v>
      </c>
      <c r="W34" s="127">
        <f t="shared" ref="W34:X34" si="86">+W23</f>
        <v>938</v>
      </c>
      <c r="X34" s="127">
        <f t="shared" si="86"/>
        <v>938</v>
      </c>
      <c r="Y34" s="127">
        <f t="shared" si="79"/>
        <v>938</v>
      </c>
      <c r="Z34" s="127"/>
      <c r="AA34" s="128">
        <f t="shared" si="80"/>
        <v>938</v>
      </c>
      <c r="AB34" s="128"/>
      <c r="AC34" s="128"/>
      <c r="AD34" s="128"/>
      <c r="AE34" s="128"/>
      <c r="AF34" s="128"/>
      <c r="AG34" s="127">
        <f t="shared" si="66"/>
        <v>3900</v>
      </c>
      <c r="AH34" s="127">
        <f t="shared" si="67"/>
        <v>3735.5</v>
      </c>
      <c r="AI34" s="175">
        <f t="shared" si="68"/>
        <v>3486.5</v>
      </c>
      <c r="AJ34" s="175">
        <f t="shared" si="69"/>
        <v>2548.5</v>
      </c>
      <c r="AK34" s="128">
        <f t="shared" si="70"/>
        <v>938</v>
      </c>
      <c r="AL34" s="124"/>
      <c r="AM34" s="309"/>
      <c r="AO34" s="145">
        <f t="shared" si="81"/>
        <v>-249</v>
      </c>
      <c r="AP34" s="145">
        <f t="shared" si="82"/>
        <v>246</v>
      </c>
    </row>
    <row r="35" spans="1:42" s="119" customFormat="1" ht="21.75" customHeight="1">
      <c r="A35" s="124">
        <v>1.5</v>
      </c>
      <c r="B35" s="125" t="s">
        <v>343</v>
      </c>
      <c r="C35" s="126">
        <v>842</v>
      </c>
      <c r="D35" s="127">
        <f>+'Galgali&amp; Tarapur'!$N$187</f>
        <v>790</v>
      </c>
      <c r="E35" s="127">
        <f t="shared" si="71"/>
        <v>790</v>
      </c>
      <c r="F35" s="127">
        <v>790</v>
      </c>
      <c r="G35" s="128">
        <f t="shared" si="83"/>
        <v>0</v>
      </c>
      <c r="H35" s="127">
        <v>1272</v>
      </c>
      <c r="I35" s="127">
        <v>946</v>
      </c>
      <c r="J35" s="127">
        <f t="shared" si="65"/>
        <v>946</v>
      </c>
      <c r="K35" s="127">
        <v>946</v>
      </c>
      <c r="L35" s="128">
        <f t="shared" si="72"/>
        <v>0</v>
      </c>
      <c r="M35" s="127">
        <v>375</v>
      </c>
      <c r="N35" s="127">
        <f t="shared" si="84"/>
        <v>188</v>
      </c>
      <c r="O35" s="127">
        <f t="shared" si="73"/>
        <v>188</v>
      </c>
      <c r="P35" s="127">
        <v>188</v>
      </c>
      <c r="Q35" s="128">
        <f t="shared" si="74"/>
        <v>0</v>
      </c>
      <c r="R35" s="127">
        <f t="shared" si="75"/>
        <v>0</v>
      </c>
      <c r="S35" s="127">
        <f t="shared" si="75"/>
        <v>0</v>
      </c>
      <c r="T35" s="127">
        <f t="shared" si="76"/>
        <v>0</v>
      </c>
      <c r="U35" s="127">
        <v>0</v>
      </c>
      <c r="V35" s="128">
        <f t="shared" si="77"/>
        <v>0</v>
      </c>
      <c r="W35" s="127">
        <f t="shared" ref="W35:X35" si="87">+W24</f>
        <v>0</v>
      </c>
      <c r="X35" s="127">
        <f t="shared" si="87"/>
        <v>0</v>
      </c>
      <c r="Y35" s="127">
        <f t="shared" si="79"/>
        <v>0</v>
      </c>
      <c r="Z35" s="127"/>
      <c r="AA35" s="128">
        <f t="shared" si="80"/>
        <v>0</v>
      </c>
      <c r="AB35" s="128"/>
      <c r="AC35" s="128"/>
      <c r="AD35" s="128"/>
      <c r="AE35" s="128"/>
      <c r="AF35" s="128"/>
      <c r="AG35" s="127">
        <f t="shared" si="66"/>
        <v>2489</v>
      </c>
      <c r="AH35" s="127">
        <f t="shared" si="67"/>
        <v>1924</v>
      </c>
      <c r="AI35" s="175">
        <f t="shared" si="68"/>
        <v>1924</v>
      </c>
      <c r="AJ35" s="175">
        <f t="shared" si="69"/>
        <v>1924</v>
      </c>
      <c r="AK35" s="128">
        <f t="shared" si="70"/>
        <v>0</v>
      </c>
      <c r="AL35" s="124"/>
      <c r="AM35" s="309"/>
      <c r="AO35" s="145">
        <f t="shared" si="81"/>
        <v>52</v>
      </c>
      <c r="AP35" s="145">
        <f t="shared" si="82"/>
        <v>326</v>
      </c>
    </row>
    <row r="36" spans="1:42" s="119" customFormat="1" ht="21.75" customHeight="1">
      <c r="A36" s="124">
        <v>1.6</v>
      </c>
      <c r="B36" s="125" t="s">
        <v>344</v>
      </c>
      <c r="C36" s="126">
        <v>640</v>
      </c>
      <c r="D36" s="127">
        <f>+'Galgali&amp; Tarapur'!$O$187</f>
        <v>692</v>
      </c>
      <c r="E36" s="127">
        <f t="shared" si="71"/>
        <v>640</v>
      </c>
      <c r="F36" s="127">
        <v>640</v>
      </c>
      <c r="G36" s="128">
        <f t="shared" si="83"/>
        <v>0</v>
      </c>
      <c r="H36" s="127">
        <v>999</v>
      </c>
      <c r="I36" s="127">
        <v>507</v>
      </c>
      <c r="J36" s="127">
        <f t="shared" si="65"/>
        <v>507</v>
      </c>
      <c r="K36" s="127">
        <v>507</v>
      </c>
      <c r="L36" s="128">
        <f t="shared" si="72"/>
        <v>0</v>
      </c>
      <c r="M36" s="127">
        <v>502</v>
      </c>
      <c r="N36" s="127">
        <f t="shared" si="84"/>
        <v>250.5</v>
      </c>
      <c r="O36" s="127">
        <f t="shared" si="73"/>
        <v>250.5</v>
      </c>
      <c r="P36" s="127">
        <v>250.5</v>
      </c>
      <c r="Q36" s="128">
        <f t="shared" si="74"/>
        <v>0</v>
      </c>
      <c r="R36" s="127">
        <f t="shared" si="75"/>
        <v>883</v>
      </c>
      <c r="S36" s="127">
        <f t="shared" si="75"/>
        <v>395</v>
      </c>
      <c r="T36" s="127">
        <f t="shared" si="76"/>
        <v>395</v>
      </c>
      <c r="U36" s="127">
        <v>395</v>
      </c>
      <c r="V36" s="128">
        <f t="shared" si="77"/>
        <v>0</v>
      </c>
      <c r="W36" s="127">
        <f t="shared" ref="W36:X36" si="88">+W25</f>
        <v>1410</v>
      </c>
      <c r="X36" s="127">
        <f t="shared" si="88"/>
        <v>1410</v>
      </c>
      <c r="Y36" s="127">
        <f t="shared" si="79"/>
        <v>1410</v>
      </c>
      <c r="Z36" s="127"/>
      <c r="AA36" s="128">
        <f t="shared" si="80"/>
        <v>1410</v>
      </c>
      <c r="AB36" s="128"/>
      <c r="AC36" s="128"/>
      <c r="AD36" s="128"/>
      <c r="AE36" s="128"/>
      <c r="AF36" s="128"/>
      <c r="AG36" s="127">
        <f t="shared" si="66"/>
        <v>4434</v>
      </c>
      <c r="AH36" s="127">
        <f t="shared" si="67"/>
        <v>3254.5</v>
      </c>
      <c r="AI36" s="175">
        <f t="shared" si="68"/>
        <v>3202.5</v>
      </c>
      <c r="AJ36" s="175">
        <f t="shared" si="69"/>
        <v>1792.5</v>
      </c>
      <c r="AK36" s="128">
        <f t="shared" si="70"/>
        <v>1410</v>
      </c>
      <c r="AL36" s="124"/>
      <c r="AM36" s="309"/>
      <c r="AO36" s="145">
        <f t="shared" si="81"/>
        <v>-52</v>
      </c>
      <c r="AP36" s="145">
        <f t="shared" si="82"/>
        <v>492</v>
      </c>
    </row>
    <row r="37" spans="1:42" s="119" customFormat="1" ht="21.75" customHeight="1">
      <c r="A37" s="124">
        <v>1.7</v>
      </c>
      <c r="B37" s="125" t="s">
        <v>345</v>
      </c>
      <c r="C37" s="126">
        <v>264</v>
      </c>
      <c r="D37" s="127">
        <f>+'Galgali&amp; Tarapur'!$P$187</f>
        <v>313</v>
      </c>
      <c r="E37" s="127">
        <f t="shared" si="71"/>
        <v>264</v>
      </c>
      <c r="F37" s="127">
        <v>264</v>
      </c>
      <c r="G37" s="128">
        <f t="shared" si="83"/>
        <v>0</v>
      </c>
      <c r="H37" s="127">
        <v>1372</v>
      </c>
      <c r="I37" s="127">
        <v>1372</v>
      </c>
      <c r="J37" s="127">
        <f t="shared" si="65"/>
        <v>1372</v>
      </c>
      <c r="K37" s="127">
        <v>1372</v>
      </c>
      <c r="L37" s="128">
        <f t="shared" si="72"/>
        <v>0</v>
      </c>
      <c r="M37" s="127">
        <v>330</v>
      </c>
      <c r="N37" s="127">
        <f t="shared" si="84"/>
        <v>71</v>
      </c>
      <c r="O37" s="127">
        <f t="shared" si="73"/>
        <v>71</v>
      </c>
      <c r="P37" s="127">
        <v>71</v>
      </c>
      <c r="Q37" s="128">
        <f t="shared" si="74"/>
        <v>0</v>
      </c>
      <c r="R37" s="127">
        <f t="shared" si="75"/>
        <v>0</v>
      </c>
      <c r="S37" s="127">
        <f t="shared" si="75"/>
        <v>0</v>
      </c>
      <c r="T37" s="127">
        <f t="shared" si="76"/>
        <v>0</v>
      </c>
      <c r="U37" s="127">
        <v>0</v>
      </c>
      <c r="V37" s="128">
        <f t="shared" si="77"/>
        <v>0</v>
      </c>
      <c r="W37" s="127">
        <f t="shared" ref="W37:X37" si="89">+W26</f>
        <v>0</v>
      </c>
      <c r="X37" s="127">
        <f t="shared" si="89"/>
        <v>0</v>
      </c>
      <c r="Y37" s="127">
        <f t="shared" si="79"/>
        <v>0</v>
      </c>
      <c r="Z37" s="127"/>
      <c r="AA37" s="128">
        <f t="shared" si="80"/>
        <v>0</v>
      </c>
      <c r="AB37" s="128"/>
      <c r="AC37" s="128"/>
      <c r="AD37" s="128"/>
      <c r="AE37" s="128"/>
      <c r="AF37" s="128"/>
      <c r="AG37" s="127">
        <f t="shared" si="66"/>
        <v>1966</v>
      </c>
      <c r="AH37" s="127">
        <f t="shared" si="67"/>
        <v>1756</v>
      </c>
      <c r="AI37" s="175">
        <f t="shared" si="68"/>
        <v>1707</v>
      </c>
      <c r="AJ37" s="175">
        <f t="shared" si="69"/>
        <v>1707</v>
      </c>
      <c r="AK37" s="128">
        <f t="shared" si="70"/>
        <v>0</v>
      </c>
      <c r="AL37" s="124"/>
      <c r="AM37" s="309"/>
      <c r="AO37" s="145">
        <f t="shared" si="81"/>
        <v>-49</v>
      </c>
      <c r="AP37" s="145">
        <f t="shared" si="82"/>
        <v>0</v>
      </c>
    </row>
    <row r="38" spans="1:42" s="119" customFormat="1" ht="21.75" customHeight="1">
      <c r="A38" s="124">
        <v>1.8</v>
      </c>
      <c r="B38" s="125" t="s">
        <v>346</v>
      </c>
      <c r="C38" s="126"/>
      <c r="D38" s="127">
        <f>+'Galgali&amp; Tarapur'!$Q$187</f>
        <v>0</v>
      </c>
      <c r="E38" s="127">
        <f>+IF(D38&lt;C38,D38,C38)</f>
        <v>0</v>
      </c>
      <c r="F38" s="127">
        <v>0</v>
      </c>
      <c r="G38" s="128">
        <f>+E38-F38</f>
        <v>0</v>
      </c>
      <c r="H38" s="127">
        <v>2429</v>
      </c>
      <c r="I38" s="127">
        <v>2024</v>
      </c>
      <c r="J38" s="127">
        <f>+IF(I38&lt;H38,I38,H38)</f>
        <v>2024</v>
      </c>
      <c r="K38" s="127">
        <v>2024</v>
      </c>
      <c r="L38" s="128">
        <f>+J38-K38</f>
        <v>0</v>
      </c>
      <c r="M38" s="127"/>
      <c r="N38" s="127"/>
      <c r="O38" s="127">
        <f t="shared" si="73"/>
        <v>0</v>
      </c>
      <c r="P38" s="127">
        <v>0</v>
      </c>
      <c r="Q38" s="128">
        <f>+O38-P38</f>
        <v>0</v>
      </c>
      <c r="R38" s="127">
        <f t="shared" si="75"/>
        <v>0</v>
      </c>
      <c r="S38" s="127"/>
      <c r="T38" s="127">
        <f t="shared" si="76"/>
        <v>0</v>
      </c>
      <c r="U38" s="127">
        <v>0</v>
      </c>
      <c r="V38" s="128">
        <f>+T38-U38</f>
        <v>0</v>
      </c>
      <c r="W38" s="127">
        <f t="shared" ref="W38" si="90">+W27</f>
        <v>0</v>
      </c>
      <c r="X38" s="127"/>
      <c r="Y38" s="127">
        <f t="shared" si="79"/>
        <v>0</v>
      </c>
      <c r="Z38" s="127"/>
      <c r="AA38" s="128">
        <f>+Y38-Z38</f>
        <v>0</v>
      </c>
      <c r="AB38" s="128"/>
      <c r="AC38" s="128"/>
      <c r="AD38" s="128"/>
      <c r="AE38" s="128"/>
      <c r="AF38" s="128"/>
      <c r="AG38" s="127">
        <f t="shared" si="66"/>
        <v>2429</v>
      </c>
      <c r="AH38" s="127">
        <f t="shared" si="67"/>
        <v>2024</v>
      </c>
      <c r="AI38" s="175">
        <f t="shared" si="68"/>
        <v>2024</v>
      </c>
      <c r="AJ38" s="175">
        <f t="shared" si="69"/>
        <v>2024</v>
      </c>
      <c r="AK38" s="128">
        <f t="shared" si="70"/>
        <v>0</v>
      </c>
      <c r="AL38" s="124"/>
      <c r="AM38" s="309"/>
      <c r="AP38" s="145">
        <f t="shared" si="82"/>
        <v>405</v>
      </c>
    </row>
    <row r="39" spans="1:42" s="119" customFormat="1" ht="21.75" customHeight="1">
      <c r="A39" s="124">
        <v>1.9</v>
      </c>
      <c r="B39" s="125" t="s">
        <v>385</v>
      </c>
      <c r="C39" s="126"/>
      <c r="D39" s="127"/>
      <c r="E39" s="127"/>
      <c r="F39" s="127"/>
      <c r="G39" s="128"/>
      <c r="H39" s="127"/>
      <c r="I39" s="127"/>
      <c r="J39" s="127"/>
      <c r="K39" s="127"/>
      <c r="L39" s="128"/>
      <c r="M39" s="127"/>
      <c r="N39" s="127"/>
      <c r="O39" s="127">
        <f t="shared" si="73"/>
        <v>0</v>
      </c>
      <c r="P39" s="127">
        <v>0</v>
      </c>
      <c r="Q39" s="128"/>
      <c r="R39" s="127">
        <f t="shared" si="75"/>
        <v>0</v>
      </c>
      <c r="S39" s="127"/>
      <c r="T39" s="127">
        <f t="shared" si="76"/>
        <v>0</v>
      </c>
      <c r="U39" s="127">
        <v>0</v>
      </c>
      <c r="V39" s="128"/>
      <c r="W39" s="127">
        <f t="shared" ref="W39" si="91">+W28</f>
        <v>0</v>
      </c>
      <c r="X39" s="127"/>
      <c r="Y39" s="127">
        <f t="shared" si="79"/>
        <v>0</v>
      </c>
      <c r="Z39" s="127"/>
      <c r="AA39" s="128"/>
      <c r="AB39" s="128"/>
      <c r="AC39" s="128"/>
      <c r="AD39" s="128"/>
      <c r="AE39" s="128"/>
      <c r="AF39" s="128"/>
      <c r="AG39" s="127">
        <f t="shared" si="66"/>
        <v>0</v>
      </c>
      <c r="AH39" s="127">
        <f t="shared" si="67"/>
        <v>0</v>
      </c>
      <c r="AI39" s="175">
        <f t="shared" si="68"/>
        <v>0</v>
      </c>
      <c r="AJ39" s="175">
        <f t="shared" si="69"/>
        <v>0</v>
      </c>
      <c r="AK39" s="128">
        <f t="shared" si="70"/>
        <v>0</v>
      </c>
      <c r="AL39" s="124"/>
      <c r="AM39" s="309"/>
      <c r="AP39" s="145">
        <f t="shared" si="82"/>
        <v>0</v>
      </c>
    </row>
    <row r="40" spans="1:42" s="119" customFormat="1" ht="21.75" customHeight="1">
      <c r="A40" s="624" t="s">
        <v>347</v>
      </c>
      <c r="B40" s="625"/>
      <c r="C40" s="129">
        <f>SUM(C31:C38)</f>
        <v>24726</v>
      </c>
      <c r="D40" s="129">
        <f>SUM(D31:D38)</f>
        <v>23098</v>
      </c>
      <c r="E40" s="129">
        <f>SUM(E31:E38)</f>
        <v>22740</v>
      </c>
      <c r="F40" s="129">
        <f>SUM(F31:F38)</f>
        <v>22740</v>
      </c>
      <c r="G40" s="129">
        <f t="shared" ref="G40:H40" si="92">SUM(G31:G38)</f>
        <v>0</v>
      </c>
      <c r="H40" s="129">
        <f t="shared" si="92"/>
        <v>40878</v>
      </c>
      <c r="I40" s="129">
        <f>SUM(I31:I38)</f>
        <v>18481</v>
      </c>
      <c r="J40" s="129">
        <f>SUM(J31:J38)</f>
        <v>18481</v>
      </c>
      <c r="K40" s="129">
        <f>SUM(K31:K38)</f>
        <v>18481</v>
      </c>
      <c r="L40" s="129">
        <f>SUM(L31:L38)</f>
        <v>0</v>
      </c>
      <c r="M40" s="129">
        <f t="shared" ref="M40:P40" si="93">SUM(M31:M39)</f>
        <v>16317</v>
      </c>
      <c r="N40" s="129">
        <f t="shared" si="93"/>
        <v>12583</v>
      </c>
      <c r="O40" s="129">
        <f t="shared" si="93"/>
        <v>12583</v>
      </c>
      <c r="P40" s="129">
        <f t="shared" si="93"/>
        <v>6747</v>
      </c>
      <c r="Q40" s="129">
        <f>SUM(Q31:Q39)</f>
        <v>5836</v>
      </c>
      <c r="R40" s="129">
        <f t="shared" ref="R40:U40" si="94">SUM(R31:R39)</f>
        <v>14245</v>
      </c>
      <c r="S40" s="129">
        <f t="shared" si="94"/>
        <v>4775</v>
      </c>
      <c r="T40" s="129">
        <f t="shared" si="94"/>
        <v>4775</v>
      </c>
      <c r="U40" s="129">
        <f t="shared" si="94"/>
        <v>4138</v>
      </c>
      <c r="V40" s="129">
        <f>SUM(V31:V39)</f>
        <v>637</v>
      </c>
      <c r="W40" s="129">
        <f t="shared" ref="W40:Z40" si="95">SUM(W31:W39)</f>
        <v>14021</v>
      </c>
      <c r="X40" s="129">
        <f t="shared" si="95"/>
        <v>13501</v>
      </c>
      <c r="Y40" s="129">
        <f t="shared" si="95"/>
        <v>13501</v>
      </c>
      <c r="Z40" s="129">
        <f t="shared" si="95"/>
        <v>0</v>
      </c>
      <c r="AA40" s="129">
        <f>SUM(AA31:AA39)</f>
        <v>13501</v>
      </c>
      <c r="AB40" s="129"/>
      <c r="AC40" s="129"/>
      <c r="AD40" s="129"/>
      <c r="AE40" s="129"/>
      <c r="AF40" s="129"/>
      <c r="AG40" s="129">
        <f>SUM(AG31:AG38)</f>
        <v>110187</v>
      </c>
      <c r="AH40" s="129">
        <f>SUM(AH31:AH38)</f>
        <v>72438</v>
      </c>
      <c r="AI40" s="129">
        <f>SUM(AI31:AI38)</f>
        <v>72080</v>
      </c>
      <c r="AJ40" s="129">
        <f>SUM(AJ31:AJ38)</f>
        <v>52106</v>
      </c>
      <c r="AK40" s="128">
        <f>SUM(AK31:AK38)</f>
        <v>19974</v>
      </c>
      <c r="AL40" s="130"/>
      <c r="AM40" s="310"/>
    </row>
    <row r="41" spans="1:42" s="119" customFormat="1" ht="20.25" customHeight="1">
      <c r="A41" s="599" t="s">
        <v>990</v>
      </c>
      <c r="B41" s="600"/>
      <c r="C41" s="363"/>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5"/>
      <c r="AM41" s="311"/>
    </row>
    <row r="42" spans="1:42" s="119" customFormat="1" ht="21.75" customHeight="1">
      <c r="A42" s="250">
        <v>1.1000000000000001</v>
      </c>
      <c r="B42" s="366" t="s">
        <v>339</v>
      </c>
      <c r="C42" s="251">
        <v>17587</v>
      </c>
      <c r="D42" s="127">
        <f>Galgali_HT!H189</f>
        <v>15396</v>
      </c>
      <c r="E42" s="127">
        <f t="shared" ref="E42:E49" si="96">+IF(D42&lt;C42,D42,C42)</f>
        <v>15396</v>
      </c>
      <c r="F42" s="127">
        <v>15396</v>
      </c>
      <c r="G42" s="128">
        <f>+E42-F42</f>
        <v>0</v>
      </c>
      <c r="H42" s="127">
        <v>31582</v>
      </c>
      <c r="I42" s="127">
        <f>Siya_HT!H201</f>
        <v>14426</v>
      </c>
      <c r="J42" s="127">
        <f>+IF(I42&lt;J9,I42,J9)</f>
        <v>14426</v>
      </c>
      <c r="K42" s="127">
        <v>14426</v>
      </c>
      <c r="L42" s="378">
        <f>+J42-K42</f>
        <v>0</v>
      </c>
      <c r="M42" s="127">
        <v>13755</v>
      </c>
      <c r="N42" s="127">
        <f>+Gogaer_HT!H296</f>
        <v>10850</v>
      </c>
      <c r="O42" s="127">
        <f>+IF(N42&lt;O9,N42,O9)</f>
        <v>10850</v>
      </c>
      <c r="P42" s="127">
        <v>10850</v>
      </c>
      <c r="Q42" s="128">
        <f>+O42-P42</f>
        <v>0</v>
      </c>
      <c r="R42" s="127">
        <f>+R31</f>
        <v>11156</v>
      </c>
      <c r="S42" s="127"/>
      <c r="T42" s="127">
        <f t="shared" ref="T42:T50" si="97">+IF(S42&lt;R42,S42,R42)</f>
        <v>0</v>
      </c>
      <c r="U42" s="127"/>
      <c r="V42" s="128">
        <f>+T42-U42</f>
        <v>0</v>
      </c>
      <c r="W42" s="127">
        <f>+W31</f>
        <v>9072</v>
      </c>
      <c r="X42" s="127"/>
      <c r="Y42" s="127">
        <f t="shared" ref="Y42:Y50" si="98">+IF(X42&lt;W42,X42,W42)</f>
        <v>0</v>
      </c>
      <c r="Z42" s="127"/>
      <c r="AA42" s="128">
        <f>+Y42-Z42</f>
        <v>0</v>
      </c>
      <c r="AB42" s="128"/>
      <c r="AC42" s="128"/>
      <c r="AD42" s="128"/>
      <c r="AE42" s="128"/>
      <c r="AF42" s="128"/>
      <c r="AG42" s="127">
        <f t="shared" ref="AG42:AG50" si="99">+C42+H42+M42+R42+W42</f>
        <v>83152</v>
      </c>
      <c r="AH42" s="127">
        <f t="shared" ref="AH42:AH50" si="100">+D42+I42+N42+S42+X42</f>
        <v>40672</v>
      </c>
      <c r="AI42" s="127">
        <f t="shared" ref="AI42:AI50" si="101">+E42+J42+O42+T42+Y42</f>
        <v>40672</v>
      </c>
      <c r="AJ42" s="127">
        <f t="shared" ref="AJ42:AJ50" si="102">+F42+K42+P42+U42+Z42</f>
        <v>40672</v>
      </c>
      <c r="AK42" s="128">
        <f t="shared" ref="AK42:AK50" si="103">+G42+L42+Q42+V42+AA42</f>
        <v>0</v>
      </c>
      <c r="AL42" s="138"/>
      <c r="AM42" s="311"/>
    </row>
    <row r="43" spans="1:42" s="119" customFormat="1" ht="21.75" customHeight="1">
      <c r="A43" s="250">
        <v>1.2</v>
      </c>
      <c r="B43" s="366" t="s">
        <v>340</v>
      </c>
      <c r="C43" s="251">
        <v>2333</v>
      </c>
      <c r="D43" s="127">
        <f>Galgali_HT!H190</f>
        <v>2211</v>
      </c>
      <c r="E43" s="127">
        <f t="shared" si="96"/>
        <v>2211</v>
      </c>
      <c r="F43" s="127">
        <v>2211</v>
      </c>
      <c r="G43" s="128">
        <f>+E43-F43</f>
        <v>0</v>
      </c>
      <c r="H43" s="127">
        <v>650</v>
      </c>
      <c r="I43" s="127">
        <f>Siya_HT!H202</f>
        <v>180</v>
      </c>
      <c r="J43" s="127">
        <f t="shared" ref="J43:J49" si="104">+IF(I43&lt;J10,I43,J10)</f>
        <v>180</v>
      </c>
      <c r="K43" s="127">
        <v>180</v>
      </c>
      <c r="L43" s="378">
        <f t="shared" ref="L43:L48" si="105">+J43-K43</f>
        <v>0</v>
      </c>
      <c r="M43" s="127">
        <v>556</v>
      </c>
      <c r="N43" s="127">
        <f>+Gogaer_HT!H297</f>
        <v>517</v>
      </c>
      <c r="O43" s="127">
        <f t="shared" ref="O43:O48" si="106">+IF(N43&lt;O10,N43,O10)</f>
        <v>517</v>
      </c>
      <c r="P43" s="127">
        <v>517</v>
      </c>
      <c r="Q43" s="128">
        <f t="shared" ref="Q43:Q48" si="107">+O43-P43</f>
        <v>0</v>
      </c>
      <c r="R43" s="127">
        <f t="shared" ref="R43:R49" si="108">+R32</f>
        <v>458</v>
      </c>
      <c r="S43" s="127"/>
      <c r="T43" s="127">
        <f t="shared" si="97"/>
        <v>0</v>
      </c>
      <c r="U43" s="127"/>
      <c r="V43" s="128">
        <f t="shared" ref="V43:V48" si="109">+T43-U43</f>
        <v>0</v>
      </c>
      <c r="W43" s="127">
        <f t="shared" ref="W43:W49" si="110">+W32</f>
        <v>1927</v>
      </c>
      <c r="X43" s="127"/>
      <c r="Y43" s="127">
        <f t="shared" si="98"/>
        <v>0</v>
      </c>
      <c r="Z43" s="127"/>
      <c r="AA43" s="128">
        <f t="shared" ref="AA43:AA48" si="111">+Y43-Z43</f>
        <v>0</v>
      </c>
      <c r="AB43" s="128"/>
      <c r="AC43" s="128"/>
      <c r="AD43" s="128"/>
      <c r="AE43" s="128"/>
      <c r="AF43" s="128"/>
      <c r="AG43" s="127">
        <f t="shared" si="99"/>
        <v>5924</v>
      </c>
      <c r="AH43" s="127">
        <f t="shared" si="100"/>
        <v>2908</v>
      </c>
      <c r="AI43" s="127">
        <f t="shared" si="101"/>
        <v>2908</v>
      </c>
      <c r="AJ43" s="127">
        <f t="shared" si="102"/>
        <v>2908</v>
      </c>
      <c r="AK43" s="128">
        <f t="shared" si="103"/>
        <v>0</v>
      </c>
      <c r="AL43" s="138"/>
      <c r="AM43" s="311"/>
    </row>
    <row r="44" spans="1:42" s="119" customFormat="1" ht="21.75" customHeight="1">
      <c r="A44" s="250">
        <v>1.3</v>
      </c>
      <c r="B44" s="366" t="s">
        <v>341</v>
      </c>
      <c r="C44" s="251">
        <v>1708</v>
      </c>
      <c r="D44" s="127">
        <f>Galgali_HT!H191</f>
        <v>1716</v>
      </c>
      <c r="E44" s="127">
        <f t="shared" si="96"/>
        <v>1708</v>
      </c>
      <c r="F44" s="127">
        <v>1708</v>
      </c>
      <c r="G44" s="128">
        <f t="shared" ref="G44:G48" si="112">+E44-F44</f>
        <v>0</v>
      </c>
      <c r="H44" s="127">
        <v>2021</v>
      </c>
      <c r="I44" s="127">
        <f>Siya_HT!H203</f>
        <v>1625</v>
      </c>
      <c r="J44" s="127">
        <f t="shared" si="104"/>
        <v>1625</v>
      </c>
      <c r="K44" s="127">
        <v>1625</v>
      </c>
      <c r="L44" s="378">
        <f t="shared" si="105"/>
        <v>0</v>
      </c>
      <c r="M44" s="127">
        <v>460</v>
      </c>
      <c r="N44" s="127">
        <f>+Gogaer_HT!H298</f>
        <v>460</v>
      </c>
      <c r="O44" s="127">
        <f t="shared" si="106"/>
        <v>460</v>
      </c>
      <c r="P44" s="127">
        <v>460</v>
      </c>
      <c r="Q44" s="128">
        <f t="shared" si="107"/>
        <v>0</v>
      </c>
      <c r="R44" s="127">
        <f t="shared" si="108"/>
        <v>1030</v>
      </c>
      <c r="S44" s="127"/>
      <c r="T44" s="127">
        <f t="shared" si="97"/>
        <v>0</v>
      </c>
      <c r="U44" s="127"/>
      <c r="V44" s="128">
        <f t="shared" si="109"/>
        <v>0</v>
      </c>
      <c r="W44" s="127">
        <f t="shared" si="110"/>
        <v>674</v>
      </c>
      <c r="X44" s="127"/>
      <c r="Y44" s="127">
        <f t="shared" si="98"/>
        <v>0</v>
      </c>
      <c r="Z44" s="127"/>
      <c r="AA44" s="128">
        <f t="shared" si="111"/>
        <v>0</v>
      </c>
      <c r="AB44" s="128"/>
      <c r="AC44" s="128"/>
      <c r="AD44" s="128"/>
      <c r="AE44" s="128"/>
      <c r="AF44" s="128"/>
      <c r="AG44" s="127">
        <f t="shared" si="99"/>
        <v>5893</v>
      </c>
      <c r="AH44" s="127">
        <f t="shared" si="100"/>
        <v>3801</v>
      </c>
      <c r="AI44" s="127">
        <f t="shared" si="101"/>
        <v>3793</v>
      </c>
      <c r="AJ44" s="127">
        <f t="shared" si="102"/>
        <v>3793</v>
      </c>
      <c r="AK44" s="128">
        <f t="shared" si="103"/>
        <v>0</v>
      </c>
      <c r="AL44" s="138"/>
      <c r="AM44" s="311"/>
    </row>
    <row r="45" spans="1:42" s="119" customFormat="1" ht="21.75" customHeight="1">
      <c r="A45" s="250">
        <v>1.4</v>
      </c>
      <c r="B45" s="366" t="s">
        <v>342</v>
      </c>
      <c r="C45" s="251">
        <v>1352</v>
      </c>
      <c r="D45" s="127">
        <f>Galgali_HT!H192</f>
        <v>1547</v>
      </c>
      <c r="E45" s="127">
        <f t="shared" si="96"/>
        <v>1352</v>
      </c>
      <c r="F45" s="127">
        <v>1352</v>
      </c>
      <c r="G45" s="128">
        <f t="shared" si="112"/>
        <v>0</v>
      </c>
      <c r="H45" s="127">
        <v>553</v>
      </c>
      <c r="I45" s="127">
        <f>Siya_HT!H204</f>
        <v>307</v>
      </c>
      <c r="J45" s="127">
        <f t="shared" si="104"/>
        <v>307</v>
      </c>
      <c r="K45" s="127">
        <v>307</v>
      </c>
      <c r="L45" s="378">
        <f t="shared" si="105"/>
        <v>0</v>
      </c>
      <c r="M45" s="127">
        <v>339</v>
      </c>
      <c r="N45" s="127">
        <f>+Gogaer_HT!H299</f>
        <v>244</v>
      </c>
      <c r="O45" s="127">
        <f t="shared" si="106"/>
        <v>244</v>
      </c>
      <c r="P45" s="127">
        <v>244</v>
      </c>
      <c r="Q45" s="128">
        <f t="shared" si="107"/>
        <v>0</v>
      </c>
      <c r="R45" s="127">
        <f t="shared" si="108"/>
        <v>718</v>
      </c>
      <c r="S45" s="127"/>
      <c r="T45" s="127">
        <f t="shared" si="97"/>
        <v>0</v>
      </c>
      <c r="U45" s="127"/>
      <c r="V45" s="128">
        <f t="shared" si="109"/>
        <v>0</v>
      </c>
      <c r="W45" s="127">
        <f t="shared" si="110"/>
        <v>938</v>
      </c>
      <c r="X45" s="127"/>
      <c r="Y45" s="127">
        <f t="shared" si="98"/>
        <v>0</v>
      </c>
      <c r="Z45" s="127"/>
      <c r="AA45" s="128">
        <f t="shared" si="111"/>
        <v>0</v>
      </c>
      <c r="AB45" s="128"/>
      <c r="AC45" s="128"/>
      <c r="AD45" s="128"/>
      <c r="AE45" s="128"/>
      <c r="AF45" s="128"/>
      <c r="AG45" s="127">
        <f t="shared" si="99"/>
        <v>3900</v>
      </c>
      <c r="AH45" s="127">
        <f t="shared" si="100"/>
        <v>2098</v>
      </c>
      <c r="AI45" s="127">
        <f t="shared" si="101"/>
        <v>1903</v>
      </c>
      <c r="AJ45" s="127">
        <f t="shared" si="102"/>
        <v>1903</v>
      </c>
      <c r="AK45" s="128">
        <f t="shared" si="103"/>
        <v>0</v>
      </c>
      <c r="AL45" s="138"/>
      <c r="AM45" s="311"/>
    </row>
    <row r="46" spans="1:42" s="119" customFormat="1" ht="21.75" customHeight="1">
      <c r="A46" s="250">
        <v>1.5</v>
      </c>
      <c r="B46" s="366" t="s">
        <v>343</v>
      </c>
      <c r="C46" s="251">
        <v>842</v>
      </c>
      <c r="D46" s="127">
        <f>Galgali_HT!H193</f>
        <v>790</v>
      </c>
      <c r="E46" s="127">
        <f t="shared" si="96"/>
        <v>790</v>
      </c>
      <c r="F46" s="127">
        <v>790</v>
      </c>
      <c r="G46" s="128">
        <f t="shared" si="112"/>
        <v>0</v>
      </c>
      <c r="H46" s="127">
        <v>1272</v>
      </c>
      <c r="I46" s="127">
        <f>Siya_HT!H205</f>
        <v>946</v>
      </c>
      <c r="J46" s="127">
        <f t="shared" si="104"/>
        <v>946</v>
      </c>
      <c r="K46" s="127">
        <v>946</v>
      </c>
      <c r="L46" s="378">
        <f t="shared" si="105"/>
        <v>0</v>
      </c>
      <c r="M46" s="127">
        <v>375</v>
      </c>
      <c r="N46" s="127">
        <f>+Gogaer_HT!H300</f>
        <v>376</v>
      </c>
      <c r="O46" s="127">
        <f t="shared" si="106"/>
        <v>375</v>
      </c>
      <c r="P46" s="127">
        <v>375</v>
      </c>
      <c r="Q46" s="128">
        <f t="shared" si="107"/>
        <v>0</v>
      </c>
      <c r="R46" s="127">
        <f t="shared" si="108"/>
        <v>0</v>
      </c>
      <c r="S46" s="127"/>
      <c r="T46" s="127">
        <f t="shared" si="97"/>
        <v>0</v>
      </c>
      <c r="U46" s="127"/>
      <c r="V46" s="128">
        <f t="shared" si="109"/>
        <v>0</v>
      </c>
      <c r="W46" s="127">
        <f t="shared" si="110"/>
        <v>0</v>
      </c>
      <c r="X46" s="127"/>
      <c r="Y46" s="127">
        <f t="shared" si="98"/>
        <v>0</v>
      </c>
      <c r="Z46" s="127"/>
      <c r="AA46" s="128">
        <f t="shared" si="111"/>
        <v>0</v>
      </c>
      <c r="AB46" s="128"/>
      <c r="AC46" s="128"/>
      <c r="AD46" s="128"/>
      <c r="AE46" s="128"/>
      <c r="AF46" s="128"/>
      <c r="AG46" s="127">
        <f t="shared" si="99"/>
        <v>2489</v>
      </c>
      <c r="AH46" s="127">
        <f t="shared" si="100"/>
        <v>2112</v>
      </c>
      <c r="AI46" s="127">
        <f t="shared" si="101"/>
        <v>2111</v>
      </c>
      <c r="AJ46" s="127">
        <f t="shared" si="102"/>
        <v>2111</v>
      </c>
      <c r="AK46" s="128">
        <f t="shared" si="103"/>
        <v>0</v>
      </c>
      <c r="AL46" s="138"/>
      <c r="AM46" s="311"/>
    </row>
    <row r="47" spans="1:42" s="119" customFormat="1" ht="21.75" customHeight="1">
      <c r="A47" s="250">
        <v>1.6</v>
      </c>
      <c r="B47" s="366" t="s">
        <v>344</v>
      </c>
      <c r="C47" s="251">
        <v>640</v>
      </c>
      <c r="D47" s="127">
        <f>Galgali_HT!H194</f>
        <v>692</v>
      </c>
      <c r="E47" s="127">
        <f t="shared" si="96"/>
        <v>640</v>
      </c>
      <c r="F47" s="127">
        <v>640</v>
      </c>
      <c r="G47" s="128">
        <f t="shared" si="112"/>
        <v>0</v>
      </c>
      <c r="H47" s="127">
        <v>999</v>
      </c>
      <c r="I47" s="127">
        <f>Siya_HT!H206</f>
        <v>600</v>
      </c>
      <c r="J47" s="127">
        <f t="shared" si="104"/>
        <v>600</v>
      </c>
      <c r="K47" s="127">
        <v>600</v>
      </c>
      <c r="L47" s="378">
        <f t="shared" si="105"/>
        <v>0</v>
      </c>
      <c r="M47" s="127">
        <v>502</v>
      </c>
      <c r="N47" s="127">
        <f>+Gogaer_HT!H301</f>
        <v>501</v>
      </c>
      <c r="O47" s="127">
        <f t="shared" si="106"/>
        <v>501</v>
      </c>
      <c r="P47" s="127">
        <v>501</v>
      </c>
      <c r="Q47" s="128">
        <f t="shared" si="107"/>
        <v>0</v>
      </c>
      <c r="R47" s="127">
        <f t="shared" si="108"/>
        <v>883</v>
      </c>
      <c r="S47" s="127"/>
      <c r="T47" s="127">
        <f t="shared" si="97"/>
        <v>0</v>
      </c>
      <c r="U47" s="127"/>
      <c r="V47" s="128">
        <f t="shared" si="109"/>
        <v>0</v>
      </c>
      <c r="W47" s="127">
        <f t="shared" si="110"/>
        <v>1410</v>
      </c>
      <c r="X47" s="127"/>
      <c r="Y47" s="127">
        <f t="shared" si="98"/>
        <v>0</v>
      </c>
      <c r="Z47" s="127"/>
      <c r="AA47" s="128">
        <f t="shared" si="111"/>
        <v>0</v>
      </c>
      <c r="AB47" s="128"/>
      <c r="AC47" s="128"/>
      <c r="AD47" s="128"/>
      <c r="AE47" s="128"/>
      <c r="AF47" s="128"/>
      <c r="AG47" s="127">
        <f t="shared" si="99"/>
        <v>4434</v>
      </c>
      <c r="AH47" s="127">
        <f t="shared" si="100"/>
        <v>1793</v>
      </c>
      <c r="AI47" s="127">
        <f t="shared" si="101"/>
        <v>1741</v>
      </c>
      <c r="AJ47" s="127">
        <f t="shared" si="102"/>
        <v>1741</v>
      </c>
      <c r="AK47" s="128">
        <f t="shared" si="103"/>
        <v>0</v>
      </c>
      <c r="AL47" s="138"/>
      <c r="AM47" s="311"/>
    </row>
    <row r="48" spans="1:42" s="119" customFormat="1" ht="21.75" customHeight="1">
      <c r="A48" s="250">
        <v>1.7</v>
      </c>
      <c r="B48" s="366" t="s">
        <v>345</v>
      </c>
      <c r="C48" s="251">
        <v>264</v>
      </c>
      <c r="D48" s="127">
        <f>Galgali_HT!H195</f>
        <v>313</v>
      </c>
      <c r="E48" s="127">
        <f t="shared" si="96"/>
        <v>264</v>
      </c>
      <c r="F48" s="127">
        <v>264</v>
      </c>
      <c r="G48" s="128">
        <f t="shared" si="112"/>
        <v>0</v>
      </c>
      <c r="H48" s="127">
        <v>1372</v>
      </c>
      <c r="I48" s="127">
        <f>Siya_HT!H207</f>
        <v>1372</v>
      </c>
      <c r="J48" s="127">
        <f t="shared" si="104"/>
        <v>1372</v>
      </c>
      <c r="K48" s="127">
        <v>1372</v>
      </c>
      <c r="L48" s="378">
        <f t="shared" si="105"/>
        <v>0</v>
      </c>
      <c r="M48" s="127">
        <v>330</v>
      </c>
      <c r="N48" s="127">
        <f>+Gogaer_HT!H302</f>
        <v>142</v>
      </c>
      <c r="O48" s="127">
        <f t="shared" si="106"/>
        <v>142</v>
      </c>
      <c r="P48" s="127">
        <v>142</v>
      </c>
      <c r="Q48" s="128">
        <f t="shared" si="107"/>
        <v>0</v>
      </c>
      <c r="R48" s="127">
        <f t="shared" si="108"/>
        <v>0</v>
      </c>
      <c r="S48" s="127"/>
      <c r="T48" s="127">
        <f t="shared" si="97"/>
        <v>0</v>
      </c>
      <c r="U48" s="127"/>
      <c r="V48" s="128">
        <f t="shared" si="109"/>
        <v>0</v>
      </c>
      <c r="W48" s="127">
        <f t="shared" si="110"/>
        <v>0</v>
      </c>
      <c r="X48" s="127"/>
      <c r="Y48" s="127">
        <f t="shared" si="98"/>
        <v>0</v>
      </c>
      <c r="Z48" s="127"/>
      <c r="AA48" s="128">
        <f t="shared" si="111"/>
        <v>0</v>
      </c>
      <c r="AB48" s="128"/>
      <c r="AC48" s="128"/>
      <c r="AD48" s="128"/>
      <c r="AE48" s="128"/>
      <c r="AF48" s="128"/>
      <c r="AG48" s="127">
        <f t="shared" si="99"/>
        <v>1966</v>
      </c>
      <c r="AH48" s="127">
        <f t="shared" si="100"/>
        <v>1827</v>
      </c>
      <c r="AI48" s="127">
        <f t="shared" si="101"/>
        <v>1778</v>
      </c>
      <c r="AJ48" s="127">
        <f t="shared" si="102"/>
        <v>1778</v>
      </c>
      <c r="AK48" s="128">
        <f t="shared" si="103"/>
        <v>0</v>
      </c>
      <c r="AL48" s="138"/>
      <c r="AM48" s="311"/>
    </row>
    <row r="49" spans="1:42" s="119" customFormat="1" ht="21.75" customHeight="1">
      <c r="A49" s="250">
        <v>1.8</v>
      </c>
      <c r="B49" s="366" t="s">
        <v>346</v>
      </c>
      <c r="C49" s="251"/>
      <c r="D49" s="127">
        <f>Galgali_HT!H196</f>
        <v>0</v>
      </c>
      <c r="E49" s="127">
        <f t="shared" si="96"/>
        <v>0</v>
      </c>
      <c r="F49" s="127">
        <v>0</v>
      </c>
      <c r="G49" s="128">
        <f>+E49-F49</f>
        <v>0</v>
      </c>
      <c r="H49" s="127">
        <v>2429</v>
      </c>
      <c r="I49" s="127">
        <f>Siya_HT!H208</f>
        <v>3009</v>
      </c>
      <c r="J49" s="127">
        <f t="shared" si="104"/>
        <v>2141</v>
      </c>
      <c r="K49" s="127">
        <v>2141</v>
      </c>
      <c r="L49" s="378">
        <f>+J49-K49</f>
        <v>0</v>
      </c>
      <c r="M49" s="127"/>
      <c r="N49" s="127"/>
      <c r="O49" s="127">
        <f t="shared" ref="O49:O50" si="113">+IF(N49&lt;M49,N49,M49)</f>
        <v>0</v>
      </c>
      <c r="P49" s="127">
        <v>0</v>
      </c>
      <c r="Q49" s="128">
        <f>+O49-P49</f>
        <v>0</v>
      </c>
      <c r="R49" s="127">
        <f t="shared" si="108"/>
        <v>0</v>
      </c>
      <c r="S49" s="127"/>
      <c r="T49" s="127">
        <f t="shared" si="97"/>
        <v>0</v>
      </c>
      <c r="U49" s="127"/>
      <c r="V49" s="128">
        <f>+T49-U49</f>
        <v>0</v>
      </c>
      <c r="W49" s="127">
        <f t="shared" si="110"/>
        <v>0</v>
      </c>
      <c r="X49" s="127"/>
      <c r="Y49" s="127">
        <f t="shared" si="98"/>
        <v>0</v>
      </c>
      <c r="Z49" s="127"/>
      <c r="AA49" s="128">
        <f>+Y49-Z49</f>
        <v>0</v>
      </c>
      <c r="AB49" s="128"/>
      <c r="AC49" s="128"/>
      <c r="AD49" s="128"/>
      <c r="AE49" s="128"/>
      <c r="AF49" s="128"/>
      <c r="AG49" s="127">
        <f t="shared" si="99"/>
        <v>2429</v>
      </c>
      <c r="AH49" s="127">
        <f t="shared" si="100"/>
        <v>3009</v>
      </c>
      <c r="AI49" s="127">
        <f t="shared" si="101"/>
        <v>2141</v>
      </c>
      <c r="AJ49" s="127">
        <f t="shared" si="102"/>
        <v>2141</v>
      </c>
      <c r="AK49" s="128">
        <f t="shared" si="103"/>
        <v>0</v>
      </c>
      <c r="AL49" s="138"/>
      <c r="AM49" s="311"/>
    </row>
    <row r="50" spans="1:42" s="119" customFormat="1" ht="21.75" customHeight="1">
      <c r="A50" s="250">
        <v>1.9</v>
      </c>
      <c r="B50" s="366" t="s">
        <v>385</v>
      </c>
      <c r="C50" s="251"/>
      <c r="D50" s="127"/>
      <c r="E50" s="127"/>
      <c r="F50" s="127"/>
      <c r="G50" s="128"/>
      <c r="H50" s="127"/>
      <c r="I50" s="127"/>
      <c r="J50" s="127"/>
      <c r="K50" s="127"/>
      <c r="L50" s="378"/>
      <c r="M50" s="127"/>
      <c r="N50" s="127"/>
      <c r="O50" s="127">
        <f t="shared" si="113"/>
        <v>0</v>
      </c>
      <c r="P50" s="127">
        <v>0</v>
      </c>
      <c r="Q50" s="128"/>
      <c r="R50" s="127"/>
      <c r="S50" s="127"/>
      <c r="T50" s="127">
        <f t="shared" si="97"/>
        <v>0</v>
      </c>
      <c r="U50" s="127"/>
      <c r="V50" s="128"/>
      <c r="W50" s="127"/>
      <c r="X50" s="127"/>
      <c r="Y50" s="127">
        <f t="shared" si="98"/>
        <v>0</v>
      </c>
      <c r="Z50" s="127"/>
      <c r="AA50" s="128"/>
      <c r="AB50" s="128"/>
      <c r="AC50" s="128"/>
      <c r="AD50" s="128"/>
      <c r="AE50" s="128"/>
      <c r="AF50" s="128"/>
      <c r="AG50" s="127">
        <f t="shared" si="99"/>
        <v>0</v>
      </c>
      <c r="AH50" s="127">
        <f t="shared" si="100"/>
        <v>0</v>
      </c>
      <c r="AI50" s="127">
        <f t="shared" si="101"/>
        <v>0</v>
      </c>
      <c r="AJ50" s="127">
        <f t="shared" si="102"/>
        <v>0</v>
      </c>
      <c r="AK50" s="128">
        <f t="shared" si="103"/>
        <v>0</v>
      </c>
      <c r="AL50" s="138"/>
      <c r="AM50" s="311"/>
    </row>
    <row r="51" spans="1:42" s="119" customFormat="1" ht="15">
      <c r="A51" s="601" t="s">
        <v>347</v>
      </c>
      <c r="B51" s="602"/>
      <c r="C51" s="364">
        <f>SUM(C42:C49)</f>
        <v>24726</v>
      </c>
      <c r="D51" s="364">
        <f>SUM(D42:D49)</f>
        <v>22665</v>
      </c>
      <c r="E51" s="364">
        <f>SUM(E42:E49)</f>
        <v>22361</v>
      </c>
      <c r="F51" s="364">
        <f>SUM(F42:F49)</f>
        <v>22361</v>
      </c>
      <c r="G51" s="364">
        <f t="shared" ref="G51:H51" si="114">SUM(G42:G49)</f>
        <v>0</v>
      </c>
      <c r="H51" s="364">
        <f t="shared" si="114"/>
        <v>40878</v>
      </c>
      <c r="I51" s="364">
        <f>SUM(I42:I49)</f>
        <v>22465</v>
      </c>
      <c r="J51" s="364">
        <f>SUM(J42:J49)</f>
        <v>21597</v>
      </c>
      <c r="K51" s="364">
        <f>SUM(K42:K49)</f>
        <v>21597</v>
      </c>
      <c r="L51" s="379">
        <f>SUM(L42:L49)</f>
        <v>0</v>
      </c>
      <c r="M51" s="364">
        <f t="shared" ref="M51:O51" si="115">SUM(M42:M50)</f>
        <v>16317</v>
      </c>
      <c r="N51" s="364">
        <f t="shared" si="115"/>
        <v>13090</v>
      </c>
      <c r="O51" s="364">
        <f t="shared" si="115"/>
        <v>13089</v>
      </c>
      <c r="P51" s="364">
        <f>SUM(P42:P50)</f>
        <v>13089</v>
      </c>
      <c r="Q51" s="364">
        <f>SUM(Q42:Q50)</f>
        <v>0</v>
      </c>
      <c r="R51" s="364">
        <f t="shared" ref="R51" si="116">SUM(R42:R49)</f>
        <v>14245</v>
      </c>
      <c r="S51" s="364">
        <f>SUM(S42:S49)</f>
        <v>0</v>
      </c>
      <c r="T51" s="364">
        <f t="shared" ref="T51:W51" si="117">SUM(T42:T49)</f>
        <v>0</v>
      </c>
      <c r="U51" s="364">
        <f t="shared" si="117"/>
        <v>0</v>
      </c>
      <c r="V51" s="364">
        <f t="shared" si="117"/>
        <v>0</v>
      </c>
      <c r="W51" s="364">
        <f t="shared" si="117"/>
        <v>14021</v>
      </c>
      <c r="X51" s="364">
        <f>SUM(X42:X49)</f>
        <v>0</v>
      </c>
      <c r="Y51" s="364">
        <f t="shared" ref="Y51:AA51" si="118">SUM(Y42:Y49)</f>
        <v>0</v>
      </c>
      <c r="Z51" s="364">
        <f t="shared" si="118"/>
        <v>0</v>
      </c>
      <c r="AA51" s="364">
        <f t="shared" si="118"/>
        <v>0</v>
      </c>
      <c r="AB51" s="364"/>
      <c r="AC51" s="364"/>
      <c r="AD51" s="364"/>
      <c r="AE51" s="364"/>
      <c r="AF51" s="364"/>
      <c r="AG51" s="364">
        <f>SUM(AG42:AG49)</f>
        <v>110187</v>
      </c>
      <c r="AH51" s="364">
        <f>SUM(AH42:AH49)</f>
        <v>58220</v>
      </c>
      <c r="AI51" s="364">
        <f>SUM(AI42:AI49)</f>
        <v>57047</v>
      </c>
      <c r="AJ51" s="364">
        <f>SUM(AJ42:AJ49)</f>
        <v>57047</v>
      </c>
      <c r="AK51" s="364">
        <f>SUM(AK42:AK49)</f>
        <v>0</v>
      </c>
      <c r="AL51" s="365"/>
      <c r="AM51" s="310"/>
    </row>
    <row r="52" spans="1:42" s="119" customFormat="1" ht="27" customHeight="1">
      <c r="A52" s="120">
        <v>2</v>
      </c>
      <c r="B52" s="616" t="s">
        <v>348</v>
      </c>
      <c r="C52" s="617"/>
      <c r="D52" s="131"/>
      <c r="E52" s="131"/>
      <c r="F52" s="131"/>
      <c r="G52" s="131"/>
      <c r="H52" s="131"/>
      <c r="I52" s="131"/>
      <c r="J52" s="131"/>
      <c r="K52" s="131"/>
      <c r="L52" s="380"/>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259"/>
      <c r="AL52" s="123"/>
      <c r="AM52" s="308"/>
    </row>
    <row r="53" spans="1:42" s="119" customFormat="1" ht="21.75" customHeight="1">
      <c r="A53" s="124">
        <v>2.1</v>
      </c>
      <c r="B53" s="125" t="s">
        <v>349</v>
      </c>
      <c r="C53" s="132">
        <v>4335.6000000000004</v>
      </c>
      <c r="D53" s="132">
        <f>+'Restoration_Galgali &amp; Tarapur'!D58</f>
        <v>1169.18</v>
      </c>
      <c r="E53" s="127">
        <f t="shared" ref="E53:E56" si="119">+IF(D53&lt;C53,D53,C53)</f>
        <v>1169.18</v>
      </c>
      <c r="F53" s="127">
        <v>1169.18</v>
      </c>
      <c r="G53" s="128">
        <f t="shared" ref="G53:G56" si="120">+E53-F53</f>
        <v>0</v>
      </c>
      <c r="H53" s="132">
        <v>6821.92</v>
      </c>
      <c r="I53" s="132">
        <f>+Restoration_Siya!D89</f>
        <v>1493.64</v>
      </c>
      <c r="J53" s="127">
        <f>+IF(I53&lt;H53,I53,H53)</f>
        <v>1493.64</v>
      </c>
      <c r="K53" s="127">
        <v>1493.64</v>
      </c>
      <c r="L53" s="378">
        <f>+J53-K53</f>
        <v>0</v>
      </c>
      <c r="M53" s="132">
        <v>2577.8589999999999</v>
      </c>
      <c r="N53" s="234">
        <f>+Gogaur_Restoration!D21</f>
        <v>298.39</v>
      </c>
      <c r="O53" s="234">
        <f>+IF(N53&lt;M53,N53,M53)</f>
        <v>298.39</v>
      </c>
      <c r="P53" s="132">
        <v>298.39</v>
      </c>
      <c r="Q53" s="128">
        <f t="shared" ref="Q53:Q56" si="121">+O53-P53</f>
        <v>0</v>
      </c>
      <c r="R53" s="132">
        <v>656.41399999999999</v>
      </c>
      <c r="S53" s="234">
        <f>+Rest_Hosiyarpur!F22</f>
        <v>243.8</v>
      </c>
      <c r="T53" s="234">
        <f>+IF(S53&lt;R53,S53,R53)</f>
        <v>243.8</v>
      </c>
      <c r="U53" s="132"/>
      <c r="V53" s="128">
        <f t="shared" ref="V53:V56" si="122">+T53-U53</f>
        <v>243.8</v>
      </c>
      <c r="W53" s="132">
        <v>1287.8399999999999</v>
      </c>
      <c r="X53" s="234"/>
      <c r="Y53" s="234">
        <f>+IF(X53&lt;W53,X53,W53)</f>
        <v>0</v>
      </c>
      <c r="Z53" s="132"/>
      <c r="AA53" s="128">
        <f t="shared" ref="AA53:AA56" si="123">+Y53-Z53</f>
        <v>0</v>
      </c>
      <c r="AB53" s="128"/>
      <c r="AC53" s="128"/>
      <c r="AD53" s="128"/>
      <c r="AE53" s="128"/>
      <c r="AF53" s="128"/>
      <c r="AG53" s="127">
        <f t="shared" ref="AG53:AG62" si="124">+C53+H53+M53+R53+W53</f>
        <v>15679.633000000002</v>
      </c>
      <c r="AH53" s="127">
        <f t="shared" ref="AH53:AH62" si="125">+D53+I53+N53+S53+X53</f>
        <v>3205.01</v>
      </c>
      <c r="AI53" s="175">
        <f t="shared" ref="AI53:AI62" si="126">+E53+J53+O53+T53+Y53</f>
        <v>3205.01</v>
      </c>
      <c r="AJ53" s="175">
        <f t="shared" ref="AJ53:AJ62" si="127">+F53+K53+P53+U53+Z53</f>
        <v>2961.21</v>
      </c>
      <c r="AK53" s="128">
        <f t="shared" ref="AK53:AK62" si="128">+G53+L53+Q53+V53+AA53</f>
        <v>243.8</v>
      </c>
      <c r="AL53" s="124"/>
      <c r="AM53" s="309">
        <f>+L53*0.8</f>
        <v>0</v>
      </c>
      <c r="AN53" s="134">
        <f>+Q53*0.8</f>
        <v>0</v>
      </c>
      <c r="AO53" s="145">
        <f t="shared" ref="AO53:AO62" si="129">+C53-D53</f>
        <v>3166.42</v>
      </c>
      <c r="AP53" s="145">
        <f t="shared" ref="AP53:AP62" si="130">+H53-I53</f>
        <v>5328.28</v>
      </c>
    </row>
    <row r="54" spans="1:42" s="119" customFormat="1" ht="21.75" customHeight="1">
      <c r="A54" s="124">
        <v>2.2000000000000002</v>
      </c>
      <c r="B54" s="125" t="s">
        <v>350</v>
      </c>
      <c r="C54" s="132">
        <v>1706.8</v>
      </c>
      <c r="D54" s="132"/>
      <c r="E54" s="127">
        <f t="shared" si="119"/>
        <v>0</v>
      </c>
      <c r="F54" s="127"/>
      <c r="G54" s="128">
        <f t="shared" si="120"/>
        <v>0</v>
      </c>
      <c r="H54" s="133">
        <v>3296.18</v>
      </c>
      <c r="I54" s="127">
        <f>+Restoration_Siya!D90</f>
        <v>0</v>
      </c>
      <c r="J54" s="127">
        <f t="shared" ref="J54:J56" si="131">+IF(I54&lt;H54,I54,H54)</f>
        <v>0</v>
      </c>
      <c r="K54" s="127">
        <v>0</v>
      </c>
      <c r="L54" s="378">
        <f>+J54-K54</f>
        <v>0</v>
      </c>
      <c r="M54" s="132">
        <v>257.73</v>
      </c>
      <c r="N54" s="234">
        <f>+Gogaur_Restoration!D22</f>
        <v>0</v>
      </c>
      <c r="O54" s="234">
        <f t="shared" ref="O54:O56" si="132">+IF(N54&lt;M54,N54,M54)</f>
        <v>0</v>
      </c>
      <c r="P54" s="234">
        <v>0</v>
      </c>
      <c r="Q54" s="128">
        <f t="shared" si="121"/>
        <v>0</v>
      </c>
      <c r="R54" s="132">
        <v>473.51499999999999</v>
      </c>
      <c r="S54" s="234">
        <f>+Rest_Hosiyarpur!F23</f>
        <v>0</v>
      </c>
      <c r="T54" s="234">
        <f t="shared" ref="T54:T56" si="133">+IF(S54&lt;R54,S54,R54)</f>
        <v>0</v>
      </c>
      <c r="U54" s="132"/>
      <c r="V54" s="128">
        <f t="shared" si="122"/>
        <v>0</v>
      </c>
      <c r="W54" s="132">
        <v>2064.46</v>
      </c>
      <c r="X54" s="234">
        <f>Rest_Hosiyarpur!F23</f>
        <v>0</v>
      </c>
      <c r="Y54" s="234">
        <f t="shared" ref="Y54:Y56" si="134">+IF(X54&lt;W54,X54,W54)</f>
        <v>0</v>
      </c>
      <c r="Z54" s="132"/>
      <c r="AA54" s="128">
        <f t="shared" si="123"/>
        <v>0</v>
      </c>
      <c r="AB54" s="128"/>
      <c r="AC54" s="128"/>
      <c r="AD54" s="128"/>
      <c r="AE54" s="128"/>
      <c r="AF54" s="128"/>
      <c r="AG54" s="127">
        <f t="shared" si="124"/>
        <v>7798.6849999999995</v>
      </c>
      <c r="AH54" s="127">
        <f t="shared" si="125"/>
        <v>0</v>
      </c>
      <c r="AI54" s="175">
        <f t="shared" si="126"/>
        <v>0</v>
      </c>
      <c r="AJ54" s="175">
        <f t="shared" si="127"/>
        <v>0</v>
      </c>
      <c r="AK54" s="128">
        <f t="shared" si="128"/>
        <v>0</v>
      </c>
      <c r="AL54" s="124"/>
      <c r="AM54" s="309"/>
      <c r="AN54" s="134"/>
      <c r="AO54" s="145">
        <f t="shared" si="129"/>
        <v>1706.8</v>
      </c>
      <c r="AP54" s="145">
        <f t="shared" si="130"/>
        <v>3296.18</v>
      </c>
    </row>
    <row r="55" spans="1:42" s="119" customFormat="1" ht="21.75" customHeight="1">
      <c r="A55" s="124">
        <v>2.2999999999999998</v>
      </c>
      <c r="B55" s="125" t="s">
        <v>351</v>
      </c>
      <c r="C55" s="133">
        <v>40.659999999999997</v>
      </c>
      <c r="D55" s="133">
        <f>+'Restoration_Galgali &amp; Tarapur'!D59</f>
        <v>40.659999999999997</v>
      </c>
      <c r="E55" s="127">
        <f t="shared" si="119"/>
        <v>40.659999999999997</v>
      </c>
      <c r="F55" s="127"/>
      <c r="G55" s="128">
        <f t="shared" si="120"/>
        <v>40.659999999999997</v>
      </c>
      <c r="H55" s="133"/>
      <c r="I55" s="132">
        <f>+Restoration_Siya!D91</f>
        <v>137.58000000000001</v>
      </c>
      <c r="J55" s="127">
        <f t="shared" si="131"/>
        <v>0</v>
      </c>
      <c r="K55" s="127">
        <v>0</v>
      </c>
      <c r="L55" s="378">
        <f t="shared" ref="L55:L56" si="135">+J55-K55</f>
        <v>0</v>
      </c>
      <c r="M55" s="132"/>
      <c r="N55" s="234">
        <f>+Gogaur_Restoration!D23</f>
        <v>0</v>
      </c>
      <c r="O55" s="234">
        <f t="shared" si="132"/>
        <v>0</v>
      </c>
      <c r="P55" s="234">
        <v>0</v>
      </c>
      <c r="Q55" s="128">
        <f t="shared" si="121"/>
        <v>0</v>
      </c>
      <c r="R55" s="132">
        <v>0</v>
      </c>
      <c r="S55" s="234">
        <f>+Rest_Hosiyarpur!F24</f>
        <v>0</v>
      </c>
      <c r="T55" s="234">
        <f t="shared" si="133"/>
        <v>0</v>
      </c>
      <c r="U55" s="132"/>
      <c r="V55" s="128">
        <f t="shared" si="122"/>
        <v>0</v>
      </c>
      <c r="W55" s="132">
        <v>0</v>
      </c>
      <c r="X55" s="234">
        <f>Rest_Hosiyarpur!F24</f>
        <v>0</v>
      </c>
      <c r="Y55" s="234">
        <f t="shared" si="134"/>
        <v>0</v>
      </c>
      <c r="Z55" s="132"/>
      <c r="AA55" s="128">
        <f t="shared" si="123"/>
        <v>0</v>
      </c>
      <c r="AB55" s="128"/>
      <c r="AC55" s="128"/>
      <c r="AD55" s="128"/>
      <c r="AE55" s="128"/>
      <c r="AF55" s="128"/>
      <c r="AG55" s="127">
        <f t="shared" si="124"/>
        <v>40.659999999999997</v>
      </c>
      <c r="AH55" s="127">
        <f t="shared" si="125"/>
        <v>178.24</v>
      </c>
      <c r="AI55" s="175">
        <f t="shared" si="126"/>
        <v>40.659999999999997</v>
      </c>
      <c r="AJ55" s="175">
        <f t="shared" si="127"/>
        <v>0</v>
      </c>
      <c r="AK55" s="128">
        <f t="shared" si="128"/>
        <v>40.659999999999997</v>
      </c>
      <c r="AL55" s="125" t="s">
        <v>2158</v>
      </c>
      <c r="AM55" s="309"/>
      <c r="AN55" s="134"/>
      <c r="AO55" s="145">
        <f t="shared" si="129"/>
        <v>0</v>
      </c>
      <c r="AP55" s="145">
        <f t="shared" si="130"/>
        <v>-137.58000000000001</v>
      </c>
    </row>
    <row r="56" spans="1:42" s="119" customFormat="1" ht="21.75" customHeight="1">
      <c r="A56" s="124">
        <v>2.4</v>
      </c>
      <c r="B56" s="125" t="s">
        <v>352</v>
      </c>
      <c r="C56" s="132">
        <v>145.82</v>
      </c>
      <c r="D56" s="132"/>
      <c r="E56" s="127">
        <f t="shared" si="119"/>
        <v>0</v>
      </c>
      <c r="F56" s="127"/>
      <c r="G56" s="128">
        <f t="shared" si="120"/>
        <v>0</v>
      </c>
      <c r="H56" s="133"/>
      <c r="I56" s="132"/>
      <c r="J56" s="127">
        <f t="shared" si="131"/>
        <v>0</v>
      </c>
      <c r="K56" s="127">
        <v>0</v>
      </c>
      <c r="L56" s="378">
        <f t="shared" si="135"/>
        <v>0</v>
      </c>
      <c r="M56" s="132">
        <v>391.678</v>
      </c>
      <c r="N56" s="234"/>
      <c r="O56" s="234">
        <f t="shared" si="132"/>
        <v>0</v>
      </c>
      <c r="P56" s="234">
        <v>0</v>
      </c>
      <c r="Q56" s="128">
        <f t="shared" si="121"/>
        <v>0</v>
      </c>
      <c r="R56" s="132">
        <v>168.43199999999999</v>
      </c>
      <c r="S56" s="234">
        <f>+Rest_Hosiyarpur!F25</f>
        <v>0</v>
      </c>
      <c r="T56" s="234">
        <f t="shared" si="133"/>
        <v>0</v>
      </c>
      <c r="U56" s="132"/>
      <c r="V56" s="128">
        <f t="shared" si="122"/>
        <v>0</v>
      </c>
      <c r="W56" s="132">
        <v>166.25399999999999</v>
      </c>
      <c r="X56" s="234">
        <f>Rest_Hosiyarpur!F25</f>
        <v>0</v>
      </c>
      <c r="Y56" s="234">
        <f t="shared" si="134"/>
        <v>0</v>
      </c>
      <c r="Z56" s="132"/>
      <c r="AA56" s="128">
        <f t="shared" si="123"/>
        <v>0</v>
      </c>
      <c r="AB56" s="128"/>
      <c r="AC56" s="128"/>
      <c r="AD56" s="128"/>
      <c r="AE56" s="128"/>
      <c r="AF56" s="128"/>
      <c r="AG56" s="127">
        <f t="shared" si="124"/>
        <v>872.18400000000008</v>
      </c>
      <c r="AH56" s="127">
        <f t="shared" si="125"/>
        <v>0</v>
      </c>
      <c r="AI56" s="175">
        <f t="shared" si="126"/>
        <v>0</v>
      </c>
      <c r="AJ56" s="175">
        <f t="shared" si="127"/>
        <v>0</v>
      </c>
      <c r="AK56" s="128">
        <f t="shared" si="128"/>
        <v>0</v>
      </c>
      <c r="AL56" s="124"/>
      <c r="AM56" s="309"/>
      <c r="AN56" s="134"/>
      <c r="AO56" s="145">
        <f t="shared" si="129"/>
        <v>145.82</v>
      </c>
      <c r="AP56" s="145">
        <f t="shared" si="130"/>
        <v>0</v>
      </c>
    </row>
    <row r="57" spans="1:42" s="119" customFormat="1" ht="21.75" hidden="1" customHeight="1">
      <c r="A57" s="120">
        <v>3</v>
      </c>
      <c r="B57" s="121" t="s">
        <v>353</v>
      </c>
      <c r="C57" s="123"/>
      <c r="D57" s="123"/>
      <c r="E57" s="123"/>
      <c r="F57" s="123"/>
      <c r="G57" s="123"/>
      <c r="H57" s="123"/>
      <c r="I57" s="123"/>
      <c r="J57" s="123"/>
      <c r="K57" s="123"/>
      <c r="L57" s="380"/>
      <c r="M57" s="123"/>
      <c r="N57" s="123"/>
      <c r="O57" s="123"/>
      <c r="P57" s="123"/>
      <c r="Q57" s="123"/>
      <c r="R57" s="123"/>
      <c r="S57" s="234">
        <f>+Rest_Hosiyarpur!F26</f>
        <v>243.8</v>
      </c>
      <c r="T57" s="123"/>
      <c r="U57" s="123"/>
      <c r="V57" s="123"/>
      <c r="W57" s="123"/>
      <c r="X57" s="123"/>
      <c r="Y57" s="123"/>
      <c r="Z57" s="123"/>
      <c r="AA57" s="123"/>
      <c r="AB57" s="123"/>
      <c r="AC57" s="123"/>
      <c r="AD57" s="123"/>
      <c r="AE57" s="123"/>
      <c r="AF57" s="123"/>
      <c r="AG57" s="123">
        <f t="shared" si="124"/>
        <v>0</v>
      </c>
      <c r="AH57" s="123">
        <f t="shared" si="125"/>
        <v>243.8</v>
      </c>
      <c r="AI57" s="123">
        <f t="shared" si="126"/>
        <v>0</v>
      </c>
      <c r="AJ57" s="123">
        <f t="shared" si="127"/>
        <v>0</v>
      </c>
      <c r="AK57" s="260">
        <f t="shared" si="128"/>
        <v>0</v>
      </c>
      <c r="AL57" s="123"/>
      <c r="AM57" s="308"/>
      <c r="AO57" s="145">
        <f t="shared" si="129"/>
        <v>0</v>
      </c>
      <c r="AP57" s="145">
        <f t="shared" si="130"/>
        <v>0</v>
      </c>
    </row>
    <row r="58" spans="1:42" s="119" customFormat="1" ht="21.75" hidden="1" customHeight="1">
      <c r="A58" s="135" t="s">
        <v>46</v>
      </c>
      <c r="B58" s="136" t="s">
        <v>354</v>
      </c>
      <c r="C58" s="137"/>
      <c r="D58" s="137"/>
      <c r="E58" s="137"/>
      <c r="F58" s="137"/>
      <c r="G58" s="137"/>
      <c r="H58" s="137"/>
      <c r="I58" s="137"/>
      <c r="J58" s="137"/>
      <c r="K58" s="137"/>
      <c r="L58" s="381"/>
      <c r="M58" s="137"/>
      <c r="N58" s="137"/>
      <c r="O58" s="137"/>
      <c r="P58" s="137"/>
      <c r="Q58" s="137"/>
      <c r="R58" s="137"/>
      <c r="S58" s="234">
        <f>+Rest_Hosiyarpur!F27</f>
        <v>0</v>
      </c>
      <c r="T58" s="137"/>
      <c r="U58" s="137"/>
      <c r="V58" s="137"/>
      <c r="W58" s="137"/>
      <c r="X58" s="137"/>
      <c r="Y58" s="137"/>
      <c r="Z58" s="137"/>
      <c r="AA58" s="137"/>
      <c r="AB58" s="137"/>
      <c r="AC58" s="137"/>
      <c r="AD58" s="137"/>
      <c r="AE58" s="137"/>
      <c r="AF58" s="137"/>
      <c r="AG58" s="127">
        <f t="shared" si="124"/>
        <v>0</v>
      </c>
      <c r="AH58" s="127">
        <f t="shared" si="125"/>
        <v>0</v>
      </c>
      <c r="AI58" s="127">
        <f t="shared" si="126"/>
        <v>0</v>
      </c>
      <c r="AJ58" s="127">
        <f t="shared" si="127"/>
        <v>0</v>
      </c>
      <c r="AK58" s="128">
        <f t="shared" si="128"/>
        <v>0</v>
      </c>
      <c r="AL58" s="138"/>
      <c r="AM58" s="311"/>
      <c r="AO58" s="145">
        <f t="shared" si="129"/>
        <v>0</v>
      </c>
      <c r="AP58" s="145">
        <f t="shared" si="130"/>
        <v>0</v>
      </c>
    </row>
    <row r="59" spans="1:42" s="119" customFormat="1" ht="21.75" hidden="1" customHeight="1">
      <c r="A59" s="135" t="s">
        <v>355</v>
      </c>
      <c r="B59" s="136" t="s">
        <v>356</v>
      </c>
      <c r="C59" s="137"/>
      <c r="D59" s="137"/>
      <c r="E59" s="137"/>
      <c r="F59" s="137"/>
      <c r="G59" s="137"/>
      <c r="H59" s="137"/>
      <c r="I59" s="137"/>
      <c r="J59" s="137"/>
      <c r="K59" s="137"/>
      <c r="L59" s="381"/>
      <c r="M59" s="137"/>
      <c r="N59" s="137"/>
      <c r="O59" s="137"/>
      <c r="P59" s="137"/>
      <c r="Q59" s="137"/>
      <c r="R59" s="137"/>
      <c r="S59" s="234">
        <f>+Rest_Hosiyarpur!F28</f>
        <v>0</v>
      </c>
      <c r="T59" s="137"/>
      <c r="U59" s="137"/>
      <c r="V59" s="137"/>
      <c r="W59" s="137"/>
      <c r="X59" s="137"/>
      <c r="Y59" s="137"/>
      <c r="Z59" s="137"/>
      <c r="AA59" s="137"/>
      <c r="AB59" s="137"/>
      <c r="AC59" s="137"/>
      <c r="AD59" s="137"/>
      <c r="AE59" s="137"/>
      <c r="AF59" s="137"/>
      <c r="AG59" s="127">
        <f t="shared" si="124"/>
        <v>0</v>
      </c>
      <c r="AH59" s="127">
        <f t="shared" si="125"/>
        <v>0</v>
      </c>
      <c r="AI59" s="127">
        <f t="shared" si="126"/>
        <v>0</v>
      </c>
      <c r="AJ59" s="127">
        <f t="shared" si="127"/>
        <v>0</v>
      </c>
      <c r="AK59" s="128">
        <f t="shared" si="128"/>
        <v>0</v>
      </c>
      <c r="AL59" s="138"/>
      <c r="AM59" s="311"/>
      <c r="AO59" s="145">
        <f t="shared" si="129"/>
        <v>0</v>
      </c>
      <c r="AP59" s="145">
        <f t="shared" si="130"/>
        <v>0</v>
      </c>
    </row>
    <row r="60" spans="1:42" s="119" customFormat="1" ht="21.75" hidden="1" customHeight="1">
      <c r="A60" s="135" t="s">
        <v>357</v>
      </c>
      <c r="B60" s="136" t="s">
        <v>358</v>
      </c>
      <c r="C60" s="137"/>
      <c r="D60" s="137"/>
      <c r="E60" s="137"/>
      <c r="F60" s="137"/>
      <c r="G60" s="137"/>
      <c r="H60" s="137"/>
      <c r="I60" s="137"/>
      <c r="J60" s="137"/>
      <c r="K60" s="137"/>
      <c r="L60" s="381"/>
      <c r="M60" s="137"/>
      <c r="N60" s="137"/>
      <c r="O60" s="137"/>
      <c r="P60" s="137"/>
      <c r="Q60" s="137"/>
      <c r="R60" s="137"/>
      <c r="S60" s="234">
        <f>+Rest_Hosiyarpur!F29</f>
        <v>0</v>
      </c>
      <c r="T60" s="137"/>
      <c r="U60" s="137"/>
      <c r="V60" s="137"/>
      <c r="W60" s="137"/>
      <c r="X60" s="137"/>
      <c r="Y60" s="137"/>
      <c r="Z60" s="137"/>
      <c r="AA60" s="137"/>
      <c r="AB60" s="137"/>
      <c r="AC60" s="137"/>
      <c r="AD60" s="137"/>
      <c r="AE60" s="137"/>
      <c r="AF60" s="137"/>
      <c r="AG60" s="127">
        <f t="shared" si="124"/>
        <v>0</v>
      </c>
      <c r="AH60" s="127">
        <f t="shared" si="125"/>
        <v>0</v>
      </c>
      <c r="AI60" s="127">
        <f t="shared" si="126"/>
        <v>0</v>
      </c>
      <c r="AJ60" s="127">
        <f t="shared" si="127"/>
        <v>0</v>
      </c>
      <c r="AK60" s="128">
        <f t="shared" si="128"/>
        <v>0</v>
      </c>
      <c r="AL60" s="138"/>
      <c r="AM60" s="311"/>
      <c r="AO60" s="145">
        <f t="shared" si="129"/>
        <v>0</v>
      </c>
      <c r="AP60" s="145">
        <f t="shared" si="130"/>
        <v>0</v>
      </c>
    </row>
    <row r="61" spans="1:42" s="119" customFormat="1" ht="21.75" hidden="1" customHeight="1">
      <c r="A61" s="135" t="s">
        <v>359</v>
      </c>
      <c r="B61" s="136" t="s">
        <v>360</v>
      </c>
      <c r="C61" s="137"/>
      <c r="D61" s="137"/>
      <c r="E61" s="137"/>
      <c r="F61" s="137"/>
      <c r="G61" s="137"/>
      <c r="H61" s="137"/>
      <c r="I61" s="137"/>
      <c r="J61" s="137"/>
      <c r="K61" s="137"/>
      <c r="L61" s="381"/>
      <c r="M61" s="137"/>
      <c r="N61" s="137"/>
      <c r="O61" s="137"/>
      <c r="P61" s="137"/>
      <c r="Q61" s="137"/>
      <c r="R61" s="137"/>
      <c r="S61" s="234">
        <f>+Rest_Hosiyarpur!F30</f>
        <v>0</v>
      </c>
      <c r="T61" s="137"/>
      <c r="U61" s="137"/>
      <c r="V61" s="137"/>
      <c r="W61" s="137"/>
      <c r="X61" s="137"/>
      <c r="Y61" s="137"/>
      <c r="Z61" s="137"/>
      <c r="AA61" s="137"/>
      <c r="AB61" s="137"/>
      <c r="AC61" s="137"/>
      <c r="AD61" s="137"/>
      <c r="AE61" s="137"/>
      <c r="AF61" s="137"/>
      <c r="AG61" s="127">
        <f t="shared" si="124"/>
        <v>0</v>
      </c>
      <c r="AH61" s="127">
        <f t="shared" si="125"/>
        <v>0</v>
      </c>
      <c r="AI61" s="127">
        <f t="shared" si="126"/>
        <v>0</v>
      </c>
      <c r="AJ61" s="127">
        <f t="shared" si="127"/>
        <v>0</v>
      </c>
      <c r="AK61" s="128">
        <f t="shared" si="128"/>
        <v>0</v>
      </c>
      <c r="AL61" s="138"/>
      <c r="AM61" s="311"/>
      <c r="AO61" s="145">
        <f t="shared" si="129"/>
        <v>0</v>
      </c>
      <c r="AP61" s="145">
        <f t="shared" si="130"/>
        <v>0</v>
      </c>
    </row>
    <row r="62" spans="1:42" s="119" customFormat="1" ht="28.5" customHeight="1">
      <c r="A62" s="120">
        <v>4</v>
      </c>
      <c r="B62" s="121" t="s">
        <v>361</v>
      </c>
      <c r="C62" s="122">
        <v>592</v>
      </c>
      <c r="D62" s="122">
        <f>200+126</f>
        <v>326</v>
      </c>
      <c r="E62" s="122">
        <f t="shared" ref="E62:E64" si="136">+IF(D62&lt;C62,D62,C62)</f>
        <v>326</v>
      </c>
      <c r="F62" s="122">
        <v>326</v>
      </c>
      <c r="G62" s="128">
        <f t="shared" ref="G62:G64" si="137">+E62-F62</f>
        <v>0</v>
      </c>
      <c r="H62" s="122">
        <v>1323</v>
      </c>
      <c r="I62" s="122">
        <v>477</v>
      </c>
      <c r="J62" s="127">
        <f t="shared" ref="J62" si="138">+IF(I62&lt;H62,I62,H62)</f>
        <v>477</v>
      </c>
      <c r="K62" s="127">
        <v>186</v>
      </c>
      <c r="L62" s="378">
        <f t="shared" ref="L62" si="139">+J62-K62</f>
        <v>291</v>
      </c>
      <c r="M62" s="122">
        <v>433</v>
      </c>
      <c r="N62" s="122">
        <f>+GOGAUR_FHTC!E87</f>
        <v>75</v>
      </c>
      <c r="O62" s="372">
        <f t="shared" ref="O62" si="140">+IF(N62&lt;M62,N62,M62)</f>
        <v>75</v>
      </c>
      <c r="P62" s="373">
        <v>75</v>
      </c>
      <c r="Q62" s="128">
        <f t="shared" ref="Q62" si="141">+O62-P62</f>
        <v>0</v>
      </c>
      <c r="R62" s="122">
        <v>318</v>
      </c>
      <c r="S62" s="122">
        <v>50</v>
      </c>
      <c r="T62" s="372">
        <f>+IF(S62&lt;R62,S62,R62)</f>
        <v>50</v>
      </c>
      <c r="U62" s="373">
        <v>50</v>
      </c>
      <c r="V62" s="374">
        <f>+T62-U62</f>
        <v>0</v>
      </c>
      <c r="W62" s="122">
        <v>430</v>
      </c>
      <c r="X62" s="481">
        <f>+fhtc_Kanpa!H152</f>
        <v>134</v>
      </c>
      <c r="Y62" s="372">
        <f>+IF(X62&lt;W62,X62,W62)</f>
        <v>134</v>
      </c>
      <c r="Z62" s="373"/>
      <c r="AA62" s="374">
        <f>+Y62-Z62</f>
        <v>134</v>
      </c>
      <c r="AB62" s="374"/>
      <c r="AC62" s="374"/>
      <c r="AD62" s="374"/>
      <c r="AE62" s="374"/>
      <c r="AF62" s="374"/>
      <c r="AG62" s="122">
        <f t="shared" si="124"/>
        <v>3096</v>
      </c>
      <c r="AH62" s="122">
        <f t="shared" si="125"/>
        <v>1062</v>
      </c>
      <c r="AI62" s="122">
        <f t="shared" si="126"/>
        <v>1062</v>
      </c>
      <c r="AJ62" s="122">
        <f t="shared" si="127"/>
        <v>637</v>
      </c>
      <c r="AK62" s="261">
        <f t="shared" si="128"/>
        <v>425</v>
      </c>
      <c r="AL62" s="122"/>
      <c r="AM62" s="312"/>
      <c r="AN62" s="119">
        <v>75</v>
      </c>
      <c r="AO62" s="145">
        <f t="shared" si="129"/>
        <v>266</v>
      </c>
      <c r="AP62" s="145">
        <f t="shared" si="130"/>
        <v>846</v>
      </c>
    </row>
    <row r="63" spans="1:42" s="119" customFormat="1" ht="31.5" hidden="1" customHeight="1">
      <c r="A63" s="120">
        <v>5</v>
      </c>
      <c r="B63" s="121" t="s">
        <v>362</v>
      </c>
      <c r="C63" s="122"/>
      <c r="D63" s="122"/>
      <c r="E63" s="127">
        <f t="shared" si="136"/>
        <v>0</v>
      </c>
      <c r="F63" s="127"/>
      <c r="G63" s="128">
        <f t="shared" si="137"/>
        <v>0</v>
      </c>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7">
        <f t="shared" ref="AG63:AG64" si="142">+C63+H63+M63</f>
        <v>0</v>
      </c>
      <c r="AH63" s="127">
        <f t="shared" ref="AH63:AH64" si="143">+D63+I63+N63</f>
        <v>0</v>
      </c>
      <c r="AI63" s="127">
        <f t="shared" ref="AI63:AI64" si="144">+E63+J63+O63</f>
        <v>0</v>
      </c>
      <c r="AJ63" s="127">
        <f t="shared" ref="AJ63:AJ64" si="145">+F63+K63+P63</f>
        <v>0</v>
      </c>
      <c r="AK63" s="127">
        <f t="shared" ref="AK63:AK64" si="146">+G63+L63+Q63</f>
        <v>0</v>
      </c>
      <c r="AL63" s="122"/>
      <c r="AM63" s="312"/>
    </row>
    <row r="64" spans="1:42" s="119" customFormat="1" ht="32.25" hidden="1" customHeight="1">
      <c r="A64" s="120">
        <v>6</v>
      </c>
      <c r="B64" s="121" t="s">
        <v>363</v>
      </c>
      <c r="C64" s="122"/>
      <c r="D64" s="122"/>
      <c r="E64" s="127">
        <f t="shared" si="136"/>
        <v>0</v>
      </c>
      <c r="F64" s="127"/>
      <c r="G64" s="128">
        <f t="shared" si="137"/>
        <v>0</v>
      </c>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7">
        <f t="shared" si="142"/>
        <v>0</v>
      </c>
      <c r="AH64" s="127">
        <f t="shared" si="143"/>
        <v>0</v>
      </c>
      <c r="AI64" s="127">
        <f t="shared" si="144"/>
        <v>0</v>
      </c>
      <c r="AJ64" s="127">
        <f t="shared" si="145"/>
        <v>0</v>
      </c>
      <c r="AK64" s="127">
        <f t="shared" si="146"/>
        <v>0</v>
      </c>
      <c r="AL64" s="122"/>
      <c r="AM64" s="312"/>
    </row>
    <row r="65" spans="1:39" ht="15" customHeight="1"/>
    <row r="66" spans="1:39">
      <c r="AL66" s="142"/>
      <c r="AM66" s="142"/>
    </row>
    <row r="67" spans="1:39">
      <c r="AL67" s="142"/>
      <c r="AM67" s="142"/>
    </row>
    <row r="68" spans="1:39" ht="18.75">
      <c r="A68" s="618" t="s">
        <v>1329</v>
      </c>
      <c r="B68" s="618"/>
      <c r="C68" s="618"/>
      <c r="D68" s="618"/>
      <c r="E68" s="618"/>
      <c r="F68" s="618"/>
      <c r="G68" s="618"/>
      <c r="H68" s="618"/>
      <c r="I68" s="618"/>
      <c r="J68" s="618"/>
      <c r="K68" s="618"/>
      <c r="L68" s="618"/>
      <c r="M68" s="618"/>
      <c r="N68" s="618"/>
      <c r="O68" s="618"/>
      <c r="P68" s="618"/>
      <c r="Q68" s="618"/>
      <c r="R68" s="618"/>
      <c r="S68" s="618"/>
      <c r="T68" s="618"/>
      <c r="U68" s="618"/>
      <c r="V68" s="618"/>
      <c r="W68" s="618"/>
      <c r="X68" s="618"/>
      <c r="Y68" s="618"/>
      <c r="Z68" s="618"/>
      <c r="AA68" s="618"/>
      <c r="AB68" s="618"/>
      <c r="AC68" s="618"/>
      <c r="AD68" s="618"/>
      <c r="AE68" s="618"/>
      <c r="AF68" s="618"/>
      <c r="AG68" s="618"/>
      <c r="AH68" s="618"/>
      <c r="AI68" s="618"/>
      <c r="AJ68" s="618"/>
      <c r="AK68" s="618"/>
      <c r="AL68" s="618"/>
      <c r="AM68" s="303"/>
    </row>
    <row r="70" spans="1:39">
      <c r="L70" s="141">
        <f>+L9*0.6</f>
        <v>1291.2</v>
      </c>
      <c r="Q70" s="141">
        <f>+Q31*0.1</f>
        <v>556.55000000000007</v>
      </c>
      <c r="V70" s="527">
        <f>+V9*0.6+V20*0.05</f>
        <v>409.5</v>
      </c>
      <c r="AA70" s="527">
        <f>+AA9*0.6+AA20*0.05+AA31*0.1</f>
        <v>6414</v>
      </c>
      <c r="AB70" s="527"/>
      <c r="AC70" s="527"/>
      <c r="AD70" s="527"/>
      <c r="AE70" s="527"/>
      <c r="AF70" s="527"/>
    </row>
    <row r="71" spans="1:39">
      <c r="Q71" s="141">
        <f>+Q32*0.1</f>
        <v>27.05</v>
      </c>
      <c r="V71" s="527">
        <f t="shared" ref="V71:V72" si="147">+V10*0.6+V21*0.05</f>
        <v>0</v>
      </c>
      <c r="AA71" s="527">
        <f t="shared" ref="AA71:AA80" si="148">+AA10*0.6+AA21*0.05+AA32*0.1</f>
        <v>1445.25</v>
      </c>
      <c r="AB71" s="527"/>
      <c r="AC71" s="527"/>
      <c r="AD71" s="527"/>
      <c r="AE71" s="527"/>
      <c r="AF71" s="527"/>
    </row>
    <row r="72" spans="1:39">
      <c r="G72" s="141">
        <f>+G11*0.6</f>
        <v>4.8</v>
      </c>
      <c r="V72" s="527">
        <f t="shared" si="147"/>
        <v>4.55</v>
      </c>
      <c r="AA72" s="527">
        <f t="shared" si="148"/>
        <v>505.5</v>
      </c>
      <c r="AB72" s="527"/>
      <c r="AC72" s="527"/>
      <c r="AD72" s="527"/>
      <c r="AE72" s="527"/>
      <c r="AF72" s="527"/>
    </row>
    <row r="73" spans="1:39">
      <c r="G73" s="141">
        <f t="shared" ref="G73:G84" si="149">+G12*0.6</f>
        <v>117</v>
      </c>
      <c r="V73" s="141">
        <f>+V53*0.8</f>
        <v>195.04000000000002</v>
      </c>
      <c r="AA73" s="527">
        <f t="shared" si="148"/>
        <v>703.5</v>
      </c>
      <c r="AB73" s="527"/>
      <c r="AC73" s="527"/>
      <c r="AD73" s="527"/>
      <c r="AE73" s="527"/>
      <c r="AF73" s="527"/>
    </row>
    <row r="74" spans="1:39">
      <c r="G74" s="141">
        <f t="shared" si="149"/>
        <v>0</v>
      </c>
      <c r="AA74" s="527">
        <f t="shared" si="148"/>
        <v>0</v>
      </c>
      <c r="AB74" s="527"/>
      <c r="AC74" s="527"/>
      <c r="AD74" s="527"/>
      <c r="AE74" s="527"/>
      <c r="AF74" s="527"/>
    </row>
    <row r="75" spans="1:39">
      <c r="G75" s="141">
        <f t="shared" si="149"/>
        <v>31.2</v>
      </c>
      <c r="AA75" s="527">
        <f t="shared" si="148"/>
        <v>1057.5</v>
      </c>
      <c r="AB75" s="527"/>
      <c r="AC75" s="527"/>
      <c r="AD75" s="527"/>
      <c r="AE75" s="527"/>
      <c r="AF75" s="527"/>
    </row>
    <row r="76" spans="1:39">
      <c r="G76" s="141">
        <f t="shared" si="149"/>
        <v>29.4</v>
      </c>
      <c r="AA76" s="527">
        <f t="shared" si="148"/>
        <v>0</v>
      </c>
      <c r="AB76" s="527"/>
      <c r="AC76" s="527"/>
      <c r="AD76" s="527"/>
      <c r="AE76" s="527"/>
      <c r="AF76" s="527"/>
    </row>
    <row r="77" spans="1:39">
      <c r="G77" s="141">
        <f t="shared" si="149"/>
        <v>0</v>
      </c>
      <c r="AA77" s="527">
        <f t="shared" si="148"/>
        <v>0</v>
      </c>
      <c r="AB77" s="527"/>
      <c r="AC77" s="527"/>
      <c r="AD77" s="527"/>
      <c r="AE77" s="527"/>
      <c r="AF77" s="527"/>
    </row>
    <row r="78" spans="1:39">
      <c r="G78" s="141">
        <f t="shared" si="149"/>
        <v>0</v>
      </c>
      <c r="AA78" s="527">
        <f t="shared" si="148"/>
        <v>0</v>
      </c>
      <c r="AB78" s="527"/>
      <c r="AC78" s="527"/>
      <c r="AD78" s="527"/>
      <c r="AE78" s="527"/>
      <c r="AF78" s="527"/>
    </row>
    <row r="79" spans="1:39">
      <c r="AA79" s="527"/>
      <c r="AB79" s="527"/>
      <c r="AC79" s="527"/>
      <c r="AD79" s="527"/>
      <c r="AE79" s="527"/>
      <c r="AF79" s="527"/>
    </row>
    <row r="80" spans="1:39">
      <c r="G80" s="141">
        <f t="shared" si="149"/>
        <v>0</v>
      </c>
      <c r="AA80" s="527">
        <f t="shared" si="148"/>
        <v>0</v>
      </c>
      <c r="AB80" s="527"/>
      <c r="AC80" s="527"/>
      <c r="AD80" s="527"/>
      <c r="AE80" s="527"/>
      <c r="AF80" s="527"/>
    </row>
    <row r="81" spans="7:27">
      <c r="G81" s="141">
        <f t="shared" si="149"/>
        <v>0</v>
      </c>
      <c r="AA81" s="141">
        <v>134</v>
      </c>
    </row>
    <row r="82" spans="7:27">
      <c r="G82" s="141">
        <f t="shared" si="149"/>
        <v>0</v>
      </c>
    </row>
    <row r="83" spans="7:27">
      <c r="G83" s="141">
        <f>+G55*0.8</f>
        <v>32.527999999999999</v>
      </c>
    </row>
    <row r="84" spans="7:27">
      <c r="G84" s="141">
        <f t="shared" si="149"/>
        <v>0</v>
      </c>
    </row>
  </sheetData>
  <mergeCells count="29">
    <mergeCell ref="B52:C52"/>
    <mergeCell ref="A68:AL68"/>
    <mergeCell ref="AL6:AL7"/>
    <mergeCell ref="C7:G7"/>
    <mergeCell ref="H7:L7"/>
    <mergeCell ref="M7:Q7"/>
    <mergeCell ref="AG7:AK7"/>
    <mergeCell ref="A18:B18"/>
    <mergeCell ref="A6:A7"/>
    <mergeCell ref="B6:B7"/>
    <mergeCell ref="C6:G6"/>
    <mergeCell ref="H6:L6"/>
    <mergeCell ref="M6:Q6"/>
    <mergeCell ref="AG6:AK6"/>
    <mergeCell ref="A29:B29"/>
    <mergeCell ref="A40:B40"/>
    <mergeCell ref="A41:B41"/>
    <mergeCell ref="A51:B51"/>
    <mergeCell ref="A1:AL1"/>
    <mergeCell ref="A2:AL2"/>
    <mergeCell ref="A3:AL3"/>
    <mergeCell ref="A4:AL4"/>
    <mergeCell ref="A5:AI5"/>
    <mergeCell ref="AJ5:AK5"/>
    <mergeCell ref="R6:V6"/>
    <mergeCell ref="R7:V7"/>
    <mergeCell ref="W6:AA6"/>
    <mergeCell ref="W7:AA7"/>
    <mergeCell ref="AB6:AF6"/>
  </mergeCells>
  <conditionalFormatting sqref="C9:AM17">
    <cfRule type="cellIs" dxfId="138" priority="10" operator="lessThan">
      <formula>0</formula>
    </cfRule>
  </conditionalFormatting>
  <conditionalFormatting sqref="C20:AM28">
    <cfRule type="cellIs" dxfId="137" priority="4" operator="lessThan">
      <formula>0</formula>
    </cfRule>
  </conditionalFormatting>
  <conditionalFormatting sqref="C31:AM39">
    <cfRule type="cellIs" dxfId="136" priority="3" operator="lessThan">
      <formula>0</formula>
    </cfRule>
  </conditionalFormatting>
  <conditionalFormatting sqref="E53:G56">
    <cfRule type="cellIs" dxfId="135" priority="57" operator="lessThan">
      <formula>0</formula>
    </cfRule>
  </conditionalFormatting>
  <conditionalFormatting sqref="G62 E63:G64">
    <cfRule type="cellIs" dxfId="134" priority="45" operator="lessThan">
      <formula>0</formula>
    </cfRule>
  </conditionalFormatting>
  <conditionalFormatting sqref="I54">
    <cfRule type="cellIs" dxfId="133" priority="31" operator="lessThan">
      <formula>0</formula>
    </cfRule>
  </conditionalFormatting>
  <conditionalFormatting sqref="J53:L56">
    <cfRule type="cellIs" dxfId="132" priority="32" operator="lessThan">
      <formula>0</formula>
    </cfRule>
  </conditionalFormatting>
  <conditionalFormatting sqref="J62:L62">
    <cfRule type="cellIs" dxfId="131" priority="23" operator="lessThan">
      <formula>0</formula>
    </cfRule>
  </conditionalFormatting>
  <conditionalFormatting sqref="M42:M48">
    <cfRule type="cellIs" dxfId="130" priority="26" operator="lessThan">
      <formula>0</formula>
    </cfRule>
  </conditionalFormatting>
  <conditionalFormatting sqref="Q53:Q56">
    <cfRule type="cellIs" dxfId="129" priority="30" operator="lessThan">
      <formula>0</formula>
    </cfRule>
  </conditionalFormatting>
  <conditionalFormatting sqref="Q62">
    <cfRule type="cellIs" dxfId="128" priority="25" operator="lessThan">
      <formula>0</formula>
    </cfRule>
  </conditionalFormatting>
  <conditionalFormatting sqref="R42:R49">
    <cfRule type="cellIs" dxfId="127" priority="13" operator="lessThan">
      <formula>0</formula>
    </cfRule>
  </conditionalFormatting>
  <conditionalFormatting sqref="V53:V56">
    <cfRule type="cellIs" dxfId="126" priority="16" operator="lessThan">
      <formula>0</formula>
    </cfRule>
  </conditionalFormatting>
  <conditionalFormatting sqref="V62">
    <cfRule type="cellIs" dxfId="125" priority="12" operator="lessThan">
      <formula>0</formula>
    </cfRule>
  </conditionalFormatting>
  <conditionalFormatting sqref="W42:W49">
    <cfRule type="cellIs" dxfId="124" priority="2" operator="lessThan">
      <formula>0</formula>
    </cfRule>
  </conditionalFormatting>
  <conditionalFormatting sqref="AA62:AF62">
    <cfRule type="cellIs" dxfId="123" priority="1" operator="lessThan">
      <formula>0</formula>
    </cfRule>
  </conditionalFormatting>
  <conditionalFormatting sqref="AA53:AK56">
    <cfRule type="cellIs" dxfId="122" priority="5" operator="lessThan">
      <formula>0</formula>
    </cfRule>
  </conditionalFormatting>
  <conditionalFormatting sqref="AG58:AK61 AG63:AK64">
    <cfRule type="cellIs" dxfId="121" priority="44" operator="lessThan">
      <formula>0</formula>
    </cfRule>
  </conditionalFormatting>
  <conditionalFormatting sqref="AO1:AP1048576">
    <cfRule type="cellIs" dxfId="120" priority="29" operator="lessThan">
      <formula>0</formula>
    </cfRule>
  </conditionalFormatting>
  <pageMargins left="0.35433070866141736" right="0.13" top="0.74803149606299213" bottom="0.74803149606299213" header="0.31496062992125984" footer="0.31496062992125984"/>
  <pageSetup scale="39" orientation="landscape" horizontalDpi="300" verticalDpi="300" r:id="rId1"/>
  <colBreaks count="1" manualBreakCount="1">
    <brk id="39" max="9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FE103-D3C6-4351-B9B2-EE641799D136}">
  <dimension ref="A1:AA104"/>
  <sheetViews>
    <sheetView topLeftCell="D79" workbookViewId="0">
      <selection activeCell="V21" sqref="V21"/>
    </sheetView>
  </sheetViews>
  <sheetFormatPr defaultRowHeight="15"/>
  <cols>
    <col min="2" max="2" width="10.42578125" bestFit="1" customWidth="1"/>
  </cols>
  <sheetData>
    <row r="1" spans="1:27" ht="18.75">
      <c r="A1" s="632" t="s">
        <v>2162</v>
      </c>
      <c r="B1" s="633"/>
      <c r="C1" s="633"/>
      <c r="D1" s="634"/>
      <c r="E1" s="592"/>
      <c r="F1" s="592"/>
      <c r="G1" s="592"/>
      <c r="H1" s="592"/>
      <c r="I1" s="592"/>
      <c r="J1" s="592"/>
      <c r="K1" s="592"/>
      <c r="L1" s="592"/>
      <c r="M1" s="592"/>
      <c r="N1" s="592"/>
      <c r="O1" s="592"/>
      <c r="P1" s="592"/>
    </row>
    <row r="2" spans="1:27" ht="18.75">
      <c r="A2" s="632" t="s">
        <v>2163</v>
      </c>
      <c r="B2" s="633"/>
      <c r="C2" s="633"/>
      <c r="D2" s="634"/>
      <c r="E2" s="592"/>
      <c r="F2" s="592"/>
      <c r="G2" s="592"/>
      <c r="H2" s="592"/>
      <c r="I2" s="592"/>
      <c r="J2" s="592"/>
      <c r="K2" s="592"/>
      <c r="L2" s="592"/>
      <c r="M2" s="592"/>
      <c r="N2" s="592"/>
      <c r="O2" s="592"/>
      <c r="P2" s="592"/>
    </row>
    <row r="3" spans="1:27" ht="18.75">
      <c r="A3" s="632"/>
      <c r="B3" s="633"/>
      <c r="C3" s="633"/>
      <c r="D3" s="634"/>
      <c r="E3" s="592"/>
      <c r="F3" s="592"/>
      <c r="G3" s="592"/>
      <c r="H3" s="592"/>
      <c r="I3" s="592"/>
      <c r="J3" s="592"/>
      <c r="K3" s="592"/>
      <c r="L3" s="592"/>
      <c r="M3" s="592"/>
      <c r="N3" s="592"/>
      <c r="O3" s="592"/>
      <c r="P3" s="592"/>
    </row>
    <row r="4" spans="1:27" ht="18.75">
      <c r="A4" s="635"/>
      <c r="B4" s="636"/>
      <c r="C4" s="636"/>
      <c r="D4" s="637"/>
      <c r="E4" s="592"/>
      <c r="F4" s="592"/>
      <c r="G4" s="592"/>
      <c r="H4" s="592"/>
      <c r="I4" s="592"/>
      <c r="J4" s="592"/>
      <c r="K4" s="592"/>
      <c r="L4" s="592"/>
      <c r="M4" s="592"/>
      <c r="N4" s="592"/>
      <c r="O4" s="592"/>
      <c r="P4" s="592"/>
    </row>
    <row r="5" spans="1:27" ht="18.75">
      <c r="A5" s="638" t="s">
        <v>2164</v>
      </c>
      <c r="B5" s="638"/>
      <c r="C5" s="638"/>
      <c r="D5" s="638"/>
      <c r="E5" s="638"/>
      <c r="F5" s="638"/>
      <c r="G5" s="638"/>
      <c r="H5" s="638"/>
      <c r="I5" s="638"/>
      <c r="J5" s="638"/>
      <c r="K5" s="638"/>
      <c r="L5" s="638"/>
      <c r="M5" s="638"/>
      <c r="N5" s="638"/>
      <c r="O5" s="638"/>
      <c r="P5" s="639"/>
    </row>
    <row r="6" spans="1:27" ht="18">
      <c r="A6" s="631" t="s">
        <v>2165</v>
      </c>
      <c r="B6" s="631" t="s">
        <v>2166</v>
      </c>
      <c r="C6" s="630" t="s">
        <v>27</v>
      </c>
      <c r="D6" s="630" t="s">
        <v>28</v>
      </c>
      <c r="E6" s="630" t="s">
        <v>29</v>
      </c>
      <c r="F6" s="630" t="s">
        <v>30</v>
      </c>
      <c r="G6" s="627" t="s">
        <v>2167</v>
      </c>
      <c r="H6" s="628"/>
      <c r="I6" s="628"/>
      <c r="J6" s="628"/>
      <c r="K6" s="629"/>
      <c r="L6" s="630" t="s">
        <v>31</v>
      </c>
      <c r="M6" s="630" t="s">
        <v>32</v>
      </c>
      <c r="N6" s="630" t="s">
        <v>33</v>
      </c>
      <c r="O6" s="630" t="s">
        <v>34</v>
      </c>
      <c r="P6" s="630" t="s">
        <v>35</v>
      </c>
    </row>
    <row r="7" spans="1:27" ht="36">
      <c r="A7" s="631"/>
      <c r="B7" s="631"/>
      <c r="C7" s="630"/>
      <c r="D7" s="630"/>
      <c r="E7" s="630"/>
      <c r="F7" s="630"/>
      <c r="G7" s="533" t="s">
        <v>36</v>
      </c>
      <c r="H7" s="534" t="s">
        <v>37</v>
      </c>
      <c r="I7" s="534" t="s">
        <v>38</v>
      </c>
      <c r="J7" s="534" t="s">
        <v>39</v>
      </c>
      <c r="K7" s="534" t="s">
        <v>2168</v>
      </c>
      <c r="L7" s="630"/>
      <c r="M7" s="630"/>
      <c r="N7" s="630"/>
      <c r="O7" s="630"/>
      <c r="P7" s="630"/>
      <c r="T7">
        <v>63</v>
      </c>
      <c r="U7">
        <v>75</v>
      </c>
      <c r="V7">
        <v>90</v>
      </c>
      <c r="W7">
        <v>110</v>
      </c>
      <c r="X7">
        <v>125</v>
      </c>
      <c r="Y7">
        <v>140</v>
      </c>
      <c r="Z7">
        <v>160</v>
      </c>
    </row>
    <row r="8" spans="1:27">
      <c r="A8" s="266">
        <v>1</v>
      </c>
      <c r="B8" s="535">
        <v>45196</v>
      </c>
      <c r="C8" s="266" t="s">
        <v>2169</v>
      </c>
      <c r="D8" s="266" t="s">
        <v>2170</v>
      </c>
      <c r="E8" s="266" t="s">
        <v>2171</v>
      </c>
      <c r="F8" s="536" t="s">
        <v>2172</v>
      </c>
      <c r="G8" s="266">
        <v>56</v>
      </c>
      <c r="H8" s="266"/>
      <c r="I8" s="266"/>
      <c r="J8" s="266"/>
      <c r="K8" s="266"/>
      <c r="L8" s="266">
        <f>+G8</f>
        <v>56</v>
      </c>
      <c r="M8" s="536" t="s">
        <v>104</v>
      </c>
      <c r="N8" s="266"/>
      <c r="O8" s="266"/>
      <c r="P8" s="266"/>
      <c r="T8">
        <v>10401</v>
      </c>
      <c r="U8">
        <v>207</v>
      </c>
      <c r="V8">
        <v>532</v>
      </c>
      <c r="W8">
        <v>510</v>
      </c>
      <c r="X8">
        <v>0</v>
      </c>
      <c r="Y8">
        <v>0</v>
      </c>
      <c r="Z8">
        <v>0</v>
      </c>
      <c r="AA8">
        <v>11650</v>
      </c>
    </row>
    <row r="9" spans="1:27">
      <c r="A9" s="266">
        <f>1+A8</f>
        <v>2</v>
      </c>
      <c r="B9" s="535">
        <v>45196</v>
      </c>
      <c r="C9" s="266" t="s">
        <v>2170</v>
      </c>
      <c r="D9" s="266" t="s">
        <v>2173</v>
      </c>
      <c r="E9" s="266" t="s">
        <v>2171</v>
      </c>
      <c r="F9" s="536" t="s">
        <v>2172</v>
      </c>
      <c r="G9" s="266">
        <v>62</v>
      </c>
      <c r="H9" s="266"/>
      <c r="I9" s="266"/>
      <c r="J9" s="266"/>
      <c r="K9" s="266"/>
      <c r="L9" s="266">
        <f>+L8+G9+H9+I9+J9+K9</f>
        <v>118</v>
      </c>
      <c r="M9" s="536" t="s">
        <v>104</v>
      </c>
      <c r="N9" s="266"/>
      <c r="O9" s="266"/>
      <c r="P9" s="266"/>
      <c r="T9">
        <v>17783</v>
      </c>
      <c r="U9">
        <v>484</v>
      </c>
      <c r="V9">
        <v>762</v>
      </c>
      <c r="W9">
        <v>509</v>
      </c>
      <c r="X9">
        <v>775</v>
      </c>
      <c r="Y9">
        <v>685</v>
      </c>
      <c r="Z9">
        <v>322</v>
      </c>
      <c r="AA9">
        <v>21320</v>
      </c>
    </row>
    <row r="10" spans="1:27">
      <c r="A10" s="266">
        <f t="shared" ref="A10:A20" si="0">1+A9</f>
        <v>3</v>
      </c>
      <c r="B10" s="535">
        <v>45196</v>
      </c>
      <c r="C10" s="266" t="s">
        <v>2173</v>
      </c>
      <c r="D10" s="266" t="s">
        <v>2174</v>
      </c>
      <c r="E10" s="266" t="s">
        <v>2171</v>
      </c>
      <c r="F10" s="536" t="s">
        <v>2172</v>
      </c>
      <c r="G10" s="266">
        <v>52</v>
      </c>
      <c r="H10" s="266"/>
      <c r="I10" s="266"/>
      <c r="J10" s="266"/>
      <c r="K10" s="266"/>
      <c r="L10" s="266">
        <f t="shared" ref="L10:L73" si="1">+L9+G10+H10+I10+J10+K10</f>
        <v>170</v>
      </c>
      <c r="M10" s="536" t="s">
        <v>104</v>
      </c>
      <c r="N10" s="266"/>
      <c r="O10" s="266"/>
      <c r="P10" s="266"/>
      <c r="S10" t="s">
        <v>2268</v>
      </c>
      <c r="T10">
        <v>5421</v>
      </c>
      <c r="U10">
        <v>277</v>
      </c>
      <c r="V10">
        <v>166</v>
      </c>
      <c r="W10">
        <v>0</v>
      </c>
      <c r="X10">
        <v>0</v>
      </c>
      <c r="Y10">
        <v>685</v>
      </c>
      <c r="Z10">
        <v>322</v>
      </c>
      <c r="AA10">
        <v>6871</v>
      </c>
    </row>
    <row r="11" spans="1:27">
      <c r="A11" s="266">
        <f t="shared" si="0"/>
        <v>4</v>
      </c>
      <c r="B11" s="535">
        <v>45196</v>
      </c>
      <c r="C11" s="266" t="s">
        <v>2174</v>
      </c>
      <c r="D11" s="266" t="s">
        <v>2175</v>
      </c>
      <c r="E11" s="266" t="s">
        <v>2171</v>
      </c>
      <c r="F11" s="536" t="s">
        <v>2172</v>
      </c>
      <c r="G11" s="266">
        <v>212</v>
      </c>
      <c r="H11" s="266"/>
      <c r="I11" s="266"/>
      <c r="J11" s="266"/>
      <c r="K11" s="266"/>
      <c r="L11" s="266">
        <f t="shared" si="1"/>
        <v>382</v>
      </c>
      <c r="M11" s="536" t="s">
        <v>104</v>
      </c>
      <c r="N11" s="266"/>
      <c r="O11" s="266"/>
      <c r="P11" s="266"/>
      <c r="S11" t="s">
        <v>2269</v>
      </c>
      <c r="T11">
        <v>12362</v>
      </c>
      <c r="U11">
        <v>207</v>
      </c>
      <c r="V11">
        <v>596</v>
      </c>
      <c r="W11">
        <v>509</v>
      </c>
      <c r="X11">
        <v>775</v>
      </c>
      <c r="Y11">
        <v>0</v>
      </c>
      <c r="Z11">
        <v>0</v>
      </c>
      <c r="AA11">
        <v>14449</v>
      </c>
    </row>
    <row r="12" spans="1:27">
      <c r="A12" s="266">
        <f t="shared" si="0"/>
        <v>5</v>
      </c>
      <c r="B12" s="535">
        <v>45196</v>
      </c>
      <c r="C12" s="266" t="s">
        <v>2176</v>
      </c>
      <c r="D12" s="266" t="s">
        <v>2177</v>
      </c>
      <c r="E12" s="266" t="s">
        <v>2178</v>
      </c>
      <c r="F12" s="536" t="s">
        <v>2172</v>
      </c>
      <c r="G12" s="266">
        <v>25</v>
      </c>
      <c r="H12" s="266"/>
      <c r="I12" s="266"/>
      <c r="J12" s="266"/>
      <c r="K12" s="266"/>
      <c r="L12" s="266">
        <f t="shared" si="1"/>
        <v>407</v>
      </c>
      <c r="M12" s="536" t="s">
        <v>104</v>
      </c>
      <c r="N12" s="266"/>
      <c r="O12" s="266"/>
      <c r="P12" s="266"/>
    </row>
    <row r="13" spans="1:27">
      <c r="A13" s="266">
        <f t="shared" si="0"/>
        <v>6</v>
      </c>
      <c r="B13" s="535">
        <v>45196</v>
      </c>
      <c r="C13" s="266" t="s">
        <v>2177</v>
      </c>
      <c r="D13" s="266" t="s">
        <v>2179</v>
      </c>
      <c r="E13" s="266" t="s">
        <v>2180</v>
      </c>
      <c r="F13" s="536" t="s">
        <v>2172</v>
      </c>
      <c r="G13" s="266">
        <v>21</v>
      </c>
      <c r="H13" s="266"/>
      <c r="I13" s="266"/>
      <c r="J13" s="266"/>
      <c r="K13" s="266"/>
      <c r="L13" s="266">
        <f t="shared" si="1"/>
        <v>428</v>
      </c>
      <c r="M13" s="536" t="s">
        <v>104</v>
      </c>
      <c r="N13" s="266"/>
      <c r="O13" s="266"/>
      <c r="P13" s="266"/>
    </row>
    <row r="14" spans="1:27">
      <c r="A14" s="266">
        <f t="shared" si="0"/>
        <v>7</v>
      </c>
      <c r="B14" s="535">
        <v>45196</v>
      </c>
      <c r="C14" s="266" t="s">
        <v>2177</v>
      </c>
      <c r="D14" s="266" t="s">
        <v>2181</v>
      </c>
      <c r="E14" s="266" t="s">
        <v>2178</v>
      </c>
      <c r="F14" s="536" t="s">
        <v>2172</v>
      </c>
      <c r="G14" s="266">
        <v>41</v>
      </c>
      <c r="H14" s="266"/>
      <c r="I14" s="266"/>
      <c r="J14" s="266"/>
      <c r="K14" s="266"/>
      <c r="L14" s="266">
        <f t="shared" si="1"/>
        <v>469</v>
      </c>
      <c r="M14" s="536" t="s">
        <v>104</v>
      </c>
      <c r="N14" s="266"/>
      <c r="O14" s="266"/>
      <c r="P14" s="266"/>
    </row>
    <row r="15" spans="1:27">
      <c r="A15" s="266">
        <f t="shared" si="0"/>
        <v>8</v>
      </c>
      <c r="B15" s="535">
        <v>45196</v>
      </c>
      <c r="C15" s="266" t="s">
        <v>2181</v>
      </c>
      <c r="D15" s="266" t="s">
        <v>2182</v>
      </c>
      <c r="E15" s="266" t="s">
        <v>2178</v>
      </c>
      <c r="F15" s="536" t="s">
        <v>2172</v>
      </c>
      <c r="G15" s="266">
        <v>40</v>
      </c>
      <c r="H15" s="266"/>
      <c r="I15" s="266"/>
      <c r="J15" s="266"/>
      <c r="K15" s="266"/>
      <c r="L15" s="266">
        <f t="shared" si="1"/>
        <v>509</v>
      </c>
      <c r="M15" s="536" t="s">
        <v>110</v>
      </c>
      <c r="N15" s="266"/>
      <c r="O15" s="266"/>
      <c r="P15" s="266"/>
    </row>
    <row r="16" spans="1:27">
      <c r="A16" s="266">
        <f t="shared" si="0"/>
        <v>9</v>
      </c>
      <c r="B16" s="535">
        <v>45196</v>
      </c>
      <c r="C16" s="266" t="s">
        <v>2182</v>
      </c>
      <c r="D16" s="266" t="s">
        <v>2183</v>
      </c>
      <c r="E16" s="266" t="s">
        <v>2178</v>
      </c>
      <c r="F16" s="536" t="s">
        <v>2172</v>
      </c>
      <c r="G16" s="266">
        <v>81</v>
      </c>
      <c r="H16" s="266"/>
      <c r="I16" s="266"/>
      <c r="J16" s="266"/>
      <c r="K16" s="266"/>
      <c r="L16" s="266">
        <f t="shared" si="1"/>
        <v>590</v>
      </c>
      <c r="M16" s="536" t="s">
        <v>104</v>
      </c>
      <c r="N16" s="266"/>
      <c r="O16" s="266"/>
      <c r="P16" s="266"/>
    </row>
    <row r="17" spans="1:16">
      <c r="A17" s="266">
        <f t="shared" si="0"/>
        <v>10</v>
      </c>
      <c r="B17" s="535">
        <v>45197</v>
      </c>
      <c r="C17" s="266" t="s">
        <v>2175</v>
      </c>
      <c r="D17" s="266" t="s">
        <v>2184</v>
      </c>
      <c r="E17" s="266" t="s">
        <v>2171</v>
      </c>
      <c r="F17" s="536" t="s">
        <v>2172</v>
      </c>
      <c r="G17" s="266">
        <v>31</v>
      </c>
      <c r="H17" s="266"/>
      <c r="I17" s="266"/>
      <c r="J17" s="266"/>
      <c r="K17" s="266"/>
      <c r="L17" s="266">
        <f t="shared" si="1"/>
        <v>621</v>
      </c>
      <c r="M17" s="536" t="s">
        <v>104</v>
      </c>
      <c r="N17" s="266"/>
      <c r="O17" s="266"/>
      <c r="P17" s="266"/>
    </row>
    <row r="18" spans="1:16">
      <c r="A18" s="266">
        <f t="shared" si="0"/>
        <v>11</v>
      </c>
      <c r="B18" s="535">
        <v>45197</v>
      </c>
      <c r="C18" s="266" t="s">
        <v>2184</v>
      </c>
      <c r="D18" s="266" t="s">
        <v>2185</v>
      </c>
      <c r="E18" s="266" t="s">
        <v>2171</v>
      </c>
      <c r="F18" s="536" t="s">
        <v>2172</v>
      </c>
      <c r="G18" s="266">
        <v>53</v>
      </c>
      <c r="H18" s="266"/>
      <c r="I18" s="266"/>
      <c r="J18" s="266"/>
      <c r="K18" s="266"/>
      <c r="L18" s="266">
        <f t="shared" si="1"/>
        <v>674</v>
      </c>
      <c r="M18" s="536" t="s">
        <v>110</v>
      </c>
      <c r="N18" s="266"/>
      <c r="O18" s="266"/>
      <c r="P18" s="266"/>
    </row>
    <row r="19" spans="1:16">
      <c r="A19" s="266">
        <f t="shared" si="0"/>
        <v>12</v>
      </c>
      <c r="B19" s="535">
        <v>45197</v>
      </c>
      <c r="C19" s="266" t="s">
        <v>2185</v>
      </c>
      <c r="D19" s="266" t="s">
        <v>2186</v>
      </c>
      <c r="E19" s="266" t="s">
        <v>2171</v>
      </c>
      <c r="F19" s="536" t="s">
        <v>2172</v>
      </c>
      <c r="G19" s="266">
        <v>114</v>
      </c>
      <c r="H19" s="266"/>
      <c r="I19" s="266"/>
      <c r="J19" s="266"/>
      <c r="K19" s="266"/>
      <c r="L19" s="266">
        <f t="shared" si="1"/>
        <v>788</v>
      </c>
      <c r="M19" s="536" t="s">
        <v>104</v>
      </c>
      <c r="N19" s="266"/>
      <c r="O19" s="266"/>
      <c r="P19" s="266"/>
    </row>
    <row r="20" spans="1:16">
      <c r="A20" s="266">
        <f t="shared" si="0"/>
        <v>13</v>
      </c>
      <c r="B20" s="535">
        <v>45197</v>
      </c>
      <c r="C20" s="266" t="s">
        <v>2187</v>
      </c>
      <c r="D20" s="266" t="s">
        <v>2182</v>
      </c>
      <c r="E20" s="266" t="s">
        <v>2180</v>
      </c>
      <c r="F20" s="536" t="s">
        <v>2172</v>
      </c>
      <c r="G20" s="266">
        <v>114</v>
      </c>
      <c r="H20" s="266"/>
      <c r="I20" s="266"/>
      <c r="J20" s="266"/>
      <c r="K20" s="266"/>
      <c r="L20" s="266">
        <f t="shared" si="1"/>
        <v>902</v>
      </c>
      <c r="M20" s="536" t="s">
        <v>104</v>
      </c>
      <c r="N20" s="266"/>
      <c r="O20" s="266"/>
      <c r="P20" s="266"/>
    </row>
    <row r="21" spans="1:16">
      <c r="A21" s="266">
        <f>1+A20</f>
        <v>14</v>
      </c>
      <c r="B21" s="535">
        <v>45197</v>
      </c>
      <c r="C21" s="266" t="s">
        <v>2176</v>
      </c>
      <c r="D21" s="266" t="s">
        <v>2188</v>
      </c>
      <c r="E21" s="266" t="s">
        <v>2189</v>
      </c>
      <c r="F21" s="536" t="s">
        <v>2172</v>
      </c>
      <c r="G21" s="266">
        <v>63</v>
      </c>
      <c r="H21" s="266"/>
      <c r="I21" s="266"/>
      <c r="J21" s="266"/>
      <c r="K21" s="266"/>
      <c r="L21" s="266">
        <f t="shared" si="1"/>
        <v>965</v>
      </c>
      <c r="M21" s="536" t="s">
        <v>110</v>
      </c>
      <c r="N21" s="266"/>
      <c r="O21" s="266"/>
      <c r="P21" s="266"/>
    </row>
    <row r="22" spans="1:16">
      <c r="A22" s="266">
        <f t="shared" ref="A22:A85" si="2">1+A21</f>
        <v>15</v>
      </c>
      <c r="B22" s="535">
        <v>45198</v>
      </c>
      <c r="C22" s="536" t="s">
        <v>2190</v>
      </c>
      <c r="D22" s="536" t="s">
        <v>2191</v>
      </c>
      <c r="E22" s="266" t="s">
        <v>2171</v>
      </c>
      <c r="F22" s="536" t="s">
        <v>2172</v>
      </c>
      <c r="G22" s="266">
        <v>66</v>
      </c>
      <c r="H22" s="266"/>
      <c r="I22" s="266"/>
      <c r="J22" s="266"/>
      <c r="K22" s="266"/>
      <c r="L22" s="266">
        <f t="shared" si="1"/>
        <v>1031</v>
      </c>
      <c r="M22" s="536" t="s">
        <v>104</v>
      </c>
      <c r="N22" s="266"/>
      <c r="O22" s="266"/>
      <c r="P22" s="266"/>
    </row>
    <row r="23" spans="1:16">
      <c r="A23" s="266">
        <f t="shared" si="2"/>
        <v>16</v>
      </c>
      <c r="B23" s="535">
        <v>45198</v>
      </c>
      <c r="C23" s="536" t="s">
        <v>2191</v>
      </c>
      <c r="D23" s="536" t="s">
        <v>2192</v>
      </c>
      <c r="E23" s="266" t="s">
        <v>2171</v>
      </c>
      <c r="F23" s="536" t="s">
        <v>2172</v>
      </c>
      <c r="G23" s="266">
        <v>9</v>
      </c>
      <c r="H23" s="266"/>
      <c r="I23" s="266"/>
      <c r="J23" s="266"/>
      <c r="K23" s="266"/>
      <c r="L23" s="266">
        <f t="shared" si="1"/>
        <v>1040</v>
      </c>
      <c r="M23" s="536" t="s">
        <v>104</v>
      </c>
      <c r="N23" s="266"/>
      <c r="O23" s="266"/>
      <c r="P23" s="266"/>
    </row>
    <row r="24" spans="1:16">
      <c r="A24" s="266">
        <f t="shared" si="2"/>
        <v>17</v>
      </c>
      <c r="B24" s="535">
        <v>45198</v>
      </c>
      <c r="C24" s="536" t="s">
        <v>2192</v>
      </c>
      <c r="D24" s="536" t="s">
        <v>2193</v>
      </c>
      <c r="E24" s="266" t="s">
        <v>2171</v>
      </c>
      <c r="F24" s="536" t="s">
        <v>2172</v>
      </c>
      <c r="G24" s="266">
        <v>79</v>
      </c>
      <c r="H24" s="266"/>
      <c r="I24" s="266"/>
      <c r="J24" s="266"/>
      <c r="K24" s="266"/>
      <c r="L24" s="266">
        <f t="shared" si="1"/>
        <v>1119</v>
      </c>
      <c r="M24" s="536" t="s">
        <v>104</v>
      </c>
      <c r="N24" s="266"/>
      <c r="O24" s="266"/>
      <c r="P24" s="266"/>
    </row>
    <row r="25" spans="1:16">
      <c r="A25" s="266">
        <f t="shared" si="2"/>
        <v>18</v>
      </c>
      <c r="B25" s="535">
        <v>45198</v>
      </c>
      <c r="C25" s="536" t="s">
        <v>2194</v>
      </c>
      <c r="D25" s="536" t="s">
        <v>2195</v>
      </c>
      <c r="E25" s="266" t="s">
        <v>2171</v>
      </c>
      <c r="F25" s="536" t="s">
        <v>2172</v>
      </c>
      <c r="G25" s="266">
        <v>56</v>
      </c>
      <c r="H25" s="266"/>
      <c r="I25" s="266"/>
      <c r="J25" s="266"/>
      <c r="K25" s="266"/>
      <c r="L25" s="266">
        <f t="shared" si="1"/>
        <v>1175</v>
      </c>
      <c r="M25" s="536" t="s">
        <v>104</v>
      </c>
      <c r="N25" s="266"/>
      <c r="O25" s="266"/>
      <c r="P25" s="266"/>
    </row>
    <row r="26" spans="1:16">
      <c r="A26" s="266">
        <f t="shared" si="2"/>
        <v>19</v>
      </c>
      <c r="B26" s="535">
        <v>45198</v>
      </c>
      <c r="C26" s="536" t="s">
        <v>2195</v>
      </c>
      <c r="D26" s="536" t="s">
        <v>2196</v>
      </c>
      <c r="E26" s="266" t="s">
        <v>2171</v>
      </c>
      <c r="F26" s="536" t="s">
        <v>2172</v>
      </c>
      <c r="G26" s="266">
        <v>33</v>
      </c>
      <c r="H26" s="266"/>
      <c r="I26" s="266"/>
      <c r="J26" s="266"/>
      <c r="K26" s="266"/>
      <c r="L26" s="266">
        <f t="shared" si="1"/>
        <v>1208</v>
      </c>
      <c r="M26" s="536" t="s">
        <v>104</v>
      </c>
      <c r="N26" s="266"/>
      <c r="O26" s="266"/>
      <c r="P26" s="266"/>
    </row>
    <row r="27" spans="1:16">
      <c r="A27" s="266">
        <f t="shared" si="2"/>
        <v>20</v>
      </c>
      <c r="B27" s="535">
        <v>45198</v>
      </c>
      <c r="C27" s="536" t="s">
        <v>2196</v>
      </c>
      <c r="D27" s="536" t="s">
        <v>2197</v>
      </c>
      <c r="E27" s="266" t="s">
        <v>2171</v>
      </c>
      <c r="F27" s="536" t="s">
        <v>2172</v>
      </c>
      <c r="G27" s="266">
        <v>62</v>
      </c>
      <c r="H27" s="266"/>
      <c r="I27" s="266"/>
      <c r="J27" s="266"/>
      <c r="K27" s="266"/>
      <c r="L27" s="266">
        <f t="shared" si="1"/>
        <v>1270</v>
      </c>
      <c r="M27" s="536" t="s">
        <v>104</v>
      </c>
      <c r="N27" s="266"/>
      <c r="O27" s="266"/>
      <c r="P27" s="266"/>
    </row>
    <row r="28" spans="1:16">
      <c r="A28" s="266">
        <f t="shared" si="2"/>
        <v>21</v>
      </c>
      <c r="B28" s="535">
        <v>45198</v>
      </c>
      <c r="C28" s="536" t="s">
        <v>2198</v>
      </c>
      <c r="D28" s="536" t="s">
        <v>2199</v>
      </c>
      <c r="E28" s="536" t="s">
        <v>2200</v>
      </c>
      <c r="F28" s="536" t="s">
        <v>2172</v>
      </c>
      <c r="G28" s="266">
        <v>78</v>
      </c>
      <c r="H28" s="266"/>
      <c r="I28" s="266"/>
      <c r="J28" s="266"/>
      <c r="K28" s="266"/>
      <c r="L28" s="266">
        <f t="shared" si="1"/>
        <v>1348</v>
      </c>
      <c r="M28" s="536" t="s">
        <v>104</v>
      </c>
      <c r="N28" s="266"/>
      <c r="O28" s="266"/>
      <c r="P28" s="266"/>
    </row>
    <row r="29" spans="1:16">
      <c r="A29" s="266">
        <f t="shared" si="2"/>
        <v>22</v>
      </c>
      <c r="B29" s="535">
        <v>45198</v>
      </c>
      <c r="C29" s="536" t="s">
        <v>2199</v>
      </c>
      <c r="D29" s="536" t="s">
        <v>2201</v>
      </c>
      <c r="E29" s="536" t="s">
        <v>2200</v>
      </c>
      <c r="F29" s="536" t="s">
        <v>2172</v>
      </c>
      <c r="G29" s="266">
        <v>67</v>
      </c>
      <c r="H29" s="266"/>
      <c r="I29" s="266"/>
      <c r="J29" s="266"/>
      <c r="K29" s="266"/>
      <c r="L29" s="266">
        <f t="shared" si="1"/>
        <v>1415</v>
      </c>
      <c r="M29" s="536" t="s">
        <v>104</v>
      </c>
      <c r="N29" s="266"/>
      <c r="O29" s="266"/>
      <c r="P29" s="266"/>
    </row>
    <row r="30" spans="1:16">
      <c r="A30" s="266">
        <f t="shared" si="2"/>
        <v>23</v>
      </c>
      <c r="B30" s="535">
        <v>45199</v>
      </c>
      <c r="C30" s="536" t="s">
        <v>2202</v>
      </c>
      <c r="D30" s="536" t="s">
        <v>2203</v>
      </c>
      <c r="E30" s="266" t="s">
        <v>2171</v>
      </c>
      <c r="F30" s="536" t="s">
        <v>2172</v>
      </c>
      <c r="G30" s="266"/>
      <c r="H30" s="266"/>
      <c r="I30" s="266"/>
      <c r="J30" s="266">
        <v>151</v>
      </c>
      <c r="K30" s="266"/>
      <c r="L30" s="266">
        <f t="shared" si="1"/>
        <v>1566</v>
      </c>
      <c r="M30" s="536" t="s">
        <v>110</v>
      </c>
      <c r="N30" s="266"/>
      <c r="O30" s="266"/>
      <c r="P30" s="266"/>
    </row>
    <row r="31" spans="1:16">
      <c r="A31" s="266">
        <f t="shared" si="2"/>
        <v>24</v>
      </c>
      <c r="B31" s="535">
        <v>45199</v>
      </c>
      <c r="C31" s="536" t="s">
        <v>2203</v>
      </c>
      <c r="D31" s="536" t="s">
        <v>2204</v>
      </c>
      <c r="E31" s="266" t="s">
        <v>2171</v>
      </c>
      <c r="F31" s="536" t="s">
        <v>2172</v>
      </c>
      <c r="G31" s="266"/>
      <c r="H31" s="266"/>
      <c r="I31" s="266"/>
      <c r="J31" s="266">
        <v>21</v>
      </c>
      <c r="K31" s="266"/>
      <c r="L31" s="266">
        <f t="shared" si="1"/>
        <v>1587</v>
      </c>
      <c r="M31" s="536" t="s">
        <v>110</v>
      </c>
      <c r="N31" s="266"/>
      <c r="O31" s="266"/>
      <c r="P31" s="266"/>
    </row>
    <row r="32" spans="1:16">
      <c r="A32" s="266">
        <f t="shared" si="2"/>
        <v>25</v>
      </c>
      <c r="B32" s="535">
        <v>45199</v>
      </c>
      <c r="C32" s="536" t="s">
        <v>2204</v>
      </c>
      <c r="D32" s="536" t="s">
        <v>2205</v>
      </c>
      <c r="E32" s="266" t="s">
        <v>2171</v>
      </c>
      <c r="F32" s="536" t="s">
        <v>2172</v>
      </c>
      <c r="G32" s="266"/>
      <c r="H32" s="266"/>
      <c r="I32" s="266"/>
      <c r="J32" s="266">
        <v>9</v>
      </c>
      <c r="K32" s="266"/>
      <c r="L32" s="266">
        <f t="shared" si="1"/>
        <v>1596</v>
      </c>
      <c r="M32" s="536" t="s">
        <v>110</v>
      </c>
      <c r="N32" s="266"/>
      <c r="O32" s="266"/>
      <c r="P32" s="266"/>
    </row>
    <row r="33" spans="1:16">
      <c r="A33" s="266">
        <f t="shared" si="2"/>
        <v>26</v>
      </c>
      <c r="B33" s="535">
        <v>45199</v>
      </c>
      <c r="C33" s="536" t="s">
        <v>2205</v>
      </c>
      <c r="D33" s="536" t="s">
        <v>2206</v>
      </c>
      <c r="E33" s="266" t="s">
        <v>2171</v>
      </c>
      <c r="F33" s="536" t="s">
        <v>2172</v>
      </c>
      <c r="G33" s="266"/>
      <c r="H33" s="266"/>
      <c r="I33" s="266"/>
      <c r="J33" s="266">
        <v>88</v>
      </c>
      <c r="K33" s="266"/>
      <c r="L33" s="266">
        <f t="shared" si="1"/>
        <v>1684</v>
      </c>
      <c r="M33" s="536" t="s">
        <v>110</v>
      </c>
      <c r="N33" s="266"/>
      <c r="O33" s="266"/>
      <c r="P33" s="266"/>
    </row>
    <row r="34" spans="1:16">
      <c r="A34" s="266">
        <f t="shared" si="2"/>
        <v>27</v>
      </c>
      <c r="B34" s="535">
        <v>45199</v>
      </c>
      <c r="C34" s="536" t="s">
        <v>2206</v>
      </c>
      <c r="D34" s="536" t="s">
        <v>2207</v>
      </c>
      <c r="E34" s="266" t="s">
        <v>2171</v>
      </c>
      <c r="F34" s="536" t="s">
        <v>2172</v>
      </c>
      <c r="G34" s="266"/>
      <c r="H34" s="266"/>
      <c r="I34" s="266"/>
      <c r="J34" s="266">
        <v>94</v>
      </c>
      <c r="K34" s="266"/>
      <c r="L34" s="266">
        <f t="shared" si="1"/>
        <v>1778</v>
      </c>
      <c r="M34" s="536" t="s">
        <v>110</v>
      </c>
      <c r="N34" s="266"/>
      <c r="O34" s="266"/>
      <c r="P34" s="266"/>
    </row>
    <row r="35" spans="1:16">
      <c r="A35" s="266">
        <f t="shared" si="2"/>
        <v>28</v>
      </c>
      <c r="B35" s="535">
        <v>45199</v>
      </c>
      <c r="C35" s="536" t="s">
        <v>2207</v>
      </c>
      <c r="D35" s="536" t="s">
        <v>2208</v>
      </c>
      <c r="E35" s="266" t="s">
        <v>2171</v>
      </c>
      <c r="F35" s="536" t="s">
        <v>2172</v>
      </c>
      <c r="G35" s="266"/>
      <c r="H35" s="266"/>
      <c r="I35" s="266"/>
      <c r="J35" s="266">
        <v>45</v>
      </c>
      <c r="K35" s="266"/>
      <c r="L35" s="266">
        <f t="shared" si="1"/>
        <v>1823</v>
      </c>
      <c r="M35" s="536" t="s">
        <v>110</v>
      </c>
      <c r="N35" s="266"/>
      <c r="O35" s="266"/>
      <c r="P35" s="266"/>
    </row>
    <row r="36" spans="1:16">
      <c r="A36" s="266">
        <f t="shared" si="2"/>
        <v>29</v>
      </c>
      <c r="B36" s="535">
        <v>45199</v>
      </c>
      <c r="C36" s="536" t="s">
        <v>2208</v>
      </c>
      <c r="D36" s="536" t="s">
        <v>2209</v>
      </c>
      <c r="E36" s="266" t="s">
        <v>2171</v>
      </c>
      <c r="F36" s="536" t="s">
        <v>2172</v>
      </c>
      <c r="G36" s="266"/>
      <c r="H36" s="266"/>
      <c r="I36" s="266"/>
      <c r="J36" s="266">
        <v>25</v>
      </c>
      <c r="K36" s="266"/>
      <c r="L36" s="266">
        <f t="shared" si="1"/>
        <v>1848</v>
      </c>
      <c r="M36" s="536" t="s">
        <v>110</v>
      </c>
      <c r="N36" s="266"/>
      <c r="O36" s="266"/>
      <c r="P36" s="266"/>
    </row>
    <row r="37" spans="1:16">
      <c r="A37" s="266">
        <f t="shared" si="2"/>
        <v>30</v>
      </c>
      <c r="B37" s="535">
        <v>45199</v>
      </c>
      <c r="C37" s="536" t="s">
        <v>2209</v>
      </c>
      <c r="D37" s="536" t="s">
        <v>2210</v>
      </c>
      <c r="E37" s="266" t="s">
        <v>2171</v>
      </c>
      <c r="F37" s="536" t="s">
        <v>2172</v>
      </c>
      <c r="G37" s="266"/>
      <c r="H37" s="266"/>
      <c r="I37" s="266"/>
      <c r="J37" s="266">
        <v>77</v>
      </c>
      <c r="K37" s="266"/>
      <c r="L37" s="266">
        <f t="shared" si="1"/>
        <v>1925</v>
      </c>
      <c r="M37" s="536" t="s">
        <v>110</v>
      </c>
      <c r="N37" s="266"/>
      <c r="O37" s="266"/>
      <c r="P37" s="266"/>
    </row>
    <row r="38" spans="1:16">
      <c r="A38" s="266">
        <f t="shared" si="2"/>
        <v>31</v>
      </c>
      <c r="B38" s="535">
        <v>45199</v>
      </c>
      <c r="C38" s="536" t="s">
        <v>2209</v>
      </c>
      <c r="D38" s="536" t="s">
        <v>2211</v>
      </c>
      <c r="E38" s="266" t="s">
        <v>2171</v>
      </c>
      <c r="F38" s="536" t="s">
        <v>2172</v>
      </c>
      <c r="G38" s="266">
        <v>135</v>
      </c>
      <c r="H38" s="266"/>
      <c r="I38" s="266"/>
      <c r="J38" s="266"/>
      <c r="K38" s="266"/>
      <c r="L38" s="266">
        <f t="shared" si="1"/>
        <v>2060</v>
      </c>
      <c r="M38" s="536" t="s">
        <v>104</v>
      </c>
      <c r="N38" s="266"/>
      <c r="O38" s="266"/>
      <c r="P38" s="266"/>
    </row>
    <row r="39" spans="1:16">
      <c r="A39" s="266">
        <f t="shared" si="2"/>
        <v>32</v>
      </c>
      <c r="B39" s="535">
        <v>45199</v>
      </c>
      <c r="C39" s="536" t="s">
        <v>2211</v>
      </c>
      <c r="D39" s="536" t="s">
        <v>2212</v>
      </c>
      <c r="E39" s="266" t="s">
        <v>2171</v>
      </c>
      <c r="F39" s="536" t="s">
        <v>2172</v>
      </c>
      <c r="G39" s="266">
        <v>34</v>
      </c>
      <c r="H39" s="266"/>
      <c r="I39" s="266"/>
      <c r="J39" s="266"/>
      <c r="K39" s="266"/>
      <c r="L39" s="266">
        <f t="shared" si="1"/>
        <v>2094</v>
      </c>
      <c r="M39" s="536" t="s">
        <v>104</v>
      </c>
      <c r="N39" s="266"/>
      <c r="O39" s="266"/>
      <c r="P39" s="266"/>
    </row>
    <row r="40" spans="1:16">
      <c r="A40" s="266">
        <f t="shared" si="2"/>
        <v>33</v>
      </c>
      <c r="B40" s="535">
        <v>45199</v>
      </c>
      <c r="C40" s="536" t="s">
        <v>2212</v>
      </c>
      <c r="D40" s="536" t="s">
        <v>2197</v>
      </c>
      <c r="E40" s="266" t="s">
        <v>2171</v>
      </c>
      <c r="F40" s="536" t="s">
        <v>2172</v>
      </c>
      <c r="G40" s="266">
        <v>173</v>
      </c>
      <c r="H40" s="266"/>
      <c r="I40" s="266"/>
      <c r="J40" s="266"/>
      <c r="K40" s="266"/>
      <c r="L40" s="266">
        <f t="shared" si="1"/>
        <v>2267</v>
      </c>
      <c r="M40" s="536" t="s">
        <v>104</v>
      </c>
      <c r="N40" s="266"/>
      <c r="O40" s="266"/>
      <c r="P40" s="266"/>
    </row>
    <row r="41" spans="1:16">
      <c r="A41" s="266">
        <f t="shared" si="2"/>
        <v>34</v>
      </c>
      <c r="B41" s="537">
        <v>45200</v>
      </c>
      <c r="C41" s="536" t="s">
        <v>2191</v>
      </c>
      <c r="D41" s="536" t="s">
        <v>2213</v>
      </c>
      <c r="E41" s="266" t="s">
        <v>2171</v>
      </c>
      <c r="F41" s="536" t="s">
        <v>2172</v>
      </c>
      <c r="G41" s="266">
        <v>572</v>
      </c>
      <c r="H41" s="266"/>
      <c r="I41" s="266"/>
      <c r="J41" s="266"/>
      <c r="K41" s="266"/>
      <c r="L41" s="266">
        <f t="shared" si="1"/>
        <v>2839</v>
      </c>
      <c r="M41" s="536" t="s">
        <v>104</v>
      </c>
      <c r="N41" s="266"/>
      <c r="O41" s="266"/>
      <c r="P41" s="266"/>
    </row>
    <row r="42" spans="1:16">
      <c r="A42" s="266">
        <f t="shared" si="2"/>
        <v>35</v>
      </c>
      <c r="B42" s="537">
        <v>45201</v>
      </c>
      <c r="C42" s="536" t="s">
        <v>2197</v>
      </c>
      <c r="D42" s="536" t="s">
        <v>2213</v>
      </c>
      <c r="E42" s="266" t="s">
        <v>2171</v>
      </c>
      <c r="F42" s="536" t="s">
        <v>2172</v>
      </c>
      <c r="G42" s="266">
        <v>343</v>
      </c>
      <c r="H42" s="266"/>
      <c r="I42" s="266"/>
      <c r="J42" s="266"/>
      <c r="K42" s="266"/>
      <c r="L42" s="266">
        <f t="shared" si="1"/>
        <v>3182</v>
      </c>
      <c r="M42" s="536" t="s">
        <v>104</v>
      </c>
      <c r="N42" s="266"/>
      <c r="O42" s="266"/>
      <c r="P42" s="266"/>
    </row>
    <row r="43" spans="1:16">
      <c r="A43" s="266">
        <f t="shared" si="2"/>
        <v>36</v>
      </c>
      <c r="B43" s="535">
        <v>45204</v>
      </c>
      <c r="C43" s="536" t="s">
        <v>2214</v>
      </c>
      <c r="D43" s="536" t="s">
        <v>2215</v>
      </c>
      <c r="E43" s="266" t="s">
        <v>2171</v>
      </c>
      <c r="F43" s="536" t="s">
        <v>2172</v>
      </c>
      <c r="G43" s="266">
        <v>183</v>
      </c>
      <c r="H43" s="266"/>
      <c r="I43" s="266"/>
      <c r="J43" s="266"/>
      <c r="K43" s="266"/>
      <c r="L43" s="266">
        <f t="shared" si="1"/>
        <v>3365</v>
      </c>
      <c r="M43" s="536" t="s">
        <v>104</v>
      </c>
      <c r="N43" s="266"/>
      <c r="O43" s="266"/>
      <c r="P43" s="266"/>
    </row>
    <row r="44" spans="1:16">
      <c r="A44" s="266">
        <f t="shared" si="2"/>
        <v>37</v>
      </c>
      <c r="B44" s="535">
        <v>45204</v>
      </c>
      <c r="C44" s="536" t="s">
        <v>2215</v>
      </c>
      <c r="D44" s="536" t="s">
        <v>2216</v>
      </c>
      <c r="E44" s="266" t="s">
        <v>2171</v>
      </c>
      <c r="F44" s="536" t="s">
        <v>2172</v>
      </c>
      <c r="G44" s="266">
        <v>157</v>
      </c>
      <c r="H44" s="266"/>
      <c r="I44" s="266"/>
      <c r="J44" s="266"/>
      <c r="K44" s="266"/>
      <c r="L44" s="266">
        <f t="shared" si="1"/>
        <v>3522</v>
      </c>
      <c r="M44" s="536" t="s">
        <v>104</v>
      </c>
      <c r="N44" s="266"/>
      <c r="O44" s="266"/>
      <c r="P44" s="266"/>
    </row>
    <row r="45" spans="1:16">
      <c r="A45" s="266">
        <f t="shared" si="2"/>
        <v>38</v>
      </c>
      <c r="B45" s="535">
        <v>45204</v>
      </c>
      <c r="C45" s="536" t="s">
        <v>2210</v>
      </c>
      <c r="D45" s="536" t="s">
        <v>2217</v>
      </c>
      <c r="E45" s="266" t="s">
        <v>2171</v>
      </c>
      <c r="F45" s="536" t="s">
        <v>2172</v>
      </c>
      <c r="G45" s="266"/>
      <c r="H45" s="266"/>
      <c r="I45" s="266">
        <v>25</v>
      </c>
      <c r="J45" s="266"/>
      <c r="K45" s="266"/>
      <c r="L45" s="266">
        <f t="shared" si="1"/>
        <v>3547</v>
      </c>
      <c r="M45" s="536" t="s">
        <v>104</v>
      </c>
      <c r="N45" s="266"/>
      <c r="O45" s="266"/>
      <c r="P45" s="266"/>
    </row>
    <row r="46" spans="1:16">
      <c r="A46" s="266">
        <f t="shared" si="2"/>
        <v>39</v>
      </c>
      <c r="B46" s="535">
        <v>45204</v>
      </c>
      <c r="C46" s="536" t="s">
        <v>2214</v>
      </c>
      <c r="D46" s="536" t="s">
        <v>2217</v>
      </c>
      <c r="E46" s="266" t="s">
        <v>2171</v>
      </c>
      <c r="F46" s="536" t="s">
        <v>2172</v>
      </c>
      <c r="G46" s="266"/>
      <c r="H46" s="266"/>
      <c r="I46" s="266">
        <v>176</v>
      </c>
      <c r="J46" s="266"/>
      <c r="K46" s="266"/>
      <c r="L46" s="266">
        <f t="shared" si="1"/>
        <v>3723</v>
      </c>
      <c r="M46" s="536" t="s">
        <v>104</v>
      </c>
      <c r="N46" s="266"/>
      <c r="O46" s="266"/>
      <c r="P46" s="266"/>
    </row>
    <row r="47" spans="1:16">
      <c r="A47" s="266">
        <f t="shared" si="2"/>
        <v>40</v>
      </c>
      <c r="B47" s="535">
        <v>45204</v>
      </c>
      <c r="C47" s="536" t="s">
        <v>2214</v>
      </c>
      <c r="D47" s="536" t="s">
        <v>2218</v>
      </c>
      <c r="E47" s="266" t="s">
        <v>2171</v>
      </c>
      <c r="F47" s="536" t="s">
        <v>2172</v>
      </c>
      <c r="G47" s="266"/>
      <c r="H47" s="266"/>
      <c r="I47" s="266">
        <v>331</v>
      </c>
      <c r="J47" s="266"/>
      <c r="K47" s="266"/>
      <c r="L47" s="266">
        <f t="shared" si="1"/>
        <v>4054</v>
      </c>
      <c r="M47" s="536" t="s">
        <v>104</v>
      </c>
      <c r="N47" s="266"/>
      <c r="O47" s="266"/>
      <c r="P47" s="266"/>
    </row>
    <row r="48" spans="1:16">
      <c r="A48" s="266">
        <f t="shared" si="2"/>
        <v>41</v>
      </c>
      <c r="B48" s="535">
        <v>45205</v>
      </c>
      <c r="C48" s="536" t="s">
        <v>2219</v>
      </c>
      <c r="D48" s="536" t="s">
        <v>2220</v>
      </c>
      <c r="E48" s="266" t="s">
        <v>2171</v>
      </c>
      <c r="F48" s="536" t="s">
        <v>2172</v>
      </c>
      <c r="G48" s="266">
        <v>100</v>
      </c>
      <c r="H48" s="266"/>
      <c r="I48" s="266"/>
      <c r="J48" s="266"/>
      <c r="K48" s="266"/>
      <c r="L48" s="266">
        <f t="shared" si="1"/>
        <v>4154</v>
      </c>
      <c r="M48" s="536" t="s">
        <v>110</v>
      </c>
      <c r="N48" s="266"/>
      <c r="O48" s="266"/>
      <c r="P48" s="266"/>
    </row>
    <row r="49" spans="1:16">
      <c r="A49" s="266">
        <f t="shared" si="2"/>
        <v>42</v>
      </c>
      <c r="B49" s="535">
        <v>45205</v>
      </c>
      <c r="C49" s="536" t="s">
        <v>2216</v>
      </c>
      <c r="D49" s="536" t="s">
        <v>2221</v>
      </c>
      <c r="E49" s="266" t="s">
        <v>2171</v>
      </c>
      <c r="F49" s="536" t="s">
        <v>2172</v>
      </c>
      <c r="G49" s="266">
        <v>111</v>
      </c>
      <c r="H49" s="266"/>
      <c r="I49" s="266"/>
      <c r="J49" s="266"/>
      <c r="K49" s="266"/>
      <c r="L49" s="266">
        <f t="shared" si="1"/>
        <v>4265</v>
      </c>
      <c r="M49" s="536" t="s">
        <v>110</v>
      </c>
      <c r="N49" s="266"/>
      <c r="O49" s="266"/>
      <c r="P49" s="266"/>
    </row>
    <row r="50" spans="1:16">
      <c r="A50" s="266"/>
      <c r="B50" s="535">
        <v>45205</v>
      </c>
      <c r="C50" s="536" t="s">
        <v>2221</v>
      </c>
      <c r="D50" s="536" t="s">
        <v>2222</v>
      </c>
      <c r="E50" s="266" t="s">
        <v>2171</v>
      </c>
      <c r="F50" s="536" t="s">
        <v>2172</v>
      </c>
      <c r="G50" s="266">
        <v>89</v>
      </c>
      <c r="H50" s="266"/>
      <c r="I50" s="266"/>
      <c r="J50" s="266"/>
      <c r="K50" s="266"/>
      <c r="L50" s="266">
        <f t="shared" si="1"/>
        <v>4354</v>
      </c>
      <c r="M50" s="536" t="s">
        <v>110</v>
      </c>
      <c r="N50" s="266"/>
      <c r="O50" s="266"/>
      <c r="P50" s="266"/>
    </row>
    <row r="51" spans="1:16">
      <c r="A51" s="266">
        <f>1+A49</f>
        <v>43</v>
      </c>
      <c r="B51" s="535">
        <v>45205</v>
      </c>
      <c r="C51" s="536" t="s">
        <v>2222</v>
      </c>
      <c r="D51" s="536" t="s">
        <v>2223</v>
      </c>
      <c r="E51" s="266" t="s">
        <v>2171</v>
      </c>
      <c r="F51" s="536" t="s">
        <v>2172</v>
      </c>
      <c r="G51" s="266">
        <v>33</v>
      </c>
      <c r="H51" s="266"/>
      <c r="I51" s="266"/>
      <c r="J51" s="266"/>
      <c r="K51" s="266"/>
      <c r="L51" s="266">
        <f t="shared" si="1"/>
        <v>4387</v>
      </c>
      <c r="M51" s="536" t="s">
        <v>110</v>
      </c>
      <c r="N51" s="266"/>
      <c r="O51" s="266"/>
      <c r="P51" s="266"/>
    </row>
    <row r="52" spans="1:16">
      <c r="A52" s="266">
        <f t="shared" si="2"/>
        <v>44</v>
      </c>
      <c r="B52" s="535">
        <v>45205</v>
      </c>
      <c r="C52" s="536" t="s">
        <v>2223</v>
      </c>
      <c r="D52" s="536" t="s">
        <v>2224</v>
      </c>
      <c r="E52" s="266" t="s">
        <v>2171</v>
      </c>
      <c r="F52" s="536" t="s">
        <v>2172</v>
      </c>
      <c r="G52" s="266">
        <v>40</v>
      </c>
      <c r="H52" s="266"/>
      <c r="I52" s="266"/>
      <c r="J52" s="266"/>
      <c r="K52" s="266"/>
      <c r="L52" s="266">
        <f t="shared" si="1"/>
        <v>4427</v>
      </c>
      <c r="M52" s="536" t="s">
        <v>110</v>
      </c>
      <c r="N52" s="266"/>
      <c r="O52" s="266"/>
      <c r="P52" s="266"/>
    </row>
    <row r="53" spans="1:16">
      <c r="A53" s="266">
        <f t="shared" si="2"/>
        <v>45</v>
      </c>
      <c r="B53" s="535">
        <v>45205</v>
      </c>
      <c r="C53" s="536" t="s">
        <v>2224</v>
      </c>
      <c r="D53" s="536" t="s">
        <v>2225</v>
      </c>
      <c r="E53" s="266" t="s">
        <v>2171</v>
      </c>
      <c r="F53" s="536" t="s">
        <v>2172</v>
      </c>
      <c r="G53" s="266">
        <v>34</v>
      </c>
      <c r="H53" s="266"/>
      <c r="I53" s="266"/>
      <c r="J53" s="266"/>
      <c r="K53" s="266"/>
      <c r="L53" s="266">
        <f t="shared" si="1"/>
        <v>4461</v>
      </c>
      <c r="M53" s="536" t="s">
        <v>110</v>
      </c>
      <c r="N53" s="266"/>
      <c r="O53" s="266"/>
      <c r="P53" s="266"/>
    </row>
    <row r="54" spans="1:16">
      <c r="A54" s="266">
        <f t="shared" si="2"/>
        <v>46</v>
      </c>
      <c r="B54" s="535">
        <v>45205</v>
      </c>
      <c r="C54" s="536" t="s">
        <v>2222</v>
      </c>
      <c r="D54" s="536" t="s">
        <v>2226</v>
      </c>
      <c r="E54" s="266" t="s">
        <v>2171</v>
      </c>
      <c r="F54" s="536" t="s">
        <v>2172</v>
      </c>
      <c r="G54" s="266">
        <v>175</v>
      </c>
      <c r="H54" s="266"/>
      <c r="I54" s="266"/>
      <c r="J54" s="266"/>
      <c r="K54" s="266"/>
      <c r="L54" s="266">
        <f t="shared" si="1"/>
        <v>4636</v>
      </c>
      <c r="M54" s="536" t="s">
        <v>110</v>
      </c>
      <c r="N54" s="266"/>
      <c r="O54" s="266"/>
      <c r="P54" s="266"/>
    </row>
    <row r="55" spans="1:16">
      <c r="A55" s="266">
        <f t="shared" si="2"/>
        <v>47</v>
      </c>
      <c r="B55" s="535">
        <v>45205</v>
      </c>
      <c r="C55" s="536" t="s">
        <v>2226</v>
      </c>
      <c r="D55" s="536" t="s">
        <v>2227</v>
      </c>
      <c r="E55" s="266" t="s">
        <v>2171</v>
      </c>
      <c r="F55" s="536" t="s">
        <v>2172</v>
      </c>
      <c r="G55" s="266">
        <v>135</v>
      </c>
      <c r="H55" s="266"/>
      <c r="I55" s="266"/>
      <c r="J55" s="266"/>
      <c r="K55" s="266"/>
      <c r="L55" s="266">
        <f t="shared" si="1"/>
        <v>4771</v>
      </c>
      <c r="M55" s="536" t="s">
        <v>110</v>
      </c>
      <c r="N55" s="266"/>
      <c r="O55" s="266"/>
      <c r="P55" s="266"/>
    </row>
    <row r="56" spans="1:16">
      <c r="A56" s="266">
        <f t="shared" si="2"/>
        <v>48</v>
      </c>
      <c r="B56" s="535">
        <v>45205</v>
      </c>
      <c r="C56" s="536" t="s">
        <v>2227</v>
      </c>
      <c r="D56" s="536" t="s">
        <v>2228</v>
      </c>
      <c r="E56" s="266" t="s">
        <v>2171</v>
      </c>
      <c r="F56" s="536" t="s">
        <v>2172</v>
      </c>
      <c r="G56" s="266">
        <v>94</v>
      </c>
      <c r="H56" s="266"/>
      <c r="I56" s="266"/>
      <c r="J56" s="266"/>
      <c r="K56" s="266"/>
      <c r="L56" s="266">
        <f t="shared" si="1"/>
        <v>4865</v>
      </c>
      <c r="M56" s="536" t="s">
        <v>110</v>
      </c>
      <c r="N56" s="266"/>
      <c r="O56" s="266"/>
      <c r="P56" s="266"/>
    </row>
    <row r="57" spans="1:16">
      <c r="A57" s="266">
        <f t="shared" si="2"/>
        <v>49</v>
      </c>
      <c r="B57" s="535">
        <v>45205</v>
      </c>
      <c r="C57" s="536" t="s">
        <v>2228</v>
      </c>
      <c r="D57" s="536" t="s">
        <v>2197</v>
      </c>
      <c r="E57" s="266" t="s">
        <v>2171</v>
      </c>
      <c r="F57" s="536" t="s">
        <v>2172</v>
      </c>
      <c r="G57" s="266">
        <v>105</v>
      </c>
      <c r="H57" s="266"/>
      <c r="I57" s="266"/>
      <c r="J57" s="266"/>
      <c r="K57" s="266"/>
      <c r="L57" s="266">
        <f t="shared" si="1"/>
        <v>4970</v>
      </c>
      <c r="M57" s="536" t="s">
        <v>110</v>
      </c>
      <c r="N57" s="266"/>
      <c r="O57" s="266"/>
      <c r="P57" s="266"/>
    </row>
    <row r="58" spans="1:16">
      <c r="A58" s="266">
        <f t="shared" si="2"/>
        <v>50</v>
      </c>
      <c r="B58" s="535">
        <v>45205</v>
      </c>
      <c r="C58" s="536" t="s">
        <v>2218</v>
      </c>
      <c r="D58" s="536" t="s">
        <v>2219</v>
      </c>
      <c r="E58" s="266" t="s">
        <v>2171</v>
      </c>
      <c r="F58" s="536" t="s">
        <v>2172</v>
      </c>
      <c r="G58" s="266"/>
      <c r="H58" s="266">
        <v>207</v>
      </c>
      <c r="I58" s="266"/>
      <c r="J58" s="266"/>
      <c r="K58" s="266"/>
      <c r="L58" s="266">
        <f t="shared" si="1"/>
        <v>5177</v>
      </c>
      <c r="M58" s="536" t="s">
        <v>110</v>
      </c>
      <c r="N58" s="266"/>
      <c r="O58" s="266"/>
      <c r="P58" s="266"/>
    </row>
    <row r="59" spans="1:16">
      <c r="A59" s="266">
        <f t="shared" si="2"/>
        <v>51</v>
      </c>
      <c r="B59" s="535">
        <v>45207</v>
      </c>
      <c r="C59" s="536" t="s">
        <v>2214</v>
      </c>
      <c r="D59" s="536" t="s">
        <v>2229</v>
      </c>
      <c r="E59" s="536" t="s">
        <v>2230</v>
      </c>
      <c r="F59" s="536" t="s">
        <v>2172</v>
      </c>
      <c r="G59" s="266">
        <v>127</v>
      </c>
      <c r="H59" s="266"/>
      <c r="I59" s="266"/>
      <c r="J59" s="266"/>
      <c r="K59" s="266"/>
      <c r="L59" s="266">
        <f t="shared" si="1"/>
        <v>5304</v>
      </c>
      <c r="M59" s="536" t="s">
        <v>104</v>
      </c>
      <c r="N59" s="266"/>
      <c r="O59" s="266"/>
      <c r="P59" s="266"/>
    </row>
    <row r="60" spans="1:16">
      <c r="A60" s="266">
        <f t="shared" si="2"/>
        <v>52</v>
      </c>
      <c r="B60" s="535">
        <v>45207</v>
      </c>
      <c r="C60" s="536" t="s">
        <v>2229</v>
      </c>
      <c r="D60" s="536" t="s">
        <v>2231</v>
      </c>
      <c r="E60" s="536" t="s">
        <v>2230</v>
      </c>
      <c r="F60" s="536" t="s">
        <v>2172</v>
      </c>
      <c r="G60" s="266">
        <v>25</v>
      </c>
      <c r="H60" s="266"/>
      <c r="I60" s="266"/>
      <c r="J60" s="266"/>
      <c r="K60" s="266"/>
      <c r="L60" s="266">
        <f t="shared" si="1"/>
        <v>5329</v>
      </c>
      <c r="M60" s="536" t="s">
        <v>104</v>
      </c>
      <c r="N60" s="266"/>
      <c r="O60" s="266"/>
      <c r="P60" s="266"/>
    </row>
    <row r="61" spans="1:16">
      <c r="A61" s="266">
        <f t="shared" si="2"/>
        <v>53</v>
      </c>
      <c r="B61" s="535">
        <v>45207</v>
      </c>
      <c r="C61" s="536" t="s">
        <v>2229</v>
      </c>
      <c r="D61" s="536" t="s">
        <v>2232</v>
      </c>
      <c r="E61" s="536" t="s">
        <v>2230</v>
      </c>
      <c r="F61" s="536" t="s">
        <v>2172</v>
      </c>
      <c r="G61" s="266">
        <v>252</v>
      </c>
      <c r="H61" s="266"/>
      <c r="I61" s="266"/>
      <c r="J61" s="266"/>
      <c r="K61" s="266"/>
      <c r="L61" s="266">
        <f t="shared" si="1"/>
        <v>5581</v>
      </c>
      <c r="M61" s="536" t="s">
        <v>104</v>
      </c>
      <c r="N61" s="266"/>
      <c r="O61" s="266"/>
      <c r="P61" s="266"/>
    </row>
    <row r="62" spans="1:16">
      <c r="A62" s="266">
        <f t="shared" si="2"/>
        <v>54</v>
      </c>
      <c r="B62" s="535">
        <v>45208</v>
      </c>
      <c r="C62" s="536" t="s">
        <v>2202</v>
      </c>
      <c r="D62" s="536" t="s">
        <v>2233</v>
      </c>
      <c r="E62" s="266" t="s">
        <v>2171</v>
      </c>
      <c r="F62" s="536" t="s">
        <v>2172</v>
      </c>
      <c r="G62" s="266">
        <v>333</v>
      </c>
      <c r="H62" s="266"/>
      <c r="I62" s="266"/>
      <c r="J62" s="266"/>
      <c r="K62" s="266"/>
      <c r="L62" s="266">
        <f t="shared" si="1"/>
        <v>5914</v>
      </c>
      <c r="M62" s="536" t="s">
        <v>110</v>
      </c>
      <c r="N62" s="266"/>
      <c r="O62" s="266"/>
      <c r="P62" s="266"/>
    </row>
    <row r="63" spans="1:16">
      <c r="A63" s="266">
        <f t="shared" si="2"/>
        <v>55</v>
      </c>
      <c r="B63" s="535">
        <v>45209</v>
      </c>
      <c r="C63" s="536" t="s">
        <v>2233</v>
      </c>
      <c r="D63" s="536" t="s">
        <v>2234</v>
      </c>
      <c r="E63" s="536" t="s">
        <v>2230</v>
      </c>
      <c r="F63" s="536" t="s">
        <v>2172</v>
      </c>
      <c r="G63" s="266">
        <v>26</v>
      </c>
      <c r="H63" s="266"/>
      <c r="I63" s="266"/>
      <c r="J63" s="266"/>
      <c r="K63" s="266"/>
      <c r="L63" s="266">
        <f t="shared" si="1"/>
        <v>5940</v>
      </c>
      <c r="M63" s="536" t="s">
        <v>110</v>
      </c>
      <c r="N63" s="266"/>
      <c r="O63" s="266"/>
      <c r="P63" s="266"/>
    </row>
    <row r="64" spans="1:16">
      <c r="A64" s="266">
        <f t="shared" si="2"/>
        <v>56</v>
      </c>
      <c r="B64" s="535">
        <v>45209</v>
      </c>
      <c r="C64" s="536" t="s">
        <v>2233</v>
      </c>
      <c r="D64" s="536" t="s">
        <v>2235</v>
      </c>
      <c r="E64" s="266" t="s">
        <v>2171</v>
      </c>
      <c r="F64" s="536" t="s">
        <v>2172</v>
      </c>
      <c r="G64" s="266">
        <v>274</v>
      </c>
      <c r="H64" s="266"/>
      <c r="I64" s="266"/>
      <c r="J64" s="266"/>
      <c r="K64" s="266"/>
      <c r="L64" s="266">
        <f t="shared" si="1"/>
        <v>6214</v>
      </c>
      <c r="M64" s="536" t="s">
        <v>110</v>
      </c>
      <c r="N64" s="266"/>
      <c r="O64" s="266"/>
      <c r="P64" s="266"/>
    </row>
    <row r="65" spans="1:16">
      <c r="A65" s="266">
        <f t="shared" si="2"/>
        <v>57</v>
      </c>
      <c r="B65" s="535">
        <v>45209</v>
      </c>
      <c r="C65" s="536" t="s">
        <v>2235</v>
      </c>
      <c r="D65" s="536" t="s">
        <v>2236</v>
      </c>
      <c r="E65" s="266" t="s">
        <v>2171</v>
      </c>
      <c r="F65" s="536" t="s">
        <v>2172</v>
      </c>
      <c r="G65" s="266">
        <v>15</v>
      </c>
      <c r="H65" s="266"/>
      <c r="I65" s="266"/>
      <c r="J65" s="266"/>
      <c r="K65" s="266"/>
      <c r="L65" s="266">
        <f t="shared" si="1"/>
        <v>6229</v>
      </c>
      <c r="M65" s="536" t="s">
        <v>110</v>
      </c>
      <c r="N65" s="266"/>
      <c r="O65" s="266"/>
      <c r="P65" s="266"/>
    </row>
    <row r="66" spans="1:16">
      <c r="A66" s="266">
        <f t="shared" si="2"/>
        <v>58</v>
      </c>
      <c r="B66" s="535">
        <v>45209</v>
      </c>
      <c r="C66" s="536" t="s">
        <v>2236</v>
      </c>
      <c r="D66" s="536" t="s">
        <v>2237</v>
      </c>
      <c r="E66" s="266" t="s">
        <v>2171</v>
      </c>
      <c r="F66" s="536" t="s">
        <v>2172</v>
      </c>
      <c r="G66" s="266">
        <v>86</v>
      </c>
      <c r="H66" s="266"/>
      <c r="I66" s="266"/>
      <c r="J66" s="266"/>
      <c r="K66" s="266"/>
      <c r="L66" s="266">
        <f t="shared" si="1"/>
        <v>6315</v>
      </c>
      <c r="M66" s="536" t="s">
        <v>110</v>
      </c>
      <c r="N66" s="266"/>
      <c r="O66" s="266"/>
      <c r="P66" s="266"/>
    </row>
    <row r="67" spans="1:16">
      <c r="A67" s="266">
        <f t="shared" si="2"/>
        <v>59</v>
      </c>
      <c r="B67" s="535">
        <v>45209</v>
      </c>
      <c r="C67" s="536" t="s">
        <v>2237</v>
      </c>
      <c r="D67" s="536" t="s">
        <v>2238</v>
      </c>
      <c r="E67" s="266" t="s">
        <v>2171</v>
      </c>
      <c r="F67" s="536" t="s">
        <v>2172</v>
      </c>
      <c r="G67" s="266">
        <v>150</v>
      </c>
      <c r="H67" s="266"/>
      <c r="I67" s="266"/>
      <c r="J67" s="266"/>
      <c r="K67" s="266"/>
      <c r="L67" s="266">
        <f t="shared" si="1"/>
        <v>6465</v>
      </c>
      <c r="M67" s="536" t="s">
        <v>110</v>
      </c>
      <c r="N67" s="266"/>
      <c r="O67" s="266"/>
      <c r="P67" s="266"/>
    </row>
    <row r="68" spans="1:16">
      <c r="A68" s="266">
        <f t="shared" si="2"/>
        <v>60</v>
      </c>
      <c r="B68" s="535">
        <v>45209</v>
      </c>
      <c r="C68" s="536" t="s">
        <v>2238</v>
      </c>
      <c r="D68" s="536" t="s">
        <v>2239</v>
      </c>
      <c r="E68" s="266" t="s">
        <v>2171</v>
      </c>
      <c r="F68" s="536" t="s">
        <v>2172</v>
      </c>
      <c r="G68" s="266">
        <v>180</v>
      </c>
      <c r="H68" s="266"/>
      <c r="I68" s="266"/>
      <c r="J68" s="266"/>
      <c r="K68" s="266"/>
      <c r="L68" s="266">
        <f t="shared" si="1"/>
        <v>6645</v>
      </c>
      <c r="M68" s="536" t="s">
        <v>110</v>
      </c>
      <c r="N68" s="266"/>
      <c r="O68" s="266"/>
      <c r="P68" s="266"/>
    </row>
    <row r="69" spans="1:16">
      <c r="A69" s="266">
        <f t="shared" si="2"/>
        <v>61</v>
      </c>
      <c r="B69" s="535">
        <v>45209</v>
      </c>
      <c r="C69" s="536" t="s">
        <v>2208</v>
      </c>
      <c r="D69" s="536" t="s">
        <v>2240</v>
      </c>
      <c r="E69" s="536" t="s">
        <v>2178</v>
      </c>
      <c r="F69" s="536" t="s">
        <v>2172</v>
      </c>
      <c r="G69" s="266">
        <v>129</v>
      </c>
      <c r="H69" s="266"/>
      <c r="I69" s="266"/>
      <c r="J69" s="266"/>
      <c r="K69" s="266"/>
      <c r="L69" s="266">
        <f t="shared" si="1"/>
        <v>6774</v>
      </c>
      <c r="M69" s="536" t="s">
        <v>104</v>
      </c>
      <c r="N69" s="266"/>
      <c r="O69" s="266"/>
      <c r="P69" s="266"/>
    </row>
    <row r="70" spans="1:16">
      <c r="A70" s="266">
        <f t="shared" si="2"/>
        <v>62</v>
      </c>
      <c r="B70" s="535">
        <v>45210</v>
      </c>
      <c r="C70" s="536" t="s">
        <v>2240</v>
      </c>
      <c r="D70" s="536" t="s">
        <v>2241</v>
      </c>
      <c r="E70" s="536" t="s">
        <v>2242</v>
      </c>
      <c r="F70" s="536"/>
      <c r="G70" s="266">
        <v>78</v>
      </c>
      <c r="H70" s="266"/>
      <c r="I70" s="266"/>
      <c r="J70" s="266"/>
      <c r="K70" s="266"/>
      <c r="L70" s="266">
        <f t="shared" si="1"/>
        <v>6852</v>
      </c>
      <c r="M70" s="536"/>
      <c r="N70" s="266"/>
      <c r="O70" s="266"/>
      <c r="P70" s="266"/>
    </row>
    <row r="71" spans="1:16">
      <c r="A71" s="266">
        <f t="shared" si="2"/>
        <v>63</v>
      </c>
      <c r="B71" s="535">
        <v>45210</v>
      </c>
      <c r="C71" s="536" t="s">
        <v>2241</v>
      </c>
      <c r="D71" s="536" t="s">
        <v>2232</v>
      </c>
      <c r="E71" s="536"/>
      <c r="F71" s="536"/>
      <c r="G71" s="266">
        <v>71</v>
      </c>
      <c r="H71" s="266"/>
      <c r="I71" s="266"/>
      <c r="J71" s="266"/>
      <c r="K71" s="266"/>
      <c r="L71" s="266">
        <f t="shared" si="1"/>
        <v>6923</v>
      </c>
      <c r="M71" s="536"/>
      <c r="N71" s="266"/>
      <c r="O71" s="266"/>
      <c r="P71" s="266"/>
    </row>
    <row r="72" spans="1:16">
      <c r="A72" s="266">
        <f t="shared" si="2"/>
        <v>64</v>
      </c>
      <c r="B72" s="535">
        <v>45210</v>
      </c>
      <c r="C72" s="536" t="s">
        <v>2190</v>
      </c>
      <c r="D72" s="536" t="s">
        <v>2243</v>
      </c>
      <c r="E72" s="536"/>
      <c r="F72" s="536"/>
      <c r="G72" s="266">
        <v>36</v>
      </c>
      <c r="H72" s="266"/>
      <c r="I72" s="266"/>
      <c r="J72" s="266"/>
      <c r="K72" s="266"/>
      <c r="L72" s="266">
        <f t="shared" si="1"/>
        <v>6959</v>
      </c>
      <c r="M72" s="536"/>
      <c r="N72" s="266"/>
      <c r="O72" s="266"/>
      <c r="P72" s="266"/>
    </row>
    <row r="73" spans="1:16">
      <c r="A73" s="266">
        <f t="shared" si="2"/>
        <v>65</v>
      </c>
      <c r="B73" s="535">
        <v>45210</v>
      </c>
      <c r="C73" s="536" t="s">
        <v>2243</v>
      </c>
      <c r="D73" s="536" t="s">
        <v>2244</v>
      </c>
      <c r="E73" s="536"/>
      <c r="F73" s="536"/>
      <c r="G73" s="266">
        <v>30</v>
      </c>
      <c r="H73" s="266"/>
      <c r="I73" s="266"/>
      <c r="J73" s="266"/>
      <c r="K73" s="266"/>
      <c r="L73" s="266">
        <f t="shared" si="1"/>
        <v>6989</v>
      </c>
      <c r="M73" s="536"/>
      <c r="N73" s="266"/>
      <c r="O73" s="266"/>
      <c r="P73" s="266"/>
    </row>
    <row r="74" spans="1:16">
      <c r="A74" s="266">
        <f t="shared" si="2"/>
        <v>66</v>
      </c>
      <c r="B74" s="535">
        <v>45210</v>
      </c>
      <c r="C74" s="536" t="s">
        <v>2207</v>
      </c>
      <c r="D74" s="536" t="s">
        <v>2245</v>
      </c>
      <c r="E74" s="536"/>
      <c r="F74" s="536"/>
      <c r="G74" s="266">
        <v>150</v>
      </c>
      <c r="H74" s="266"/>
      <c r="I74" s="266"/>
      <c r="J74" s="266"/>
      <c r="K74" s="266"/>
      <c r="L74" s="266">
        <f t="shared" ref="L74:L93" si="3">+L73+G74+H74+I74+J74+K74</f>
        <v>7139</v>
      </c>
      <c r="M74" s="536"/>
      <c r="N74" s="266"/>
      <c r="O74" s="266"/>
      <c r="P74" s="266"/>
    </row>
    <row r="75" spans="1:16">
      <c r="A75" s="266">
        <f t="shared" si="2"/>
        <v>67</v>
      </c>
      <c r="B75" s="535">
        <v>45211</v>
      </c>
      <c r="C75" s="536" t="s">
        <v>2221</v>
      </c>
      <c r="D75" s="536" t="s">
        <v>2246</v>
      </c>
      <c r="E75" s="536"/>
      <c r="F75" s="536"/>
      <c r="G75" s="266">
        <v>114</v>
      </c>
      <c r="H75" s="266"/>
      <c r="I75" s="266"/>
      <c r="J75" s="266"/>
      <c r="K75" s="266"/>
      <c r="L75" s="266">
        <f t="shared" si="3"/>
        <v>7253</v>
      </c>
      <c r="M75" s="536"/>
      <c r="N75" s="266"/>
      <c r="O75" s="266"/>
      <c r="P75" s="266"/>
    </row>
    <row r="76" spans="1:16">
      <c r="A76" s="266">
        <f t="shared" si="2"/>
        <v>68</v>
      </c>
      <c r="B76" s="535">
        <v>45211</v>
      </c>
      <c r="C76" s="536" t="s">
        <v>2223</v>
      </c>
      <c r="D76" s="536" t="s">
        <v>2247</v>
      </c>
      <c r="E76" s="536"/>
      <c r="F76" s="536"/>
      <c r="G76" s="266">
        <v>31</v>
      </c>
      <c r="H76" s="266"/>
      <c r="I76" s="266"/>
      <c r="J76" s="266"/>
      <c r="K76" s="266"/>
      <c r="L76" s="266">
        <f t="shared" si="3"/>
        <v>7284</v>
      </c>
      <c r="M76" s="536"/>
      <c r="N76" s="266"/>
      <c r="O76" s="266"/>
      <c r="P76" s="266"/>
    </row>
    <row r="77" spans="1:16">
      <c r="A77" s="266">
        <f t="shared" si="2"/>
        <v>69</v>
      </c>
      <c r="B77" s="535">
        <v>45211</v>
      </c>
      <c r="C77" s="536" t="s">
        <v>2224</v>
      </c>
      <c r="D77" s="536" t="s">
        <v>2248</v>
      </c>
      <c r="E77" s="536"/>
      <c r="F77" s="536"/>
      <c r="G77" s="266">
        <v>44</v>
      </c>
      <c r="H77" s="266"/>
      <c r="I77" s="266"/>
      <c r="J77" s="266"/>
      <c r="K77" s="266"/>
      <c r="L77" s="266">
        <f t="shared" si="3"/>
        <v>7328</v>
      </c>
      <c r="M77" s="536"/>
      <c r="N77" s="266"/>
      <c r="O77" s="266"/>
      <c r="P77" s="266"/>
    </row>
    <row r="78" spans="1:16">
      <c r="A78" s="266">
        <f t="shared" si="2"/>
        <v>70</v>
      </c>
      <c r="B78" s="535">
        <v>45211</v>
      </c>
      <c r="C78" s="536" t="s">
        <v>2241</v>
      </c>
      <c r="D78" s="536" t="s">
        <v>2217</v>
      </c>
      <c r="E78" s="536"/>
      <c r="F78" s="536"/>
      <c r="G78" s="266">
        <v>130</v>
      </c>
      <c r="H78" s="266"/>
      <c r="I78" s="266"/>
      <c r="J78" s="266"/>
      <c r="K78" s="266"/>
      <c r="L78" s="266">
        <f t="shared" si="3"/>
        <v>7458</v>
      </c>
      <c r="M78" s="536"/>
      <c r="N78" s="266"/>
      <c r="O78" s="266"/>
      <c r="P78" s="266"/>
    </row>
    <row r="79" spans="1:16">
      <c r="A79" s="266">
        <f t="shared" si="2"/>
        <v>71</v>
      </c>
      <c r="B79" s="535">
        <v>45212</v>
      </c>
      <c r="C79" s="536" t="s">
        <v>2249</v>
      </c>
      <c r="D79" s="536" t="s">
        <v>2250</v>
      </c>
      <c r="E79" s="536"/>
      <c r="F79" s="536"/>
      <c r="G79" s="266">
        <v>111</v>
      </c>
      <c r="H79" s="266"/>
      <c r="I79" s="266"/>
      <c r="J79" s="266"/>
      <c r="K79" s="266"/>
      <c r="L79" s="266">
        <f t="shared" si="3"/>
        <v>7569</v>
      </c>
      <c r="M79" s="536"/>
      <c r="N79" s="266"/>
      <c r="O79" s="266"/>
      <c r="P79" s="266"/>
    </row>
    <row r="80" spans="1:16">
      <c r="A80" s="266">
        <f t="shared" si="2"/>
        <v>72</v>
      </c>
      <c r="B80" s="535">
        <v>45212</v>
      </c>
      <c r="C80" s="536" t="s">
        <v>2250</v>
      </c>
      <c r="D80" s="536" t="s">
        <v>2251</v>
      </c>
      <c r="E80" s="536"/>
      <c r="F80" s="536"/>
      <c r="G80" s="266">
        <v>470</v>
      </c>
      <c r="H80" s="266"/>
      <c r="I80" s="266"/>
      <c r="J80" s="266"/>
      <c r="K80" s="266"/>
      <c r="L80" s="266">
        <f t="shared" si="3"/>
        <v>8039</v>
      </c>
      <c r="M80" s="536"/>
      <c r="N80" s="266"/>
      <c r="O80" s="266"/>
      <c r="P80" s="266"/>
    </row>
    <row r="81" spans="1:16">
      <c r="A81" s="266">
        <f t="shared" si="2"/>
        <v>73</v>
      </c>
      <c r="B81" s="535">
        <v>45212</v>
      </c>
      <c r="C81" s="536" t="s">
        <v>2251</v>
      </c>
      <c r="D81" s="536" t="s">
        <v>2185</v>
      </c>
      <c r="E81" s="536"/>
      <c r="F81" s="536"/>
      <c r="G81" s="266">
        <v>188</v>
      </c>
      <c r="H81" s="266"/>
      <c r="I81" s="266"/>
      <c r="J81" s="266"/>
      <c r="K81" s="266"/>
      <c r="L81" s="266">
        <f t="shared" si="3"/>
        <v>8227</v>
      </c>
      <c r="M81" s="536"/>
      <c r="N81" s="266"/>
      <c r="O81" s="266"/>
      <c r="P81" s="266"/>
    </row>
    <row r="82" spans="1:16">
      <c r="A82" s="266">
        <f t="shared" si="2"/>
        <v>74</v>
      </c>
      <c r="B82" s="535">
        <v>45213</v>
      </c>
      <c r="C82" s="536" t="s">
        <v>2252</v>
      </c>
      <c r="D82" s="536" t="s">
        <v>2253</v>
      </c>
      <c r="E82" s="536"/>
      <c r="F82" s="536"/>
      <c r="G82" s="266">
        <v>78</v>
      </c>
      <c r="H82" s="266"/>
      <c r="I82" s="266"/>
      <c r="J82" s="266"/>
      <c r="K82" s="266"/>
      <c r="L82" s="266">
        <f t="shared" si="3"/>
        <v>8305</v>
      </c>
      <c r="M82" s="536"/>
      <c r="N82" s="266"/>
      <c r="O82" s="266"/>
      <c r="P82" s="266"/>
    </row>
    <row r="83" spans="1:16">
      <c r="A83" s="266">
        <f t="shared" si="2"/>
        <v>75</v>
      </c>
      <c r="B83" s="535">
        <v>45213</v>
      </c>
      <c r="C83" s="536" t="s">
        <v>2254</v>
      </c>
      <c r="D83" s="536" t="s">
        <v>2255</v>
      </c>
      <c r="E83" s="536"/>
      <c r="F83" s="536"/>
      <c r="G83" s="266">
        <v>74</v>
      </c>
      <c r="H83" s="266"/>
      <c r="I83" s="266"/>
      <c r="J83" s="266"/>
      <c r="K83" s="266"/>
      <c r="L83" s="266">
        <f t="shared" si="3"/>
        <v>8379</v>
      </c>
      <c r="M83" s="536"/>
      <c r="N83" s="266"/>
      <c r="O83" s="266"/>
      <c r="P83" s="266"/>
    </row>
    <row r="84" spans="1:16">
      <c r="A84" s="266">
        <f t="shared" si="2"/>
        <v>76</v>
      </c>
      <c r="B84" s="535">
        <v>45213</v>
      </c>
      <c r="C84" s="536" t="s">
        <v>2255</v>
      </c>
      <c r="D84" s="536" t="s">
        <v>2256</v>
      </c>
      <c r="E84" s="536"/>
      <c r="F84" s="536"/>
      <c r="G84" s="266">
        <v>164</v>
      </c>
      <c r="H84" s="266"/>
      <c r="I84" s="266"/>
      <c r="J84" s="266"/>
      <c r="K84" s="266"/>
      <c r="L84" s="266">
        <f t="shared" si="3"/>
        <v>8543</v>
      </c>
      <c r="M84" s="536"/>
      <c r="N84" s="266"/>
      <c r="O84" s="266"/>
      <c r="P84" s="266"/>
    </row>
    <row r="85" spans="1:16">
      <c r="A85" s="266">
        <f t="shared" si="2"/>
        <v>77</v>
      </c>
      <c r="B85" s="535">
        <v>45213</v>
      </c>
      <c r="C85" s="536" t="s">
        <v>2184</v>
      </c>
      <c r="D85" s="536" t="s">
        <v>2257</v>
      </c>
      <c r="E85" s="536"/>
      <c r="F85" s="536"/>
      <c r="G85" s="266">
        <v>135</v>
      </c>
      <c r="H85" s="266"/>
      <c r="I85" s="266"/>
      <c r="J85" s="266"/>
      <c r="K85" s="266"/>
      <c r="L85" s="266">
        <f t="shared" si="3"/>
        <v>8678</v>
      </c>
      <c r="M85" s="536"/>
      <c r="N85" s="266"/>
      <c r="O85" s="266"/>
      <c r="P85" s="266"/>
    </row>
    <row r="86" spans="1:16">
      <c r="A86" s="266">
        <f t="shared" ref="A86:A93" si="4">1+A85</f>
        <v>78</v>
      </c>
      <c r="B86" s="535">
        <v>45215</v>
      </c>
      <c r="C86" s="536" t="s">
        <v>2258</v>
      </c>
      <c r="D86" s="536" t="s">
        <v>2259</v>
      </c>
      <c r="E86" s="536"/>
      <c r="F86" s="536"/>
      <c r="G86" s="266">
        <v>81</v>
      </c>
      <c r="H86" s="266"/>
      <c r="I86" s="266"/>
      <c r="J86" s="266"/>
      <c r="K86" s="266"/>
      <c r="L86" s="266">
        <f t="shared" si="3"/>
        <v>8759</v>
      </c>
      <c r="M86" s="536"/>
      <c r="N86" s="266"/>
      <c r="O86" s="266"/>
      <c r="P86" s="266"/>
    </row>
    <row r="87" spans="1:16">
      <c r="A87" s="266">
        <f t="shared" si="4"/>
        <v>79</v>
      </c>
      <c r="B87" s="535">
        <v>45215</v>
      </c>
      <c r="C87" s="536" t="s">
        <v>2260</v>
      </c>
      <c r="D87" s="536" t="s">
        <v>2258</v>
      </c>
      <c r="E87" s="536"/>
      <c r="F87" s="536"/>
      <c r="G87" s="266">
        <v>176</v>
      </c>
      <c r="H87" s="266"/>
      <c r="I87" s="266"/>
      <c r="J87" s="266"/>
      <c r="K87" s="266"/>
      <c r="L87" s="266">
        <f t="shared" si="3"/>
        <v>8935</v>
      </c>
      <c r="M87" s="536"/>
      <c r="N87" s="266"/>
      <c r="O87" s="266"/>
      <c r="P87" s="266"/>
    </row>
    <row r="88" spans="1:16">
      <c r="A88" s="266">
        <f t="shared" si="4"/>
        <v>80</v>
      </c>
      <c r="B88" s="535">
        <v>45215</v>
      </c>
      <c r="C88" s="536" t="s">
        <v>2258</v>
      </c>
      <c r="D88" s="536" t="s">
        <v>2261</v>
      </c>
      <c r="E88" s="536"/>
      <c r="F88" s="536"/>
      <c r="G88" s="266">
        <v>26</v>
      </c>
      <c r="H88" s="266"/>
      <c r="I88" s="266"/>
      <c r="J88" s="266"/>
      <c r="K88" s="266"/>
      <c r="L88" s="266">
        <f t="shared" si="3"/>
        <v>8961</v>
      </c>
      <c r="M88" s="536"/>
      <c r="N88" s="266"/>
      <c r="O88" s="266"/>
      <c r="P88" s="266"/>
    </row>
    <row r="89" spans="1:16">
      <c r="A89" s="266">
        <f t="shared" si="4"/>
        <v>81</v>
      </c>
      <c r="B89" s="535">
        <v>45215</v>
      </c>
      <c r="C89" s="536" t="s">
        <v>2259</v>
      </c>
      <c r="D89" s="536" t="s">
        <v>2262</v>
      </c>
      <c r="E89" s="536"/>
      <c r="F89" s="536"/>
      <c r="G89" s="266">
        <v>69</v>
      </c>
      <c r="H89" s="266"/>
      <c r="I89" s="266"/>
      <c r="J89" s="266"/>
      <c r="K89" s="266"/>
      <c r="L89" s="266">
        <f t="shared" si="3"/>
        <v>9030</v>
      </c>
      <c r="M89" s="536"/>
      <c r="N89" s="266"/>
      <c r="O89" s="266"/>
      <c r="P89" s="266"/>
    </row>
    <row r="90" spans="1:16">
      <c r="A90" s="266">
        <f t="shared" si="4"/>
        <v>82</v>
      </c>
      <c r="B90" s="535">
        <v>45216</v>
      </c>
      <c r="C90" s="536" t="s">
        <v>2263</v>
      </c>
      <c r="D90" s="536" t="s">
        <v>2264</v>
      </c>
      <c r="E90" s="536"/>
      <c r="F90" s="536"/>
      <c r="G90" s="266">
        <v>101</v>
      </c>
      <c r="H90" s="266"/>
      <c r="I90" s="266"/>
      <c r="J90" s="266"/>
      <c r="K90" s="266"/>
      <c r="L90" s="266">
        <f t="shared" si="3"/>
        <v>9131</v>
      </c>
      <c r="M90" s="536"/>
      <c r="N90" s="266"/>
      <c r="O90" s="266"/>
      <c r="P90" s="266"/>
    </row>
    <row r="91" spans="1:16">
      <c r="A91" s="266">
        <f t="shared" si="4"/>
        <v>83</v>
      </c>
      <c r="B91" s="535">
        <v>45216</v>
      </c>
      <c r="C91" s="536" t="s">
        <v>2261</v>
      </c>
      <c r="D91" s="536" t="s">
        <v>2265</v>
      </c>
      <c r="E91" s="536"/>
      <c r="F91" s="536"/>
      <c r="G91" s="266">
        <v>63</v>
      </c>
      <c r="H91" s="266"/>
      <c r="I91" s="266"/>
      <c r="J91" s="266"/>
      <c r="K91" s="266"/>
      <c r="L91" s="266">
        <f t="shared" si="3"/>
        <v>9194</v>
      </c>
      <c r="M91" s="536"/>
      <c r="N91" s="266"/>
      <c r="O91" s="266"/>
      <c r="P91" s="266"/>
    </row>
    <row r="92" spans="1:16">
      <c r="A92" s="266">
        <f t="shared" si="4"/>
        <v>84</v>
      </c>
      <c r="B92" s="535">
        <v>45216</v>
      </c>
      <c r="C92" s="536" t="s">
        <v>2173</v>
      </c>
      <c r="D92" s="536" t="s">
        <v>2266</v>
      </c>
      <c r="E92" s="536"/>
      <c r="F92" s="536"/>
      <c r="G92" s="266">
        <v>56</v>
      </c>
      <c r="H92" s="266"/>
      <c r="I92" s="266"/>
      <c r="J92" s="266"/>
      <c r="K92" s="266"/>
      <c r="L92" s="266">
        <f t="shared" si="3"/>
        <v>9250</v>
      </c>
      <c r="M92" s="536"/>
      <c r="N92" s="266"/>
      <c r="O92" s="266"/>
      <c r="P92" s="266"/>
    </row>
    <row r="93" spans="1:16">
      <c r="A93" s="266">
        <f t="shared" si="4"/>
        <v>85</v>
      </c>
      <c r="B93" s="535">
        <v>45216</v>
      </c>
      <c r="C93" s="536" t="s">
        <v>2266</v>
      </c>
      <c r="D93" s="536" t="s">
        <v>2267</v>
      </c>
      <c r="E93" s="536"/>
      <c r="F93" s="536"/>
      <c r="G93" s="266">
        <v>35</v>
      </c>
      <c r="H93" s="266"/>
      <c r="I93" s="266"/>
      <c r="J93" s="266"/>
      <c r="K93" s="266"/>
      <c r="L93" s="266">
        <f t="shared" si="3"/>
        <v>9285</v>
      </c>
      <c r="M93" s="536"/>
      <c r="N93" s="266"/>
      <c r="O93" s="266"/>
      <c r="P93" s="266"/>
    </row>
    <row r="94" spans="1:16">
      <c r="A94" s="266"/>
      <c r="B94" s="535"/>
      <c r="C94" s="536"/>
      <c r="D94" s="536"/>
      <c r="E94" s="536"/>
      <c r="F94" s="536"/>
      <c r="G94" s="266"/>
      <c r="H94" s="266"/>
      <c r="I94" s="266"/>
      <c r="J94" s="266"/>
      <c r="K94" s="266"/>
      <c r="L94" s="266"/>
      <c r="M94" s="536"/>
      <c r="N94" s="266"/>
      <c r="O94" s="266"/>
      <c r="P94" s="266"/>
    </row>
    <row r="95" spans="1:16">
      <c r="A95" s="266"/>
      <c r="B95" s="535"/>
      <c r="C95" s="536"/>
      <c r="D95" s="536"/>
      <c r="E95" s="536"/>
      <c r="F95" s="536"/>
      <c r="G95" s="266"/>
      <c r="H95" s="266"/>
      <c r="I95" s="266"/>
      <c r="J95" s="266"/>
      <c r="K95" s="266"/>
      <c r="L95" s="266"/>
      <c r="M95" s="536"/>
      <c r="N95" s="266"/>
      <c r="O95" s="266"/>
      <c r="P95" s="266"/>
    </row>
    <row r="96" spans="1:16">
      <c r="A96" s="266"/>
      <c r="B96" s="535"/>
      <c r="C96" s="536"/>
      <c r="D96" s="536"/>
      <c r="E96" s="536"/>
      <c r="F96" s="536"/>
      <c r="G96" s="266"/>
      <c r="H96" s="266"/>
      <c r="I96" s="266"/>
      <c r="J96" s="266"/>
      <c r="K96" s="266"/>
      <c r="L96" s="266"/>
      <c r="M96" s="536"/>
      <c r="N96" s="266"/>
      <c r="O96" s="266"/>
      <c r="P96" s="266"/>
    </row>
    <row r="97" spans="1:16">
      <c r="A97" s="266"/>
      <c r="B97" s="535"/>
      <c r="C97" s="536"/>
      <c r="D97" s="536"/>
      <c r="E97" s="536"/>
      <c r="F97" s="536"/>
      <c r="G97" s="266"/>
      <c r="H97" s="266"/>
      <c r="I97" s="266"/>
      <c r="J97" s="266"/>
      <c r="K97" s="266"/>
      <c r="L97" s="266"/>
      <c r="M97" s="536"/>
      <c r="N97" s="266"/>
      <c r="O97" s="266"/>
      <c r="P97" s="266"/>
    </row>
    <row r="98" spans="1:16">
      <c r="A98" s="266"/>
      <c r="B98" s="535"/>
      <c r="C98" s="536"/>
      <c r="D98" s="536"/>
      <c r="E98" s="536"/>
      <c r="F98" s="536"/>
      <c r="G98" s="266"/>
      <c r="H98" s="266"/>
      <c r="I98" s="266"/>
      <c r="J98" s="266"/>
      <c r="K98" s="266"/>
      <c r="L98" s="266"/>
      <c r="M98" s="536"/>
      <c r="N98" s="266"/>
      <c r="O98" s="266"/>
      <c r="P98" s="266"/>
    </row>
    <row r="99" spans="1:16">
      <c r="A99" s="266"/>
      <c r="B99" s="535"/>
      <c r="C99" s="536"/>
      <c r="D99" s="536"/>
      <c r="E99" s="536"/>
      <c r="F99" s="536"/>
      <c r="G99" s="266"/>
      <c r="H99" s="266"/>
      <c r="I99" s="266"/>
      <c r="J99" s="266"/>
      <c r="K99" s="266"/>
      <c r="L99" s="266"/>
      <c r="M99" s="536"/>
      <c r="N99" s="266"/>
      <c r="O99" s="266"/>
      <c r="P99" s="266"/>
    </row>
    <row r="100" spans="1:16">
      <c r="A100" s="266"/>
      <c r="B100" s="535"/>
      <c r="C100" s="536"/>
      <c r="D100" s="536"/>
      <c r="E100" s="536"/>
      <c r="F100" s="536"/>
      <c r="G100" s="266"/>
      <c r="H100" s="266"/>
      <c r="I100" s="266"/>
      <c r="J100" s="266"/>
      <c r="K100" s="266"/>
      <c r="L100" s="266"/>
      <c r="M100" s="536"/>
      <c r="N100" s="266"/>
      <c r="O100" s="266"/>
      <c r="P100" s="266"/>
    </row>
    <row r="101" spans="1:16">
      <c r="A101" s="266"/>
      <c r="B101" s="535"/>
      <c r="C101" s="536"/>
      <c r="D101" s="536"/>
      <c r="E101" s="536"/>
      <c r="F101" s="536"/>
      <c r="G101" s="266"/>
      <c r="H101" s="266"/>
      <c r="I101" s="266"/>
      <c r="J101" s="266"/>
      <c r="K101" s="266"/>
      <c r="L101" s="266"/>
      <c r="M101" s="536"/>
      <c r="N101" s="266"/>
      <c r="O101" s="266"/>
      <c r="P101" s="266"/>
    </row>
    <row r="102" spans="1:16">
      <c r="A102" s="266"/>
      <c r="B102" s="535"/>
      <c r="C102" s="536"/>
      <c r="D102" s="536"/>
      <c r="E102" s="536"/>
      <c r="F102" s="536"/>
      <c r="G102" s="266"/>
      <c r="H102" s="266"/>
      <c r="I102" s="266"/>
      <c r="J102" s="266"/>
      <c r="K102" s="266"/>
      <c r="L102" s="266"/>
      <c r="M102" s="536"/>
      <c r="N102" s="266"/>
      <c r="O102" s="266"/>
      <c r="P102" s="266"/>
    </row>
    <row r="103" spans="1:16">
      <c r="A103" s="266"/>
      <c r="B103" s="245"/>
      <c r="C103" s="245"/>
      <c r="D103" s="245"/>
      <c r="E103" s="245"/>
      <c r="F103" s="245"/>
      <c r="G103" s="245">
        <f>+SUM(G8:G102)</f>
        <v>8036</v>
      </c>
      <c r="H103" s="245">
        <f t="shared" ref="H103:K103" si="5">+SUM(H8:H102)</f>
        <v>207</v>
      </c>
      <c r="I103" s="245">
        <f t="shared" si="5"/>
        <v>532</v>
      </c>
      <c r="J103" s="245">
        <f t="shared" si="5"/>
        <v>510</v>
      </c>
      <c r="K103" s="245">
        <f t="shared" si="5"/>
        <v>0</v>
      </c>
      <c r="L103" s="245">
        <f>+SUM(G103:K103)</f>
        <v>9285</v>
      </c>
      <c r="M103" s="245"/>
      <c r="N103" s="245"/>
      <c r="O103" s="245"/>
      <c r="P103" s="245"/>
    </row>
    <row r="104" spans="1:16">
      <c r="A104" s="266"/>
      <c r="B104" s="245"/>
      <c r="C104" s="245"/>
      <c r="D104" s="245"/>
      <c r="E104" s="245"/>
      <c r="F104" s="245"/>
      <c r="G104" s="538">
        <v>12362</v>
      </c>
      <c r="H104" s="539">
        <v>207</v>
      </c>
      <c r="I104" s="539">
        <v>596</v>
      </c>
      <c r="J104" s="539">
        <v>509</v>
      </c>
      <c r="K104" s="539">
        <v>775</v>
      </c>
      <c r="L104" s="245">
        <f>+SUM(G104:K104)</f>
        <v>14449</v>
      </c>
      <c r="M104" s="245"/>
      <c r="N104" s="245"/>
      <c r="O104" s="245"/>
      <c r="P104" s="245"/>
    </row>
  </sheetData>
  <mergeCells count="18">
    <mergeCell ref="A5:P5"/>
    <mergeCell ref="A1:D1"/>
    <mergeCell ref="E1:P4"/>
    <mergeCell ref="A2:D2"/>
    <mergeCell ref="A3:D3"/>
    <mergeCell ref="A4:D4"/>
    <mergeCell ref="P6:P7"/>
    <mergeCell ref="A6:A7"/>
    <mergeCell ref="B6:B7"/>
    <mergeCell ref="C6:C7"/>
    <mergeCell ref="D6:D7"/>
    <mergeCell ref="E6:E7"/>
    <mergeCell ref="F6:F7"/>
    <mergeCell ref="G6:K6"/>
    <mergeCell ref="L6:L7"/>
    <mergeCell ref="M6:M7"/>
    <mergeCell ref="N6:N7"/>
    <mergeCell ref="O6:O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K6:T24"/>
  <sheetViews>
    <sheetView workbookViewId="0">
      <selection activeCell="P25" sqref="P25"/>
    </sheetView>
  </sheetViews>
  <sheetFormatPr defaultRowHeight="15"/>
  <cols>
    <col min="11" max="11" width="10.5703125" bestFit="1" customWidth="1"/>
    <col min="12" max="12" width="11.7109375" bestFit="1" customWidth="1"/>
    <col min="13" max="13" width="11.7109375" style="257" customWidth="1"/>
    <col min="14" max="14" width="11" bestFit="1" customWidth="1"/>
    <col min="15" max="15" width="13.85546875" bestFit="1" customWidth="1"/>
    <col min="16" max="16" width="17.7109375" bestFit="1" customWidth="1"/>
    <col min="17" max="17" width="25" bestFit="1" customWidth="1"/>
    <col min="18" max="18" width="11.7109375" style="249" bestFit="1" customWidth="1"/>
    <col min="19" max="19" width="10.42578125" bestFit="1" customWidth="1"/>
    <col min="20" max="20" width="18.28515625" bestFit="1" customWidth="1"/>
  </cols>
  <sheetData>
    <row r="6" spans="12:20" ht="18.75">
      <c r="T6" s="329"/>
    </row>
    <row r="7" spans="12:20" ht="18.75">
      <c r="N7" t="s">
        <v>407</v>
      </c>
      <c r="O7" t="s">
        <v>801</v>
      </c>
      <c r="P7" t="s">
        <v>983</v>
      </c>
      <c r="Q7" t="s">
        <v>1334</v>
      </c>
      <c r="R7" s="249" t="s">
        <v>2159</v>
      </c>
      <c r="S7" t="s">
        <v>2160</v>
      </c>
      <c r="T7" s="530">
        <f>SUM(T8:T19)</f>
        <v>89800.5</v>
      </c>
    </row>
    <row r="8" spans="12:20">
      <c r="L8" s="125" t="s">
        <v>339</v>
      </c>
      <c r="M8" s="309"/>
      <c r="N8" s="382"/>
      <c r="O8" s="382"/>
      <c r="P8" s="382">
        <f>+'WO Vs Execution'!V9*0.6+'WO Vs Execution'!V20*0.05+'WO Vs Execution'!V31*0.1+'WO Vs Execution'!V42*0.15</f>
        <v>472.5</v>
      </c>
      <c r="Q8" s="382"/>
      <c r="R8" s="249">
        <f>SUM(M8:Q8)</f>
        <v>472.5</v>
      </c>
      <c r="S8">
        <v>96</v>
      </c>
      <c r="T8" s="529">
        <f>+S8*R8</f>
        <v>45360</v>
      </c>
    </row>
    <row r="9" spans="12:20">
      <c r="L9" s="125" t="s">
        <v>340</v>
      </c>
      <c r="M9" s="309"/>
      <c r="N9" s="382"/>
      <c r="O9" s="382"/>
      <c r="P9" s="382">
        <f>+'WO Vs Execution'!V10*0.6+'WO Vs Execution'!V21*0.05+'WO Vs Execution'!V32*0.1+'WO Vs Execution'!V43*0.15</f>
        <v>0</v>
      </c>
      <c r="Q9" s="382"/>
      <c r="R9" s="249">
        <f t="shared" ref="R9:R19" si="0">SUM(M9:Q9)</f>
        <v>0</v>
      </c>
      <c r="S9">
        <v>99</v>
      </c>
      <c r="T9" s="529">
        <f t="shared" ref="T9:T19" si="1">+S9*R9</f>
        <v>0</v>
      </c>
    </row>
    <row r="10" spans="12:20">
      <c r="L10" s="125" t="s">
        <v>341</v>
      </c>
      <c r="M10" s="309"/>
      <c r="N10" s="382"/>
      <c r="O10" s="382"/>
      <c r="P10" s="382">
        <f>+'WO Vs Execution'!V11*0.6+'WO Vs Execution'!V22*0.05+'WO Vs Execution'!V33*0.1+'WO Vs Execution'!V44*0.15</f>
        <v>5.25</v>
      </c>
      <c r="Q10" s="382"/>
      <c r="R10" s="249">
        <f t="shared" si="0"/>
        <v>5.25</v>
      </c>
      <c r="S10">
        <v>106</v>
      </c>
      <c r="T10" s="529">
        <f t="shared" si="1"/>
        <v>556.5</v>
      </c>
    </row>
    <row r="11" spans="12:20">
      <c r="L11" s="125" t="s">
        <v>342</v>
      </c>
      <c r="M11" s="309"/>
      <c r="N11" s="382"/>
      <c r="O11" s="382"/>
      <c r="P11" s="382">
        <f>+'WO Vs Execution'!V12*0.6+'WO Vs Execution'!V23*0.05+'WO Vs Execution'!V34*0.1+'WO Vs Execution'!V45*0.15</f>
        <v>0</v>
      </c>
      <c r="Q11" s="382"/>
      <c r="R11" s="249">
        <f t="shared" si="0"/>
        <v>0</v>
      </c>
      <c r="S11">
        <v>110</v>
      </c>
      <c r="T11" s="529">
        <f t="shared" si="1"/>
        <v>0</v>
      </c>
    </row>
    <row r="12" spans="12:20">
      <c r="L12" s="125" t="s">
        <v>343</v>
      </c>
      <c r="M12" s="309"/>
      <c r="N12" s="382"/>
      <c r="O12" s="382"/>
      <c r="P12" s="382">
        <f>+'WO Vs Execution'!V13*0.6+'WO Vs Execution'!V24*0.05+'WO Vs Execution'!V35*0.1+'WO Vs Execution'!V46*0.15</f>
        <v>0</v>
      </c>
      <c r="Q12" s="382"/>
      <c r="R12" s="249">
        <f t="shared" si="0"/>
        <v>0</v>
      </c>
      <c r="S12">
        <v>116</v>
      </c>
      <c r="T12" s="529">
        <f t="shared" si="1"/>
        <v>0</v>
      </c>
    </row>
    <row r="13" spans="12:20">
      <c r="L13" s="125" t="s">
        <v>344</v>
      </c>
      <c r="M13" s="309"/>
      <c r="N13" s="382"/>
      <c r="O13" s="382"/>
      <c r="P13" s="382">
        <f>+'WO Vs Execution'!V14*0.6+'WO Vs Execution'!V25*0.05+'WO Vs Execution'!V36*0.1+'WO Vs Execution'!V47*0.15</f>
        <v>0</v>
      </c>
      <c r="Q13" s="382"/>
      <c r="R13" s="249">
        <f t="shared" si="0"/>
        <v>0</v>
      </c>
      <c r="S13">
        <v>129</v>
      </c>
      <c r="T13" s="529">
        <f t="shared" si="1"/>
        <v>0</v>
      </c>
    </row>
    <row r="14" spans="12:20">
      <c r="L14" s="125" t="s">
        <v>345</v>
      </c>
      <c r="M14" s="309"/>
      <c r="N14" s="382"/>
      <c r="O14" s="382"/>
      <c r="P14" s="382">
        <f>+'WO Vs Execution'!V15*0.6+'WO Vs Execution'!V26*0.05+'WO Vs Execution'!V37*0.1+'WO Vs Execution'!V48*0.15</f>
        <v>0</v>
      </c>
      <c r="Q14" s="382"/>
      <c r="R14" s="249">
        <f t="shared" si="0"/>
        <v>0</v>
      </c>
      <c r="S14">
        <v>156</v>
      </c>
      <c r="T14" s="529">
        <f t="shared" si="1"/>
        <v>0</v>
      </c>
    </row>
    <row r="15" spans="12:20">
      <c r="L15" s="125" t="s">
        <v>346</v>
      </c>
      <c r="M15" s="309"/>
      <c r="N15" s="382"/>
      <c r="O15" s="382"/>
      <c r="P15" s="382">
        <f>+'WO Vs Execution'!V16*0.6+'WO Vs Execution'!V27*0.05+'WO Vs Execution'!V38*0.1+'WO Vs Execution'!V49*0.15</f>
        <v>0</v>
      </c>
      <c r="Q15" s="382"/>
      <c r="R15" s="249">
        <f t="shared" si="0"/>
        <v>0</v>
      </c>
      <c r="S15">
        <v>182</v>
      </c>
      <c r="T15" s="529">
        <f t="shared" si="1"/>
        <v>0</v>
      </c>
    </row>
    <row r="16" spans="12:20">
      <c r="L16" s="125" t="s">
        <v>385</v>
      </c>
      <c r="M16" s="309"/>
      <c r="N16" s="382"/>
      <c r="O16" s="382"/>
      <c r="P16" s="382">
        <f>+'WO Vs Execution'!V17*0.6+'WO Vs Execution'!V28*0.05+'WO Vs Execution'!V39*0.1+'WO Vs Execution'!V50*0.15</f>
        <v>0</v>
      </c>
      <c r="R16" s="249">
        <f t="shared" si="0"/>
        <v>0</v>
      </c>
      <c r="T16" s="529">
        <f t="shared" si="1"/>
        <v>0</v>
      </c>
    </row>
    <row r="17" spans="11:20">
      <c r="L17" s="528"/>
      <c r="M17" s="309"/>
      <c r="N17" s="382"/>
      <c r="O17" s="382"/>
      <c r="P17" s="382">
        <f>+'WO Vs Execution'!V53*0.8</f>
        <v>195.04000000000002</v>
      </c>
      <c r="R17" s="249">
        <f t="shared" si="0"/>
        <v>195.04000000000002</v>
      </c>
      <c r="S17">
        <v>225</v>
      </c>
      <c r="T17" s="529">
        <f t="shared" si="1"/>
        <v>43884.000000000007</v>
      </c>
    </row>
    <row r="18" spans="11:20">
      <c r="R18" s="249">
        <f t="shared" si="0"/>
        <v>0</v>
      </c>
      <c r="S18">
        <v>613</v>
      </c>
      <c r="T18" s="529">
        <f t="shared" si="1"/>
        <v>0</v>
      </c>
    </row>
    <row r="19" spans="11:20">
      <c r="N19" s="383"/>
      <c r="P19">
        <f>+'WO Vs Execution'!V62</f>
        <v>0</v>
      </c>
      <c r="R19" s="249">
        <f t="shared" si="0"/>
        <v>0</v>
      </c>
      <c r="S19">
        <v>250</v>
      </c>
      <c r="T19" s="529">
        <f t="shared" si="1"/>
        <v>0</v>
      </c>
    </row>
    <row r="20" spans="11:20" ht="15.75" thickBot="1">
      <c r="R20" s="249" t="s">
        <v>1332</v>
      </c>
      <c r="S20" t="s">
        <v>1333</v>
      </c>
    </row>
    <row r="21" spans="11:20" ht="15.75" thickBot="1">
      <c r="K21" t="s">
        <v>1331</v>
      </c>
      <c r="N21" s="524"/>
      <c r="O21" s="525"/>
      <c r="P21" s="526"/>
      <c r="Q21" s="385">
        <f>SUM(N21:P21)</f>
        <v>0</v>
      </c>
      <c r="R21" s="249" t="e">
        <f>+#REF!</f>
        <v>#REF!</v>
      </c>
      <c r="S21" t="e">
        <f>+'TAX Invoice  '!I64</f>
        <v>#REF!</v>
      </c>
    </row>
    <row r="24" spans="11:20">
      <c r="M24" s="531">
        <v>41929.660000000003</v>
      </c>
      <c r="N24" s="384">
        <v>196705.2</v>
      </c>
      <c r="O24" s="384">
        <v>56106.75</v>
      </c>
      <c r="P24" s="384">
        <v>89800.5</v>
      </c>
      <c r="Q24" s="384">
        <v>1059709.25</v>
      </c>
      <c r="R24" s="385">
        <f>SUM(M24:Q24)</f>
        <v>1444251.3599999999</v>
      </c>
      <c r="T24" s="382"/>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6"/>
  <sheetViews>
    <sheetView tabSelected="1" view="pageBreakPreview" topLeftCell="A28" zoomScale="90" zoomScaleNormal="100" zoomScaleSheetLayoutView="90" workbookViewId="0">
      <selection activeCell="G58" sqref="G58"/>
    </sheetView>
  </sheetViews>
  <sheetFormatPr defaultRowHeight="15"/>
  <cols>
    <col min="2" max="2" width="12.5703125" customWidth="1"/>
    <col min="3" max="3" width="13" bestFit="1" customWidth="1"/>
    <col min="4" max="4" width="17.7109375" bestFit="1" customWidth="1"/>
    <col min="5" max="5" width="12.7109375" bestFit="1" customWidth="1"/>
    <col min="6" max="6" width="12.7109375" customWidth="1"/>
    <col min="7" max="7" width="9.7109375" bestFit="1" customWidth="1"/>
    <col min="8" max="8" width="8.85546875" bestFit="1" customWidth="1"/>
    <col min="9" max="9" width="16.28515625" bestFit="1" customWidth="1"/>
    <col min="10" max="10" width="12.5703125" bestFit="1" customWidth="1"/>
  </cols>
  <sheetData>
    <row r="1" spans="1:17" s="31" customFormat="1" ht="24" customHeight="1">
      <c r="A1" s="641" t="s">
        <v>0</v>
      </c>
      <c r="B1" s="638"/>
      <c r="C1" s="638"/>
      <c r="D1" s="638"/>
      <c r="E1" s="638"/>
      <c r="F1" s="638"/>
      <c r="G1" s="638"/>
      <c r="H1" s="638"/>
      <c r="I1" s="638"/>
      <c r="J1" s="639"/>
    </row>
    <row r="2" spans="1:17" s="31" customFormat="1" ht="24" customHeight="1">
      <c r="A2" s="632" t="s">
        <v>1</v>
      </c>
      <c r="B2" s="633"/>
      <c r="C2" s="633"/>
      <c r="D2" s="633"/>
      <c r="E2" s="633"/>
      <c r="F2" s="633"/>
      <c r="G2" s="633"/>
      <c r="H2" s="633"/>
      <c r="I2" s="633"/>
      <c r="J2" s="634"/>
    </row>
    <row r="3" spans="1:17" s="31" customFormat="1" ht="24" customHeight="1">
      <c r="A3" s="635" t="s">
        <v>327</v>
      </c>
      <c r="B3" s="636"/>
      <c r="C3" s="636"/>
      <c r="D3" s="636"/>
      <c r="E3" s="636"/>
      <c r="F3" s="636"/>
      <c r="G3" s="636"/>
      <c r="H3" s="636"/>
      <c r="I3" s="636"/>
      <c r="J3" s="637"/>
    </row>
    <row r="4" spans="1:17" s="104" customFormat="1" ht="36.75" customHeight="1">
      <c r="A4" s="642" t="e">
        <f>+#REF!</f>
        <v>#REF!</v>
      </c>
      <c r="B4" s="643"/>
      <c r="C4" s="643"/>
      <c r="D4" s="643"/>
      <c r="E4" s="643"/>
      <c r="F4" s="643"/>
      <c r="G4" s="643"/>
      <c r="H4" s="643"/>
      <c r="I4" s="643"/>
      <c r="J4" s="644"/>
    </row>
    <row r="5" spans="1:17" s="105" customFormat="1" ht="16.5">
      <c r="A5" s="645" t="s">
        <v>25</v>
      </c>
      <c r="B5" s="646" t="s">
        <v>27</v>
      </c>
      <c r="C5" s="646" t="s">
        <v>28</v>
      </c>
      <c r="D5" s="646" t="s">
        <v>29</v>
      </c>
      <c r="E5" s="646" t="s">
        <v>30</v>
      </c>
      <c r="F5" s="646" t="s">
        <v>315</v>
      </c>
      <c r="G5" s="646" t="s">
        <v>316</v>
      </c>
      <c r="H5" s="646"/>
      <c r="I5" s="646"/>
      <c r="J5" s="646" t="s">
        <v>35</v>
      </c>
    </row>
    <row r="6" spans="1:17" s="105" customFormat="1" ht="16.5">
      <c r="A6" s="645"/>
      <c r="B6" s="646"/>
      <c r="C6" s="646"/>
      <c r="D6" s="646"/>
      <c r="E6" s="646"/>
      <c r="F6" s="646"/>
      <c r="G6" s="106" t="s">
        <v>317</v>
      </c>
      <c r="H6" s="106" t="s">
        <v>318</v>
      </c>
      <c r="I6" s="106" t="s">
        <v>319</v>
      </c>
      <c r="J6" s="646"/>
    </row>
    <row r="7" spans="1:17" s="31" customFormat="1" ht="24.75" customHeight="1">
      <c r="A7" s="107">
        <v>1</v>
      </c>
      <c r="B7" s="107" t="s">
        <v>127</v>
      </c>
      <c r="C7" s="107" t="s">
        <v>227</v>
      </c>
      <c r="D7" s="107" t="s">
        <v>107</v>
      </c>
      <c r="E7" s="107" t="s">
        <v>103</v>
      </c>
      <c r="F7" s="107">
        <v>63</v>
      </c>
      <c r="G7" s="108">
        <v>140</v>
      </c>
      <c r="H7" s="107">
        <f>0.3+F7/1000</f>
        <v>0.36299999999999999</v>
      </c>
      <c r="I7" s="107">
        <f>G7*H7</f>
        <v>50.82</v>
      </c>
      <c r="J7" s="107"/>
      <c r="N7" s="109"/>
      <c r="O7" s="109"/>
      <c r="P7" s="109"/>
      <c r="Q7" s="109"/>
    </row>
    <row r="8" spans="1:17" s="31" customFormat="1" ht="24.75" customHeight="1">
      <c r="A8" s="107">
        <f>+A7+1</f>
        <v>2</v>
      </c>
      <c r="B8" s="107" t="s">
        <v>227</v>
      </c>
      <c r="C8" s="107" t="s">
        <v>239</v>
      </c>
      <c r="D8" s="107" t="s">
        <v>107</v>
      </c>
      <c r="E8" s="107" t="s">
        <v>103</v>
      </c>
      <c r="F8" s="107">
        <v>63</v>
      </c>
      <c r="G8" s="107">
        <v>67</v>
      </c>
      <c r="H8" s="107">
        <f t="shared" ref="H8:H52" si="0">0.3+F8/1000</f>
        <v>0.36299999999999999</v>
      </c>
      <c r="I8" s="107">
        <f t="shared" ref="I8:I9" si="1">G8*H8</f>
        <v>24.320999999999998</v>
      </c>
      <c r="J8" s="107"/>
      <c r="N8" s="109"/>
      <c r="O8" s="109"/>
      <c r="P8" s="109"/>
      <c r="Q8" s="109"/>
    </row>
    <row r="9" spans="1:17" s="31" customFormat="1" ht="24.75" customHeight="1">
      <c r="A9" s="107">
        <f t="shared" ref="A9:A52" si="2">+A8+1</f>
        <v>3</v>
      </c>
      <c r="B9" s="107" t="s">
        <v>239</v>
      </c>
      <c r="C9" s="107" t="s">
        <v>226</v>
      </c>
      <c r="D9" s="107" t="s">
        <v>107</v>
      </c>
      <c r="E9" s="107" t="s">
        <v>103</v>
      </c>
      <c r="F9" s="107">
        <v>63</v>
      </c>
      <c r="G9" s="107">
        <v>60</v>
      </c>
      <c r="H9" s="107">
        <f t="shared" si="0"/>
        <v>0.36299999999999999</v>
      </c>
      <c r="I9" s="107">
        <f t="shared" si="1"/>
        <v>21.78</v>
      </c>
      <c r="J9" s="107"/>
      <c r="N9" s="109"/>
      <c r="O9" s="109"/>
      <c r="P9" s="109"/>
      <c r="Q9" s="109"/>
    </row>
    <row r="10" spans="1:17" s="31" customFormat="1" ht="24.75" customHeight="1">
      <c r="A10" s="107">
        <f t="shared" si="2"/>
        <v>4</v>
      </c>
      <c r="B10" s="107" t="s">
        <v>239</v>
      </c>
      <c r="C10" s="107" t="s">
        <v>240</v>
      </c>
      <c r="D10" s="107" t="s">
        <v>107</v>
      </c>
      <c r="E10" s="107" t="s">
        <v>103</v>
      </c>
      <c r="F10" s="107">
        <v>63</v>
      </c>
      <c r="G10" s="107">
        <v>16</v>
      </c>
      <c r="H10" s="107">
        <f t="shared" si="0"/>
        <v>0.36299999999999999</v>
      </c>
      <c r="I10" s="107">
        <f>G10*H10</f>
        <v>5.8079999999999998</v>
      </c>
      <c r="J10" s="107"/>
      <c r="N10" s="109"/>
      <c r="O10" s="109"/>
      <c r="P10" s="109"/>
      <c r="Q10" s="109"/>
    </row>
    <row r="11" spans="1:17" s="31" customFormat="1" ht="24.75" customHeight="1">
      <c r="A11" s="107">
        <f t="shared" si="2"/>
        <v>5</v>
      </c>
      <c r="B11" s="107" t="s">
        <v>240</v>
      </c>
      <c r="C11" s="107" t="s">
        <v>241</v>
      </c>
      <c r="D11" s="107" t="s">
        <v>107</v>
      </c>
      <c r="E11" s="107" t="s">
        <v>103</v>
      </c>
      <c r="F11" s="107">
        <v>63</v>
      </c>
      <c r="G11" s="107">
        <v>28</v>
      </c>
      <c r="H11" s="107">
        <f t="shared" si="0"/>
        <v>0.36299999999999999</v>
      </c>
      <c r="I11" s="107">
        <f t="shared" ref="I11:I12" si="3">G11*H11</f>
        <v>10.164</v>
      </c>
      <c r="J11" s="107"/>
      <c r="N11" s="109"/>
      <c r="O11" s="109"/>
      <c r="P11" s="109"/>
      <c r="Q11" s="109"/>
    </row>
    <row r="12" spans="1:17" s="31" customFormat="1" ht="24.75" customHeight="1">
      <c r="A12" s="107">
        <f t="shared" si="2"/>
        <v>6</v>
      </c>
      <c r="B12" s="107" t="s">
        <v>240</v>
      </c>
      <c r="C12" s="107" t="s">
        <v>225</v>
      </c>
      <c r="D12" s="107" t="s">
        <v>107</v>
      </c>
      <c r="E12" s="107" t="s">
        <v>103</v>
      </c>
      <c r="F12" s="107">
        <v>63</v>
      </c>
      <c r="G12" s="107">
        <v>50</v>
      </c>
      <c r="H12" s="107">
        <f t="shared" si="0"/>
        <v>0.36299999999999999</v>
      </c>
      <c r="I12" s="107">
        <f t="shared" si="3"/>
        <v>18.149999999999999</v>
      </c>
      <c r="J12" s="107"/>
      <c r="N12" s="109"/>
      <c r="O12" s="109"/>
      <c r="P12" s="109"/>
      <c r="Q12" s="109"/>
    </row>
    <row r="13" spans="1:17" s="31" customFormat="1" ht="24.75" customHeight="1">
      <c r="A13" s="107">
        <f t="shared" si="2"/>
        <v>7</v>
      </c>
      <c r="B13" s="107" t="s">
        <v>237</v>
      </c>
      <c r="C13" s="107" t="s">
        <v>238</v>
      </c>
      <c r="D13" s="107" t="s">
        <v>107</v>
      </c>
      <c r="E13" s="107" t="s">
        <v>103</v>
      </c>
      <c r="F13" s="107">
        <v>63</v>
      </c>
      <c r="G13" s="107">
        <v>39</v>
      </c>
      <c r="H13" s="107">
        <f t="shared" si="0"/>
        <v>0.36299999999999999</v>
      </c>
      <c r="I13" s="107">
        <f>G13*H13</f>
        <v>14.157</v>
      </c>
      <c r="J13" s="107"/>
      <c r="N13" s="109"/>
      <c r="O13" s="109"/>
      <c r="P13" s="109"/>
      <c r="Q13" s="109"/>
    </row>
    <row r="14" spans="1:17" s="31" customFormat="1" ht="24.75" customHeight="1">
      <c r="A14" s="107">
        <f t="shared" si="2"/>
        <v>8</v>
      </c>
      <c r="B14" s="107" t="s">
        <v>248</v>
      </c>
      <c r="C14" s="107" t="s">
        <v>244</v>
      </c>
      <c r="D14" s="107" t="s">
        <v>107</v>
      </c>
      <c r="E14" s="107" t="s">
        <v>103</v>
      </c>
      <c r="F14" s="107">
        <v>75</v>
      </c>
      <c r="G14" s="107">
        <v>60</v>
      </c>
      <c r="H14" s="107">
        <f t="shared" si="0"/>
        <v>0.375</v>
      </c>
      <c r="I14" s="107">
        <f t="shared" ref="I14:I52" si="4">G14*H14</f>
        <v>22.5</v>
      </c>
      <c r="J14" s="107"/>
      <c r="N14" s="109"/>
      <c r="O14" s="109"/>
      <c r="P14" s="109"/>
      <c r="Q14" s="109"/>
    </row>
    <row r="15" spans="1:17" s="31" customFormat="1" ht="24.75" customHeight="1">
      <c r="A15" s="107">
        <f t="shared" si="2"/>
        <v>9</v>
      </c>
      <c r="B15" s="107" t="s">
        <v>244</v>
      </c>
      <c r="C15" s="107" t="s">
        <v>245</v>
      </c>
      <c r="D15" s="107" t="s">
        <v>107</v>
      </c>
      <c r="E15" s="107" t="s">
        <v>103</v>
      </c>
      <c r="F15" s="107">
        <v>63</v>
      </c>
      <c r="G15" s="107">
        <v>32</v>
      </c>
      <c r="H15" s="107">
        <f t="shared" si="0"/>
        <v>0.36299999999999999</v>
      </c>
      <c r="I15" s="107">
        <f t="shared" si="4"/>
        <v>11.616</v>
      </c>
      <c r="J15" s="107"/>
      <c r="N15" s="109"/>
      <c r="O15" s="109"/>
      <c r="P15" s="109"/>
      <c r="Q15" s="109"/>
    </row>
    <row r="16" spans="1:17" s="31" customFormat="1" ht="24.75" customHeight="1">
      <c r="A16" s="107">
        <f t="shared" si="2"/>
        <v>10</v>
      </c>
      <c r="B16" s="107" t="s">
        <v>364</v>
      </c>
      <c r="C16" s="107" t="s">
        <v>365</v>
      </c>
      <c r="D16" s="107" t="s">
        <v>107</v>
      </c>
      <c r="E16" s="107" t="s">
        <v>103</v>
      </c>
      <c r="F16" s="107">
        <v>63</v>
      </c>
      <c r="G16" s="107">
        <v>26</v>
      </c>
      <c r="H16" s="107">
        <f t="shared" si="0"/>
        <v>0.36299999999999999</v>
      </c>
      <c r="I16" s="107">
        <f t="shared" si="4"/>
        <v>9.4379999999999988</v>
      </c>
      <c r="J16" s="107"/>
      <c r="N16" s="109"/>
      <c r="O16" s="109"/>
      <c r="P16" s="109"/>
      <c r="Q16" s="109"/>
    </row>
    <row r="17" spans="1:17" s="31" customFormat="1" ht="24.75" customHeight="1">
      <c r="A17" s="107">
        <f t="shared" si="2"/>
        <v>11</v>
      </c>
      <c r="B17" s="107" t="s">
        <v>364</v>
      </c>
      <c r="C17" s="107" t="s">
        <v>246</v>
      </c>
      <c r="D17" s="107" t="s">
        <v>107</v>
      </c>
      <c r="E17" s="107" t="s">
        <v>103</v>
      </c>
      <c r="F17" s="107">
        <v>63</v>
      </c>
      <c r="G17" s="107">
        <v>40</v>
      </c>
      <c r="H17" s="107">
        <f t="shared" si="0"/>
        <v>0.36299999999999999</v>
      </c>
      <c r="I17" s="107">
        <f t="shared" si="4"/>
        <v>14.52</v>
      </c>
      <c r="J17" s="107"/>
      <c r="N17" s="109"/>
      <c r="O17" s="109"/>
      <c r="P17" s="109"/>
      <c r="Q17" s="109"/>
    </row>
    <row r="18" spans="1:17" s="31" customFormat="1" ht="24.75" customHeight="1">
      <c r="A18" s="107">
        <f t="shared" si="2"/>
        <v>12</v>
      </c>
      <c r="B18" s="107" t="s">
        <v>366</v>
      </c>
      <c r="C18" s="107" t="s">
        <v>249</v>
      </c>
      <c r="D18" s="107" t="s">
        <v>107</v>
      </c>
      <c r="E18" s="107" t="s">
        <v>103</v>
      </c>
      <c r="F18" s="107">
        <v>63</v>
      </c>
      <c r="G18" s="107">
        <v>74</v>
      </c>
      <c r="H18" s="107">
        <f t="shared" si="0"/>
        <v>0.36299999999999999</v>
      </c>
      <c r="I18" s="107">
        <f t="shared" si="4"/>
        <v>26.861999999999998</v>
      </c>
      <c r="J18" s="107"/>
      <c r="N18" s="109"/>
      <c r="O18" s="109"/>
      <c r="P18" s="109"/>
      <c r="Q18" s="109"/>
    </row>
    <row r="19" spans="1:17" s="31" customFormat="1" ht="24.75" customHeight="1">
      <c r="A19" s="107">
        <f t="shared" si="2"/>
        <v>13</v>
      </c>
      <c r="B19" s="107" t="s">
        <v>52</v>
      </c>
      <c r="C19" s="107" t="s">
        <v>106</v>
      </c>
      <c r="D19" s="107" t="s">
        <v>107</v>
      </c>
      <c r="E19" s="107" t="s">
        <v>103</v>
      </c>
      <c r="F19" s="107">
        <v>63</v>
      </c>
      <c r="G19" s="107">
        <v>116</v>
      </c>
      <c r="H19" s="107">
        <f t="shared" si="0"/>
        <v>0.36299999999999999</v>
      </c>
      <c r="I19" s="107">
        <f t="shared" si="4"/>
        <v>42.107999999999997</v>
      </c>
      <c r="J19" s="107"/>
      <c r="N19" s="109"/>
      <c r="O19" s="109"/>
      <c r="P19" s="109"/>
      <c r="Q19" s="109"/>
    </row>
    <row r="20" spans="1:17" s="31" customFormat="1" ht="24.75" customHeight="1">
      <c r="A20" s="107">
        <f t="shared" si="2"/>
        <v>14</v>
      </c>
      <c r="B20" s="107" t="s">
        <v>242</v>
      </c>
      <c r="C20" s="107" t="s">
        <v>367</v>
      </c>
      <c r="D20" s="107" t="s">
        <v>107</v>
      </c>
      <c r="E20" s="107" t="s">
        <v>103</v>
      </c>
      <c r="F20" s="107">
        <v>63</v>
      </c>
      <c r="G20" s="107">
        <v>63</v>
      </c>
      <c r="H20" s="107">
        <f t="shared" si="0"/>
        <v>0.36299999999999999</v>
      </c>
      <c r="I20" s="107">
        <f t="shared" si="4"/>
        <v>22.869</v>
      </c>
      <c r="J20" s="107"/>
      <c r="N20" s="109"/>
      <c r="O20" s="109"/>
      <c r="P20" s="109"/>
      <c r="Q20" s="109"/>
    </row>
    <row r="21" spans="1:17" s="31" customFormat="1" ht="24.75" customHeight="1">
      <c r="A21" s="107">
        <f t="shared" si="2"/>
        <v>15</v>
      </c>
      <c r="B21" s="107" t="s">
        <v>203</v>
      </c>
      <c r="C21" s="107" t="s">
        <v>204</v>
      </c>
      <c r="D21" s="107" t="s">
        <v>107</v>
      </c>
      <c r="E21" s="107" t="s">
        <v>103</v>
      </c>
      <c r="F21" s="107">
        <v>63</v>
      </c>
      <c r="G21" s="107">
        <v>40</v>
      </c>
      <c r="H21" s="107">
        <f t="shared" si="0"/>
        <v>0.36299999999999999</v>
      </c>
      <c r="I21" s="107">
        <f t="shared" si="4"/>
        <v>14.52</v>
      </c>
      <c r="J21" s="107"/>
      <c r="N21" s="109"/>
      <c r="O21" s="109"/>
      <c r="P21" s="109"/>
      <c r="Q21" s="109"/>
    </row>
    <row r="22" spans="1:17" s="31" customFormat="1" ht="24.75" customHeight="1">
      <c r="A22" s="107">
        <f t="shared" si="2"/>
        <v>16</v>
      </c>
      <c r="B22" s="107" t="s">
        <v>213</v>
      </c>
      <c r="C22" s="107" t="s">
        <v>44</v>
      </c>
      <c r="D22" s="107" t="s">
        <v>107</v>
      </c>
      <c r="E22" s="107" t="s">
        <v>103</v>
      </c>
      <c r="F22" s="107">
        <v>63</v>
      </c>
      <c r="G22" s="107">
        <v>100</v>
      </c>
      <c r="H22" s="107">
        <f t="shared" si="0"/>
        <v>0.36299999999999999</v>
      </c>
      <c r="I22" s="107">
        <f t="shared" si="4"/>
        <v>36.299999999999997</v>
      </c>
      <c r="J22" s="107"/>
      <c r="N22" s="109"/>
      <c r="O22" s="109"/>
      <c r="P22" s="109"/>
      <c r="Q22" s="109"/>
    </row>
    <row r="23" spans="1:17" s="31" customFormat="1" ht="24.75" customHeight="1">
      <c r="A23" s="107">
        <f t="shared" si="2"/>
        <v>17</v>
      </c>
      <c r="B23" s="107" t="s">
        <v>176</v>
      </c>
      <c r="C23" s="107" t="s">
        <v>177</v>
      </c>
      <c r="D23" s="107" t="s">
        <v>107</v>
      </c>
      <c r="E23" s="107" t="s">
        <v>103</v>
      </c>
      <c r="F23" s="107">
        <v>110</v>
      </c>
      <c r="G23" s="107">
        <v>170</v>
      </c>
      <c r="H23" s="107">
        <f t="shared" si="0"/>
        <v>0.41</v>
      </c>
      <c r="I23" s="107">
        <f t="shared" si="4"/>
        <v>69.7</v>
      </c>
      <c r="J23" s="107"/>
      <c r="N23" s="109"/>
      <c r="O23" s="109"/>
      <c r="P23" s="109"/>
      <c r="Q23" s="109"/>
    </row>
    <row r="24" spans="1:17" s="31" customFormat="1" ht="24.75" customHeight="1">
      <c r="A24" s="107">
        <f t="shared" si="2"/>
        <v>18</v>
      </c>
      <c r="B24" s="107" t="s">
        <v>206</v>
      </c>
      <c r="C24" s="107" t="s">
        <v>205</v>
      </c>
      <c r="D24" s="107" t="s">
        <v>107</v>
      </c>
      <c r="E24" s="107" t="s">
        <v>103</v>
      </c>
      <c r="F24" s="107">
        <v>110</v>
      </c>
      <c r="G24" s="107">
        <v>130</v>
      </c>
      <c r="H24" s="107">
        <f t="shared" si="0"/>
        <v>0.41</v>
      </c>
      <c r="I24" s="107">
        <f t="shared" si="4"/>
        <v>53.3</v>
      </c>
      <c r="J24" s="107"/>
      <c r="N24" s="109"/>
      <c r="O24" s="109"/>
      <c r="P24" s="109"/>
      <c r="Q24" s="109"/>
    </row>
    <row r="25" spans="1:17" s="31" customFormat="1" ht="24.75" customHeight="1">
      <c r="A25" s="107">
        <f t="shared" si="2"/>
        <v>19</v>
      </c>
      <c r="B25" s="107" t="s">
        <v>295</v>
      </c>
      <c r="C25" s="107" t="s">
        <v>368</v>
      </c>
      <c r="D25" s="107" t="s">
        <v>107</v>
      </c>
      <c r="E25" s="107" t="s">
        <v>103</v>
      </c>
      <c r="F25" s="107">
        <v>63</v>
      </c>
      <c r="G25" s="107">
        <v>45</v>
      </c>
      <c r="H25" s="107">
        <f t="shared" si="0"/>
        <v>0.36299999999999999</v>
      </c>
      <c r="I25" s="107">
        <f t="shared" si="4"/>
        <v>16.335000000000001</v>
      </c>
      <c r="J25" s="107"/>
      <c r="N25" s="109"/>
      <c r="O25" s="109"/>
      <c r="P25" s="109"/>
      <c r="Q25" s="109"/>
    </row>
    <row r="26" spans="1:17" s="31" customFormat="1" ht="24.75" customHeight="1">
      <c r="A26" s="107">
        <f t="shared" si="2"/>
        <v>20</v>
      </c>
      <c r="B26" s="107" t="s">
        <v>369</v>
      </c>
      <c r="C26" s="107" t="s">
        <v>294</v>
      </c>
      <c r="D26" s="107" t="s">
        <v>107</v>
      </c>
      <c r="E26" s="107" t="s">
        <v>103</v>
      </c>
      <c r="F26" s="107">
        <v>63</v>
      </c>
      <c r="G26" s="107">
        <v>63</v>
      </c>
      <c r="H26" s="107">
        <f t="shared" si="0"/>
        <v>0.36299999999999999</v>
      </c>
      <c r="I26" s="107">
        <f t="shared" si="4"/>
        <v>22.869</v>
      </c>
      <c r="J26" s="107"/>
      <c r="N26" s="109"/>
      <c r="O26" s="109"/>
      <c r="P26" s="109"/>
      <c r="Q26" s="109"/>
    </row>
    <row r="27" spans="1:17" s="31" customFormat="1" ht="24.75" customHeight="1">
      <c r="A27" s="107">
        <f t="shared" si="2"/>
        <v>21</v>
      </c>
      <c r="B27" s="107" t="s">
        <v>179</v>
      </c>
      <c r="C27" s="107" t="s">
        <v>370</v>
      </c>
      <c r="D27" s="107" t="s">
        <v>107</v>
      </c>
      <c r="E27" s="107" t="s">
        <v>103</v>
      </c>
      <c r="F27" s="107">
        <v>75</v>
      </c>
      <c r="G27" s="107">
        <v>112</v>
      </c>
      <c r="H27" s="107">
        <f t="shared" si="0"/>
        <v>0.375</v>
      </c>
      <c r="I27" s="107">
        <f t="shared" si="4"/>
        <v>42</v>
      </c>
      <c r="J27" s="107"/>
      <c r="N27" s="109"/>
      <c r="O27" s="109"/>
      <c r="P27" s="109"/>
      <c r="Q27" s="109"/>
    </row>
    <row r="28" spans="1:17" s="31" customFormat="1" ht="24.75" customHeight="1">
      <c r="A28" s="107">
        <f t="shared" si="2"/>
        <v>22</v>
      </c>
      <c r="B28" s="107" t="s">
        <v>215</v>
      </c>
      <c r="C28" s="107" t="s">
        <v>216</v>
      </c>
      <c r="D28" s="107" t="s">
        <v>107</v>
      </c>
      <c r="E28" s="107" t="s">
        <v>103</v>
      </c>
      <c r="F28" s="107">
        <v>63</v>
      </c>
      <c r="G28" s="107">
        <v>89</v>
      </c>
      <c r="H28" s="107">
        <f t="shared" si="0"/>
        <v>0.36299999999999999</v>
      </c>
      <c r="I28" s="107">
        <f t="shared" si="4"/>
        <v>32.307000000000002</v>
      </c>
      <c r="J28" s="107"/>
      <c r="N28" s="109"/>
      <c r="O28" s="109"/>
      <c r="P28" s="109"/>
      <c r="Q28" s="109"/>
    </row>
    <row r="29" spans="1:17" s="31" customFormat="1" ht="24.75" customHeight="1">
      <c r="A29" s="107">
        <f t="shared" si="2"/>
        <v>23</v>
      </c>
      <c r="B29" s="107" t="s">
        <v>216</v>
      </c>
      <c r="C29" s="107" t="s">
        <v>371</v>
      </c>
      <c r="D29" s="107" t="s">
        <v>107</v>
      </c>
      <c r="E29" s="107" t="s">
        <v>103</v>
      </c>
      <c r="F29" s="107">
        <v>63</v>
      </c>
      <c r="G29" s="107">
        <v>75</v>
      </c>
      <c r="H29" s="107">
        <f t="shared" si="0"/>
        <v>0.36299999999999999</v>
      </c>
      <c r="I29" s="107">
        <f t="shared" si="4"/>
        <v>27.224999999999998</v>
      </c>
      <c r="J29" s="107"/>
      <c r="N29" s="109"/>
      <c r="O29" s="109"/>
      <c r="P29" s="109"/>
      <c r="Q29" s="109"/>
    </row>
    <row r="30" spans="1:17" s="31" customFormat="1" ht="24.75" customHeight="1">
      <c r="A30" s="107">
        <f t="shared" si="2"/>
        <v>24</v>
      </c>
      <c r="B30" s="107" t="s">
        <v>216</v>
      </c>
      <c r="C30" s="107" t="s">
        <v>372</v>
      </c>
      <c r="D30" s="107" t="s">
        <v>107</v>
      </c>
      <c r="E30" s="107" t="s">
        <v>103</v>
      </c>
      <c r="F30" s="107">
        <v>63</v>
      </c>
      <c r="G30" s="107">
        <v>36</v>
      </c>
      <c r="H30" s="107">
        <f t="shared" si="0"/>
        <v>0.36299999999999999</v>
      </c>
      <c r="I30" s="107">
        <f t="shared" si="4"/>
        <v>13.068</v>
      </c>
      <c r="J30" s="107"/>
      <c r="N30" s="109"/>
      <c r="O30" s="109"/>
      <c r="P30" s="109"/>
      <c r="Q30" s="109"/>
    </row>
    <row r="31" spans="1:17" s="144" customFormat="1" ht="24.75" customHeight="1">
      <c r="A31" s="143">
        <f t="shared" si="2"/>
        <v>25</v>
      </c>
      <c r="B31" s="143" t="s">
        <v>121</v>
      </c>
      <c r="C31" s="143" t="s">
        <v>278</v>
      </c>
      <c r="D31" s="143" t="s">
        <v>107</v>
      </c>
      <c r="E31" s="143" t="s">
        <v>103</v>
      </c>
      <c r="F31" s="143">
        <v>63</v>
      </c>
      <c r="G31" s="143">
        <v>70</v>
      </c>
      <c r="H31" s="143">
        <f t="shared" si="0"/>
        <v>0.36299999999999999</v>
      </c>
      <c r="I31" s="143">
        <f t="shared" si="4"/>
        <v>25.41</v>
      </c>
      <c r="J31" s="143"/>
      <c r="N31" s="37"/>
      <c r="O31" s="37"/>
      <c r="P31" s="37"/>
      <c r="Q31" s="37"/>
    </row>
    <row r="32" spans="1:17" s="31" customFormat="1" ht="24.75" customHeight="1">
      <c r="A32" s="107">
        <f t="shared" si="2"/>
        <v>26</v>
      </c>
      <c r="B32" s="107" t="s">
        <v>42</v>
      </c>
      <c r="C32" s="107" t="s">
        <v>279</v>
      </c>
      <c r="D32" s="107" t="s">
        <v>107</v>
      </c>
      <c r="E32" s="107" t="s">
        <v>103</v>
      </c>
      <c r="F32" s="107">
        <v>63</v>
      </c>
      <c r="G32" s="107">
        <v>60</v>
      </c>
      <c r="H32" s="107">
        <f t="shared" si="0"/>
        <v>0.36299999999999999</v>
      </c>
      <c r="I32" s="107">
        <f t="shared" si="4"/>
        <v>21.78</v>
      </c>
      <c r="J32" s="107"/>
      <c r="N32" s="109"/>
      <c r="O32" s="109"/>
      <c r="P32" s="109"/>
      <c r="Q32" s="109"/>
    </row>
    <row r="33" spans="1:17" s="31" customFormat="1" ht="24.75" customHeight="1">
      <c r="A33" s="107">
        <f t="shared" si="2"/>
        <v>27</v>
      </c>
      <c r="B33" s="107" t="s">
        <v>118</v>
      </c>
      <c r="C33" s="107" t="s">
        <v>281</v>
      </c>
      <c r="D33" s="107" t="s">
        <v>107</v>
      </c>
      <c r="E33" s="107" t="s">
        <v>103</v>
      </c>
      <c r="F33" s="107">
        <v>63</v>
      </c>
      <c r="G33" s="107">
        <v>128</v>
      </c>
      <c r="H33" s="107">
        <f t="shared" si="0"/>
        <v>0.36299999999999999</v>
      </c>
      <c r="I33" s="107">
        <f t="shared" si="4"/>
        <v>46.463999999999999</v>
      </c>
      <c r="J33" s="107"/>
      <c r="N33" s="109"/>
      <c r="O33" s="109"/>
      <c r="P33" s="109"/>
      <c r="Q33" s="109"/>
    </row>
    <row r="34" spans="1:17" s="31" customFormat="1" ht="24.75" customHeight="1">
      <c r="A34" s="107">
        <f t="shared" si="2"/>
        <v>28</v>
      </c>
      <c r="B34" s="107" t="s">
        <v>283</v>
      </c>
      <c r="C34" s="107" t="s">
        <v>284</v>
      </c>
      <c r="D34" s="107" t="s">
        <v>107</v>
      </c>
      <c r="E34" s="107" t="s">
        <v>103</v>
      </c>
      <c r="F34" s="107">
        <v>63</v>
      </c>
      <c r="G34" s="107">
        <v>221</v>
      </c>
      <c r="H34" s="107">
        <f t="shared" si="0"/>
        <v>0.36299999999999999</v>
      </c>
      <c r="I34" s="107">
        <f t="shared" si="4"/>
        <v>80.222999999999999</v>
      </c>
      <c r="J34" s="107"/>
      <c r="N34" s="109"/>
      <c r="O34" s="109"/>
      <c r="P34" s="109"/>
      <c r="Q34" s="109"/>
    </row>
    <row r="35" spans="1:17" s="31" customFormat="1" ht="24.75" customHeight="1">
      <c r="A35" s="107">
        <f t="shared" si="2"/>
        <v>29</v>
      </c>
      <c r="B35" s="107" t="s">
        <v>154</v>
      </c>
      <c r="C35" s="107" t="s">
        <v>286</v>
      </c>
      <c r="D35" s="107" t="s">
        <v>107</v>
      </c>
      <c r="E35" s="107" t="s">
        <v>103</v>
      </c>
      <c r="F35" s="107">
        <v>63</v>
      </c>
      <c r="G35" s="107">
        <v>35</v>
      </c>
      <c r="H35" s="107">
        <f t="shared" ref="H35:H47" si="5">0.3+F35/1000</f>
        <v>0.36299999999999999</v>
      </c>
      <c r="I35" s="107">
        <f t="shared" ref="I35:I47" si="6">G35*H35</f>
        <v>12.705</v>
      </c>
      <c r="J35" s="107"/>
      <c r="N35" s="109"/>
      <c r="O35" s="109"/>
      <c r="P35" s="109"/>
      <c r="Q35" s="109"/>
    </row>
    <row r="36" spans="1:17" s="31" customFormat="1" ht="24.75" customHeight="1">
      <c r="A36" s="107">
        <f t="shared" si="2"/>
        <v>30</v>
      </c>
      <c r="B36" s="107" t="s">
        <v>285</v>
      </c>
      <c r="C36" s="107" t="s">
        <v>287</v>
      </c>
      <c r="D36" s="107" t="s">
        <v>107</v>
      </c>
      <c r="E36" s="107" t="s">
        <v>103</v>
      </c>
      <c r="F36" s="107">
        <v>63</v>
      </c>
      <c r="G36" s="107">
        <v>172</v>
      </c>
      <c r="H36" s="107">
        <f t="shared" si="5"/>
        <v>0.36299999999999999</v>
      </c>
      <c r="I36" s="107">
        <f t="shared" si="6"/>
        <v>62.436</v>
      </c>
      <c r="J36" s="107"/>
      <c r="N36" s="109"/>
      <c r="O36" s="109"/>
      <c r="P36" s="109"/>
      <c r="Q36" s="109"/>
    </row>
    <row r="37" spans="1:17" s="31" customFormat="1" ht="24.75" customHeight="1">
      <c r="A37" s="107">
        <f t="shared" si="2"/>
        <v>31</v>
      </c>
      <c r="B37" s="107" t="s">
        <v>289</v>
      </c>
      <c r="C37" s="107" t="s">
        <v>290</v>
      </c>
      <c r="D37" s="107" t="s">
        <v>291</v>
      </c>
      <c r="E37" s="107" t="s">
        <v>103</v>
      </c>
      <c r="F37" s="107">
        <v>63</v>
      </c>
      <c r="G37" s="107">
        <v>19</v>
      </c>
      <c r="H37" s="107">
        <f t="shared" si="5"/>
        <v>0.36299999999999999</v>
      </c>
      <c r="I37" s="107">
        <f t="shared" si="6"/>
        <v>6.8970000000000002</v>
      </c>
      <c r="J37" s="107"/>
      <c r="N37" s="109"/>
      <c r="O37" s="109"/>
      <c r="P37" s="109"/>
      <c r="Q37" s="109"/>
    </row>
    <row r="38" spans="1:17" s="31" customFormat="1" ht="24.75" customHeight="1">
      <c r="A38" s="107">
        <f t="shared" si="2"/>
        <v>32</v>
      </c>
      <c r="B38" s="107" t="s">
        <v>285</v>
      </c>
      <c r="C38" s="107" t="s">
        <v>292</v>
      </c>
      <c r="D38" s="107" t="s">
        <v>291</v>
      </c>
      <c r="E38" s="107" t="s">
        <v>103</v>
      </c>
      <c r="F38" s="107">
        <v>63</v>
      </c>
      <c r="G38" s="107">
        <v>30</v>
      </c>
      <c r="H38" s="107">
        <f t="shared" si="5"/>
        <v>0.36299999999999999</v>
      </c>
      <c r="I38" s="107">
        <f t="shared" si="6"/>
        <v>10.89</v>
      </c>
      <c r="J38" s="107"/>
      <c r="N38" s="109"/>
      <c r="O38" s="109"/>
      <c r="P38" s="109"/>
      <c r="Q38" s="109"/>
    </row>
    <row r="39" spans="1:17" s="31" customFormat="1" ht="24.75" customHeight="1">
      <c r="A39" s="107">
        <f t="shared" si="2"/>
        <v>33</v>
      </c>
      <c r="B39" s="107" t="s">
        <v>293</v>
      </c>
      <c r="C39" s="107" t="s">
        <v>294</v>
      </c>
      <c r="D39" s="107" t="s">
        <v>291</v>
      </c>
      <c r="E39" s="107" t="s">
        <v>103</v>
      </c>
      <c r="F39" s="107">
        <v>63</v>
      </c>
      <c r="G39" s="107">
        <v>63</v>
      </c>
      <c r="H39" s="107">
        <f t="shared" si="5"/>
        <v>0.36299999999999999</v>
      </c>
      <c r="I39" s="107">
        <f t="shared" si="6"/>
        <v>22.869</v>
      </c>
      <c r="J39" s="107"/>
      <c r="N39" s="109"/>
      <c r="O39" s="109"/>
      <c r="P39" s="109"/>
      <c r="Q39" s="109"/>
    </row>
    <row r="40" spans="1:17" s="31" customFormat="1" ht="24.75" customHeight="1">
      <c r="A40" s="107">
        <f t="shared" si="2"/>
        <v>34</v>
      </c>
      <c r="B40" s="107" t="s">
        <v>175</v>
      </c>
      <c r="C40" s="107" t="s">
        <v>296</v>
      </c>
      <c r="D40" s="107" t="s">
        <v>107</v>
      </c>
      <c r="E40" s="107" t="s">
        <v>103</v>
      </c>
      <c r="F40" s="107">
        <v>63</v>
      </c>
      <c r="G40" s="107">
        <v>85</v>
      </c>
      <c r="H40" s="107">
        <f t="shared" si="5"/>
        <v>0.36299999999999999</v>
      </c>
      <c r="I40" s="107">
        <f t="shared" si="6"/>
        <v>30.855</v>
      </c>
      <c r="J40" s="107"/>
      <c r="N40" s="109"/>
      <c r="O40" s="109"/>
      <c r="P40" s="109"/>
      <c r="Q40" s="109"/>
    </row>
    <row r="41" spans="1:17" s="31" customFormat="1" ht="24.75" customHeight="1">
      <c r="A41" s="107">
        <f t="shared" si="2"/>
        <v>35</v>
      </c>
      <c r="B41" s="107" t="s">
        <v>297</v>
      </c>
      <c r="C41" s="107" t="s">
        <v>298</v>
      </c>
      <c r="D41" s="107" t="s">
        <v>107</v>
      </c>
      <c r="E41" s="107" t="s">
        <v>103</v>
      </c>
      <c r="F41" s="107">
        <v>63</v>
      </c>
      <c r="G41" s="107">
        <v>31</v>
      </c>
      <c r="H41" s="107">
        <f t="shared" si="5"/>
        <v>0.36299999999999999</v>
      </c>
      <c r="I41" s="107">
        <f t="shared" si="6"/>
        <v>11.253</v>
      </c>
      <c r="J41" s="107"/>
      <c r="N41" s="109"/>
      <c r="O41" s="109"/>
      <c r="P41" s="109"/>
      <c r="Q41" s="109"/>
    </row>
    <row r="42" spans="1:17" s="31" customFormat="1" ht="24.75" customHeight="1">
      <c r="A42" s="107">
        <f t="shared" si="2"/>
        <v>36</v>
      </c>
      <c r="B42" s="107" t="s">
        <v>175</v>
      </c>
      <c r="C42" s="107" t="s">
        <v>299</v>
      </c>
      <c r="D42" s="107" t="s">
        <v>107</v>
      </c>
      <c r="E42" s="107" t="s">
        <v>103</v>
      </c>
      <c r="F42" s="107">
        <v>63</v>
      </c>
      <c r="G42" s="107">
        <v>26</v>
      </c>
      <c r="H42" s="107">
        <f t="shared" si="5"/>
        <v>0.36299999999999999</v>
      </c>
      <c r="I42" s="107">
        <f t="shared" si="6"/>
        <v>9.4379999999999988</v>
      </c>
      <c r="J42" s="107"/>
      <c r="N42" s="109"/>
      <c r="O42" s="109"/>
      <c r="P42" s="109"/>
      <c r="Q42" s="109"/>
    </row>
    <row r="43" spans="1:17" s="31" customFormat="1" ht="24.75" customHeight="1">
      <c r="A43" s="107">
        <f t="shared" si="2"/>
        <v>37</v>
      </c>
      <c r="B43" s="107" t="s">
        <v>300</v>
      </c>
      <c r="C43" s="107" t="s">
        <v>301</v>
      </c>
      <c r="D43" s="107" t="s">
        <v>107</v>
      </c>
      <c r="E43" s="107" t="s">
        <v>103</v>
      </c>
      <c r="F43" s="107">
        <v>63</v>
      </c>
      <c r="G43" s="107">
        <v>42</v>
      </c>
      <c r="H43" s="107">
        <f t="shared" si="5"/>
        <v>0.36299999999999999</v>
      </c>
      <c r="I43" s="107">
        <f t="shared" si="6"/>
        <v>15.245999999999999</v>
      </c>
      <c r="J43" s="107"/>
      <c r="N43" s="109"/>
      <c r="O43" s="109"/>
      <c r="P43" s="109"/>
      <c r="Q43" s="109"/>
    </row>
    <row r="44" spans="1:17" s="31" customFormat="1" ht="24.75" customHeight="1">
      <c r="A44" s="107">
        <f t="shared" si="2"/>
        <v>38</v>
      </c>
      <c r="B44" s="107" t="s">
        <v>302</v>
      </c>
      <c r="C44" s="107" t="s">
        <v>303</v>
      </c>
      <c r="D44" s="107" t="s">
        <v>107</v>
      </c>
      <c r="E44" s="107" t="s">
        <v>103</v>
      </c>
      <c r="F44" s="107">
        <v>63</v>
      </c>
      <c r="G44" s="107">
        <v>32</v>
      </c>
      <c r="H44" s="107">
        <f t="shared" si="5"/>
        <v>0.36299999999999999</v>
      </c>
      <c r="I44" s="107">
        <f t="shared" si="6"/>
        <v>11.616</v>
      </c>
      <c r="J44" s="107"/>
      <c r="N44" s="109"/>
      <c r="O44" s="109"/>
      <c r="P44" s="109"/>
      <c r="Q44" s="109"/>
    </row>
    <row r="45" spans="1:17" s="31" customFormat="1" ht="24.75" customHeight="1">
      <c r="A45" s="107">
        <f t="shared" si="2"/>
        <v>39</v>
      </c>
      <c r="B45" s="107" t="s">
        <v>304</v>
      </c>
      <c r="C45" s="107" t="s">
        <v>305</v>
      </c>
      <c r="D45" s="107" t="s">
        <v>107</v>
      </c>
      <c r="E45" s="107" t="s">
        <v>103</v>
      </c>
      <c r="F45" s="107">
        <v>63</v>
      </c>
      <c r="G45" s="107">
        <v>39</v>
      </c>
      <c r="H45" s="107">
        <f t="shared" si="5"/>
        <v>0.36299999999999999</v>
      </c>
      <c r="I45" s="107">
        <f t="shared" si="6"/>
        <v>14.157</v>
      </c>
      <c r="J45" s="107"/>
      <c r="N45" s="109"/>
      <c r="O45" s="109"/>
      <c r="P45" s="109"/>
      <c r="Q45" s="109"/>
    </row>
    <row r="46" spans="1:17" s="31" customFormat="1" ht="24.75" customHeight="1">
      <c r="A46" s="107">
        <f t="shared" si="2"/>
        <v>40</v>
      </c>
      <c r="B46" s="107" t="s">
        <v>282</v>
      </c>
      <c r="C46" s="107" t="s">
        <v>306</v>
      </c>
      <c r="D46" s="107" t="s">
        <v>107</v>
      </c>
      <c r="E46" s="107" t="s">
        <v>103</v>
      </c>
      <c r="F46" s="107">
        <v>63</v>
      </c>
      <c r="G46" s="107">
        <v>43</v>
      </c>
      <c r="H46" s="107">
        <f t="shared" si="5"/>
        <v>0.36299999999999999</v>
      </c>
      <c r="I46" s="107">
        <f t="shared" si="6"/>
        <v>15.609</v>
      </c>
      <c r="J46" s="107"/>
      <c r="N46" s="109"/>
      <c r="O46" s="109"/>
      <c r="P46" s="109"/>
      <c r="Q46" s="109"/>
    </row>
    <row r="47" spans="1:17" s="31" customFormat="1" ht="24.75" customHeight="1">
      <c r="A47" s="107">
        <f t="shared" si="2"/>
        <v>41</v>
      </c>
      <c r="B47" s="107" t="s">
        <v>136</v>
      </c>
      <c r="C47" s="107" t="s">
        <v>308</v>
      </c>
      <c r="D47" s="107" t="s">
        <v>107</v>
      </c>
      <c r="E47" s="107" t="s">
        <v>103</v>
      </c>
      <c r="F47" s="107">
        <v>63</v>
      </c>
      <c r="G47" s="107">
        <v>150</v>
      </c>
      <c r="H47" s="107">
        <f t="shared" si="5"/>
        <v>0.36299999999999999</v>
      </c>
      <c r="I47" s="107">
        <f t="shared" si="6"/>
        <v>54.449999999999996</v>
      </c>
      <c r="J47" s="107"/>
      <c r="N47" s="109"/>
      <c r="O47" s="109"/>
      <c r="P47" s="109"/>
      <c r="Q47" s="109"/>
    </row>
    <row r="48" spans="1:17" s="31" customFormat="1" ht="24.75" customHeight="1">
      <c r="A48" s="107">
        <f t="shared" si="2"/>
        <v>42</v>
      </c>
      <c r="B48" s="107" t="s">
        <v>205</v>
      </c>
      <c r="C48" s="107" t="s">
        <v>217</v>
      </c>
      <c r="D48" s="107" t="s">
        <v>107</v>
      </c>
      <c r="E48" s="107" t="s">
        <v>103</v>
      </c>
      <c r="F48" s="107">
        <v>110</v>
      </c>
      <c r="G48" s="107">
        <v>60</v>
      </c>
      <c r="H48" s="107">
        <f t="shared" si="0"/>
        <v>0.41</v>
      </c>
      <c r="I48" s="107">
        <f t="shared" si="4"/>
        <v>24.599999999999998</v>
      </c>
      <c r="J48" s="107"/>
      <c r="N48" s="109"/>
      <c r="O48" s="109"/>
      <c r="P48" s="109"/>
      <c r="Q48" s="109"/>
    </row>
    <row r="49" spans="1:17" s="31" customFormat="1" ht="24.75" customHeight="1">
      <c r="A49" s="107">
        <f t="shared" si="2"/>
        <v>43</v>
      </c>
      <c r="B49" s="107" t="s">
        <v>177</v>
      </c>
      <c r="C49" s="107" t="s">
        <v>242</v>
      </c>
      <c r="D49" s="107" t="s">
        <v>107</v>
      </c>
      <c r="E49" s="107" t="s">
        <v>103</v>
      </c>
      <c r="F49" s="107">
        <v>110</v>
      </c>
      <c r="G49" s="107">
        <v>35</v>
      </c>
      <c r="H49" s="107">
        <f t="shared" si="0"/>
        <v>0.41</v>
      </c>
      <c r="I49" s="107">
        <f t="shared" si="4"/>
        <v>14.35</v>
      </c>
      <c r="J49" s="107"/>
      <c r="N49" s="109"/>
      <c r="O49" s="109"/>
      <c r="P49" s="109"/>
      <c r="Q49" s="109"/>
    </row>
    <row r="50" spans="1:17" s="31" customFormat="1" ht="24.75" customHeight="1">
      <c r="A50" s="107">
        <f t="shared" si="2"/>
        <v>44</v>
      </c>
      <c r="B50" s="107" t="s">
        <v>313</v>
      </c>
      <c r="C50" s="107" t="s">
        <v>314</v>
      </c>
      <c r="D50" s="107" t="s">
        <v>107</v>
      </c>
      <c r="E50" s="107" t="s">
        <v>103</v>
      </c>
      <c r="F50" s="107">
        <v>160</v>
      </c>
      <c r="G50" s="107">
        <v>90</v>
      </c>
      <c r="H50" s="107">
        <f t="shared" si="0"/>
        <v>0.45999999999999996</v>
      </c>
      <c r="I50" s="107">
        <f t="shared" si="4"/>
        <v>41.4</v>
      </c>
      <c r="J50" s="107"/>
      <c r="N50" s="109"/>
      <c r="O50" s="109"/>
      <c r="P50" s="109"/>
      <c r="Q50" s="109"/>
    </row>
    <row r="51" spans="1:17" s="31" customFormat="1" ht="24.75" customHeight="1">
      <c r="A51" s="107">
        <f t="shared" si="2"/>
        <v>45</v>
      </c>
      <c r="B51" s="107" t="s">
        <v>190</v>
      </c>
      <c r="C51" s="107" t="s">
        <v>191</v>
      </c>
      <c r="D51" s="107" t="s">
        <v>107</v>
      </c>
      <c r="E51" s="107" t="s">
        <v>103</v>
      </c>
      <c r="F51" s="107">
        <v>63</v>
      </c>
      <c r="G51" s="107">
        <v>150</v>
      </c>
      <c r="H51" s="107">
        <f t="shared" si="0"/>
        <v>0.36299999999999999</v>
      </c>
      <c r="I51" s="107">
        <f t="shared" si="4"/>
        <v>54.449999999999996</v>
      </c>
      <c r="J51" s="107"/>
      <c r="N51" s="109"/>
      <c r="O51" s="109"/>
      <c r="P51" s="109"/>
      <c r="Q51" s="109"/>
    </row>
    <row r="52" spans="1:17" s="31" customFormat="1" ht="24.75" customHeight="1">
      <c r="A52" s="107">
        <f t="shared" si="2"/>
        <v>46</v>
      </c>
      <c r="B52" s="107"/>
      <c r="C52" s="107"/>
      <c r="D52" s="107"/>
      <c r="E52" s="107" t="s">
        <v>103</v>
      </c>
      <c r="F52" s="107"/>
      <c r="G52" s="107"/>
      <c r="H52" s="107">
        <f t="shared" si="0"/>
        <v>0.3</v>
      </c>
      <c r="I52" s="107">
        <f t="shared" si="4"/>
        <v>0</v>
      </c>
      <c r="J52" s="107"/>
      <c r="N52" s="109"/>
      <c r="O52" s="109"/>
      <c r="P52" s="109"/>
      <c r="Q52" s="109"/>
    </row>
    <row r="53" spans="1:17" s="31" customFormat="1" ht="24.75" customHeight="1">
      <c r="A53" s="107"/>
      <c r="B53" s="107"/>
      <c r="C53" s="107"/>
      <c r="D53" s="107"/>
      <c r="E53" s="107"/>
      <c r="F53" s="107"/>
      <c r="G53" s="107"/>
      <c r="H53" s="107"/>
      <c r="I53" s="107"/>
      <c r="J53" s="107"/>
      <c r="N53" s="109"/>
      <c r="O53" s="109"/>
      <c r="P53" s="109"/>
      <c r="Q53" s="109"/>
    </row>
    <row r="54" spans="1:17" ht="18.75">
      <c r="A54" s="647" t="s">
        <v>320</v>
      </c>
      <c r="B54" s="648"/>
      <c r="C54" s="648"/>
      <c r="D54" s="648"/>
      <c r="E54" s="649"/>
      <c r="F54" s="110"/>
      <c r="G54" s="147">
        <f>SUM(G7:G53)</f>
        <v>3252</v>
      </c>
      <c r="H54" s="110"/>
      <c r="I54" s="111">
        <f>ROUND(SUM(I7:I53),2)</f>
        <v>1209.8399999999999</v>
      </c>
      <c r="J54" s="112"/>
      <c r="N54" s="109"/>
      <c r="O54" s="109"/>
      <c r="P54" s="109"/>
      <c r="Q54" s="109"/>
    </row>
    <row r="55" spans="1:17">
      <c r="G55">
        <v>2357</v>
      </c>
    </row>
    <row r="56" spans="1:17" ht="19.5" customHeight="1">
      <c r="B56" s="650" t="s">
        <v>321</v>
      </c>
      <c r="C56" s="650"/>
      <c r="D56" s="650"/>
    </row>
    <row r="57" spans="1:17" ht="19.5" customHeight="1">
      <c r="B57" s="113" t="s">
        <v>322</v>
      </c>
      <c r="C57" s="113" t="s">
        <v>323</v>
      </c>
      <c r="D57" s="113" t="s">
        <v>324</v>
      </c>
    </row>
    <row r="58" spans="1:17" ht="19.5" customHeight="1">
      <c r="B58" s="114">
        <v>1</v>
      </c>
      <c r="C58" s="114" t="s">
        <v>107</v>
      </c>
      <c r="D58" s="114">
        <f>ROUND(SUMIFS($I$7:$I$53,$D$7:$D$53,C58),2)</f>
        <v>1169.18</v>
      </c>
    </row>
    <row r="59" spans="1:17" ht="19.5" customHeight="1">
      <c r="B59" s="114">
        <v>2</v>
      </c>
      <c r="C59" s="114" t="s">
        <v>291</v>
      </c>
      <c r="D59" s="114">
        <f>ROUND(SUMIFS($I$7:$I$53,$D$7:$D$53,C59),2)</f>
        <v>40.659999999999997</v>
      </c>
    </row>
    <row r="60" spans="1:17">
      <c r="B60" s="651" t="s">
        <v>325</v>
      </c>
      <c r="C60" s="652"/>
      <c r="D60" s="115">
        <f>SUM(D58:D59)</f>
        <v>1209.8400000000001</v>
      </c>
    </row>
    <row r="66" spans="1:12" ht="18">
      <c r="A66" s="640" t="s">
        <v>326</v>
      </c>
      <c r="B66" s="640"/>
      <c r="C66" s="640"/>
      <c r="D66" s="640"/>
      <c r="E66" s="640"/>
      <c r="F66" s="640"/>
      <c r="G66" s="640"/>
      <c r="H66" s="640"/>
      <c r="I66" s="640"/>
      <c r="J66" s="640"/>
      <c r="K66" s="116"/>
      <c r="L66" s="116"/>
    </row>
  </sheetData>
  <mergeCells count="16">
    <mergeCell ref="A66:J66"/>
    <mergeCell ref="A1:J1"/>
    <mergeCell ref="A2:J2"/>
    <mergeCell ref="A3:J3"/>
    <mergeCell ref="A4:J4"/>
    <mergeCell ref="A5:A6"/>
    <mergeCell ref="B5:B6"/>
    <mergeCell ref="C5:C6"/>
    <mergeCell ref="D5:D6"/>
    <mergeCell ref="E5:E6"/>
    <mergeCell ref="F5:F6"/>
    <mergeCell ref="G5:I5"/>
    <mergeCell ref="J5:J6"/>
    <mergeCell ref="A54:E54"/>
    <mergeCell ref="B56:D56"/>
    <mergeCell ref="B60:C60"/>
  </mergeCells>
  <pageMargins left="0.70866141732283472" right="0.35" top="0.74803149606299213" bottom="0.74803149606299213" header="0.31496062992125984" footer="0.31496062992125984"/>
  <pageSetup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V237"/>
  <sheetViews>
    <sheetView topLeftCell="B92" zoomScale="85" zoomScaleNormal="85" workbookViewId="0">
      <selection activeCell="I110" sqref="I110"/>
    </sheetView>
  </sheetViews>
  <sheetFormatPr defaultRowHeight="12.75"/>
  <cols>
    <col min="1" max="1" width="0" style="31" hidden="1" customWidth="1"/>
    <col min="2" max="2" width="2.5703125" style="31" customWidth="1"/>
    <col min="3" max="3" width="10.5703125" style="31" customWidth="1"/>
    <col min="4" max="4" width="15.7109375" style="31" bestFit="1" customWidth="1"/>
    <col min="5" max="5" width="14.5703125" style="31" bestFit="1" customWidth="1"/>
    <col min="6" max="6" width="14.5703125" style="31" customWidth="1"/>
    <col min="7" max="7" width="18" style="31" bestFit="1" customWidth="1"/>
    <col min="8" max="8" width="15.5703125" style="31" bestFit="1" customWidth="1"/>
    <col min="9" max="9" width="17.5703125" style="33" bestFit="1" customWidth="1"/>
    <col min="10" max="10" width="15.5703125" style="33" customWidth="1"/>
    <col min="11" max="11" width="13" style="33" bestFit="1" customWidth="1"/>
    <col min="12" max="12" width="17.5703125" style="33" bestFit="1" customWidth="1"/>
    <col min="13" max="13" width="11.5703125" style="33" bestFit="1" customWidth="1"/>
    <col min="14" max="14" width="14.140625" style="33" customWidth="1"/>
    <col min="15" max="15" width="14.85546875" style="33" customWidth="1"/>
    <col min="16" max="17" width="11" style="33" customWidth="1"/>
    <col min="18" max="19" width="17" style="31" customWidth="1"/>
    <col min="20" max="20" width="0" style="31" hidden="1" customWidth="1"/>
    <col min="21" max="21" width="11.85546875" style="388" customWidth="1"/>
    <col min="22" max="22" width="12.140625" style="31" bestFit="1" customWidth="1"/>
    <col min="23" max="16384" width="9.140625" style="31"/>
  </cols>
  <sheetData>
    <row r="2" spans="3:22" ht="18.75">
      <c r="C2" s="641" t="s">
        <v>1</v>
      </c>
      <c r="D2" s="638"/>
      <c r="E2" s="638"/>
      <c r="F2" s="638"/>
      <c r="G2" s="638"/>
      <c r="H2" s="638"/>
      <c r="I2" s="638"/>
      <c r="J2" s="638"/>
      <c r="K2" s="638"/>
      <c r="L2" s="638"/>
      <c r="M2" s="638"/>
      <c r="N2" s="638"/>
      <c r="O2" s="638"/>
      <c r="P2" s="638"/>
      <c r="Q2" s="638"/>
      <c r="R2" s="638"/>
      <c r="S2" s="639"/>
    </row>
    <row r="3" spans="3:22" ht="18.75">
      <c r="C3" s="635" t="s">
        <v>1335</v>
      </c>
      <c r="D3" s="636"/>
      <c r="E3" s="636"/>
      <c r="F3" s="636"/>
      <c r="G3" s="636"/>
      <c r="H3" s="636"/>
      <c r="I3" s="636"/>
      <c r="J3" s="636"/>
      <c r="K3" s="636"/>
      <c r="L3" s="636"/>
      <c r="M3" s="636"/>
      <c r="N3" s="636"/>
      <c r="O3" s="636"/>
      <c r="P3" s="636"/>
      <c r="Q3" s="636"/>
      <c r="R3" s="636"/>
      <c r="S3" s="637"/>
    </row>
    <row r="4" spans="3:22" ht="39.75" customHeight="1">
      <c r="C4" s="654" t="s">
        <v>1336</v>
      </c>
      <c r="D4" s="655"/>
      <c r="E4" s="655"/>
      <c r="F4" s="655"/>
      <c r="G4" s="655"/>
      <c r="H4" s="655"/>
      <c r="I4" s="655"/>
      <c r="J4" s="655"/>
      <c r="K4" s="655"/>
      <c r="L4" s="655"/>
      <c r="M4" s="655"/>
      <c r="N4" s="655"/>
      <c r="O4" s="655"/>
      <c r="P4" s="655"/>
      <c r="Q4" s="655"/>
      <c r="R4" s="655"/>
      <c r="S4" s="656"/>
    </row>
    <row r="5" spans="3:22" s="39" customFormat="1" ht="18" customHeight="1">
      <c r="C5" s="598" t="s">
        <v>25</v>
      </c>
      <c r="D5" s="598" t="s">
        <v>26</v>
      </c>
      <c r="E5" s="572" t="s">
        <v>27</v>
      </c>
      <c r="F5" s="572" t="s">
        <v>28</v>
      </c>
      <c r="G5" s="572" t="s">
        <v>29</v>
      </c>
      <c r="H5" s="572" t="s">
        <v>30</v>
      </c>
      <c r="I5" s="657" t="s">
        <v>48</v>
      </c>
      <c r="J5" s="658"/>
      <c r="K5" s="658"/>
      <c r="L5" s="658"/>
      <c r="M5" s="658"/>
      <c r="N5" s="658"/>
      <c r="O5" s="658"/>
      <c r="P5" s="658"/>
      <c r="Q5" s="659"/>
      <c r="R5" s="572" t="s">
        <v>31</v>
      </c>
      <c r="S5" s="572" t="s">
        <v>35</v>
      </c>
      <c r="U5" s="389"/>
    </row>
    <row r="6" spans="3:22" s="39" customFormat="1" ht="18">
      <c r="C6" s="598"/>
      <c r="D6" s="598"/>
      <c r="E6" s="572"/>
      <c r="F6" s="572"/>
      <c r="G6" s="572"/>
      <c r="H6" s="572"/>
      <c r="I6" s="77" t="s">
        <v>36</v>
      </c>
      <c r="J6" s="77" t="s">
        <v>37</v>
      </c>
      <c r="K6" s="77" t="s">
        <v>38</v>
      </c>
      <c r="L6" s="77" t="s">
        <v>39</v>
      </c>
      <c r="M6" s="77" t="s">
        <v>71</v>
      </c>
      <c r="N6" s="77" t="s">
        <v>54</v>
      </c>
      <c r="O6" s="77" t="s">
        <v>40</v>
      </c>
      <c r="P6" s="77" t="s">
        <v>1337</v>
      </c>
      <c r="Q6" s="77" t="s">
        <v>1338</v>
      </c>
      <c r="R6" s="572"/>
      <c r="S6" s="572"/>
      <c r="U6" s="389"/>
    </row>
    <row r="7" spans="3:22" ht="18" customHeight="1">
      <c r="C7" s="34">
        <v>1</v>
      </c>
      <c r="D7" s="390">
        <v>45162</v>
      </c>
      <c r="E7" s="34" t="s">
        <v>227</v>
      </c>
      <c r="F7" s="34" t="s">
        <v>219</v>
      </c>
      <c r="G7" s="34" t="s">
        <v>144</v>
      </c>
      <c r="H7" s="34" t="s">
        <v>103</v>
      </c>
      <c r="I7" s="391">
        <v>467</v>
      </c>
      <c r="J7" s="391"/>
      <c r="K7" s="391"/>
      <c r="L7" s="391"/>
      <c r="M7" s="391">
        <v>0</v>
      </c>
      <c r="N7" s="391"/>
      <c r="O7" s="34">
        <v>0</v>
      </c>
      <c r="P7" s="34">
        <v>0</v>
      </c>
      <c r="Q7" s="34">
        <v>0</v>
      </c>
      <c r="R7" s="34">
        <v>467</v>
      </c>
      <c r="S7" s="34"/>
      <c r="U7" s="31"/>
      <c r="V7" s="31" t="str">
        <f>+E7&amp;F7&amp;SUM(I7:Q7)</f>
        <v>J-24J-20467</v>
      </c>
    </row>
    <row r="8" spans="3:22" ht="18" customHeight="1">
      <c r="C8" s="34">
        <v>2</v>
      </c>
      <c r="D8" s="390">
        <v>45163</v>
      </c>
      <c r="E8" s="34" t="s">
        <v>219</v>
      </c>
      <c r="F8" s="34" t="s">
        <v>50</v>
      </c>
      <c r="G8" s="34" t="s">
        <v>144</v>
      </c>
      <c r="H8" s="34" t="s">
        <v>103</v>
      </c>
      <c r="I8" s="391">
        <v>310</v>
      </c>
      <c r="J8" s="391"/>
      <c r="K8" s="391"/>
      <c r="L8" s="391"/>
      <c r="M8" s="391"/>
      <c r="N8" s="391"/>
      <c r="O8" s="34"/>
      <c r="P8" s="34"/>
      <c r="Q8" s="34"/>
      <c r="R8" s="34">
        <f>+SUM(R7+I8+J8+K8+L8+M8+N8+O8+P8+Q8)</f>
        <v>777</v>
      </c>
      <c r="S8" s="93"/>
      <c r="U8" s="31"/>
      <c r="V8" s="31" t="str">
        <f t="shared" ref="V8:V70" si="0">+E8&amp;F8&amp;SUM(I8:Q8)</f>
        <v>J-20J-12310</v>
      </c>
    </row>
    <row r="9" spans="3:22" ht="18" customHeight="1">
      <c r="C9" s="34">
        <v>3</v>
      </c>
      <c r="D9" s="390">
        <v>45164</v>
      </c>
      <c r="E9" s="34" t="s">
        <v>379</v>
      </c>
      <c r="F9" s="34" t="s">
        <v>223</v>
      </c>
      <c r="G9" s="34" t="s">
        <v>144</v>
      </c>
      <c r="H9" s="34" t="s">
        <v>103</v>
      </c>
      <c r="I9" s="391">
        <v>109</v>
      </c>
      <c r="J9" s="391"/>
      <c r="K9" s="391"/>
      <c r="L9" s="392"/>
      <c r="M9" s="392"/>
      <c r="N9" s="391"/>
      <c r="O9" s="34"/>
      <c r="P9" s="34"/>
      <c r="Q9" s="34"/>
      <c r="R9" s="34">
        <f t="shared" ref="R9:R72" si="1">+SUM(R8+I9+J9+K9+L9+M9+N9+O9+P9+Q9)</f>
        <v>886</v>
      </c>
      <c r="S9" s="93"/>
      <c r="U9" s="31"/>
      <c r="V9" s="31" t="str">
        <f t="shared" si="0"/>
        <v>J-15J-25109</v>
      </c>
    </row>
    <row r="10" spans="3:22" ht="18" customHeight="1">
      <c r="C10" s="34">
        <v>4</v>
      </c>
      <c r="D10" s="390">
        <v>45164</v>
      </c>
      <c r="E10" s="34" t="s">
        <v>223</v>
      </c>
      <c r="F10" s="34" t="s">
        <v>111</v>
      </c>
      <c r="G10" s="34" t="s">
        <v>144</v>
      </c>
      <c r="H10" s="34" t="s">
        <v>103</v>
      </c>
      <c r="I10" s="391">
        <v>34</v>
      </c>
      <c r="J10" s="391"/>
      <c r="K10" s="391"/>
      <c r="L10" s="391"/>
      <c r="M10" s="391"/>
      <c r="N10" s="391"/>
      <c r="O10" s="34"/>
      <c r="P10" s="34"/>
      <c r="Q10" s="34"/>
      <c r="R10" s="34">
        <f t="shared" si="1"/>
        <v>920</v>
      </c>
      <c r="S10" s="93"/>
      <c r="U10" s="31"/>
      <c r="V10" s="31" t="str">
        <f t="shared" si="0"/>
        <v>J-25J-3934</v>
      </c>
    </row>
    <row r="11" spans="3:22" ht="18" customHeight="1">
      <c r="C11" s="34">
        <v>5</v>
      </c>
      <c r="D11" s="390">
        <v>45164</v>
      </c>
      <c r="E11" s="34" t="s">
        <v>111</v>
      </c>
      <c r="F11" s="34" t="s">
        <v>221</v>
      </c>
      <c r="G11" s="34" t="s">
        <v>144</v>
      </c>
      <c r="H11" s="34" t="s">
        <v>103</v>
      </c>
      <c r="I11" s="391">
        <v>53</v>
      </c>
      <c r="J11" s="391"/>
      <c r="K11" s="391"/>
      <c r="L11" s="391"/>
      <c r="M11" s="391"/>
      <c r="N11" s="391"/>
      <c r="O11" s="34"/>
      <c r="P11" s="34"/>
      <c r="Q11" s="34"/>
      <c r="R11" s="34">
        <f t="shared" si="1"/>
        <v>973</v>
      </c>
      <c r="S11" s="93"/>
      <c r="U11" s="31"/>
      <c r="V11" s="31" t="str">
        <f t="shared" si="0"/>
        <v>J-39J-2953</v>
      </c>
    </row>
    <row r="12" spans="3:22" ht="18" customHeight="1">
      <c r="C12" s="34">
        <v>6</v>
      </c>
      <c r="D12" s="390">
        <v>45164</v>
      </c>
      <c r="E12" s="34" t="s">
        <v>221</v>
      </c>
      <c r="F12" s="34" t="s">
        <v>210</v>
      </c>
      <c r="G12" s="34" t="s">
        <v>144</v>
      </c>
      <c r="H12" s="34" t="s">
        <v>103</v>
      </c>
      <c r="I12" s="391">
        <v>43</v>
      </c>
      <c r="J12" s="391"/>
      <c r="K12" s="391"/>
      <c r="L12" s="391"/>
      <c r="M12" s="391"/>
      <c r="N12" s="391"/>
      <c r="O12" s="34"/>
      <c r="P12" s="34"/>
      <c r="Q12" s="34"/>
      <c r="R12" s="34">
        <f t="shared" si="1"/>
        <v>1016</v>
      </c>
      <c r="S12" s="93"/>
      <c r="U12" s="31"/>
      <c r="V12" s="31" t="str">
        <f t="shared" si="0"/>
        <v>J-29J-1743</v>
      </c>
    </row>
    <row r="13" spans="3:22" ht="18" customHeight="1">
      <c r="C13" s="34">
        <v>7</v>
      </c>
      <c r="D13" s="390">
        <v>45165</v>
      </c>
      <c r="E13" s="34" t="s">
        <v>379</v>
      </c>
      <c r="F13" s="34" t="s">
        <v>741</v>
      </c>
      <c r="G13" s="34" t="s">
        <v>144</v>
      </c>
      <c r="H13" s="34" t="s">
        <v>103</v>
      </c>
      <c r="I13" s="391">
        <v>113</v>
      </c>
      <c r="J13" s="391"/>
      <c r="K13" s="391"/>
      <c r="L13" s="391"/>
      <c r="M13" s="391"/>
      <c r="N13" s="391"/>
      <c r="O13" s="34"/>
      <c r="P13" s="34"/>
      <c r="Q13" s="34"/>
      <c r="R13" s="34">
        <f t="shared" si="1"/>
        <v>1129</v>
      </c>
      <c r="S13" s="93"/>
      <c r="U13" s="31"/>
      <c r="V13" s="31" t="str">
        <f t="shared" si="0"/>
        <v>J-15J-16113</v>
      </c>
    </row>
    <row r="14" spans="3:22" ht="18" customHeight="1">
      <c r="C14" s="34">
        <v>8</v>
      </c>
      <c r="D14" s="390">
        <v>45165</v>
      </c>
      <c r="E14" s="34" t="s">
        <v>379</v>
      </c>
      <c r="F14" s="34" t="s">
        <v>239</v>
      </c>
      <c r="G14" s="34" t="s">
        <v>144</v>
      </c>
      <c r="H14" s="34" t="s">
        <v>103</v>
      </c>
      <c r="I14" s="391">
        <v>175</v>
      </c>
      <c r="J14" s="391"/>
      <c r="K14" s="391"/>
      <c r="L14" s="391"/>
      <c r="M14" s="391"/>
      <c r="N14" s="391"/>
      <c r="O14" s="34"/>
      <c r="P14" s="34"/>
      <c r="Q14" s="34"/>
      <c r="R14" s="34">
        <f t="shared" si="1"/>
        <v>1304</v>
      </c>
      <c r="S14" s="93"/>
      <c r="U14" s="31"/>
      <c r="V14" s="31" t="str">
        <f t="shared" si="0"/>
        <v>J-15J-10175</v>
      </c>
    </row>
    <row r="15" spans="3:22" ht="18" customHeight="1">
      <c r="C15" s="34">
        <v>9</v>
      </c>
      <c r="D15" s="390">
        <v>45165</v>
      </c>
      <c r="E15" s="34" t="s">
        <v>239</v>
      </c>
      <c r="F15" s="34" t="s">
        <v>50</v>
      </c>
      <c r="G15" s="34" t="s">
        <v>144</v>
      </c>
      <c r="H15" s="34" t="s">
        <v>103</v>
      </c>
      <c r="I15" s="391">
        <v>34</v>
      </c>
      <c r="J15" s="391"/>
      <c r="K15" s="391"/>
      <c r="L15" s="391"/>
      <c r="M15" s="391"/>
      <c r="N15" s="391"/>
      <c r="O15" s="34"/>
      <c r="P15" s="34"/>
      <c r="Q15" s="34"/>
      <c r="R15" s="34">
        <f t="shared" si="1"/>
        <v>1338</v>
      </c>
      <c r="S15" s="93"/>
      <c r="U15" s="31"/>
      <c r="V15" s="31" t="str">
        <f t="shared" si="0"/>
        <v>J-10J-1234</v>
      </c>
    </row>
    <row r="16" spans="3:22" ht="18" customHeight="1">
      <c r="C16" s="34">
        <v>10</v>
      </c>
      <c r="D16" s="390">
        <v>45165</v>
      </c>
      <c r="E16" s="93" t="s">
        <v>111</v>
      </c>
      <c r="F16" s="93" t="s">
        <v>229</v>
      </c>
      <c r="G16" s="34" t="s">
        <v>144</v>
      </c>
      <c r="H16" s="93" t="s">
        <v>103</v>
      </c>
      <c r="I16" s="393">
        <v>60</v>
      </c>
      <c r="J16" s="393"/>
      <c r="K16" s="393"/>
      <c r="L16" s="393"/>
      <c r="M16" s="393"/>
      <c r="N16" s="391"/>
      <c r="O16" s="34"/>
      <c r="P16" s="34"/>
      <c r="Q16" s="34"/>
      <c r="R16" s="34">
        <f t="shared" si="1"/>
        <v>1398</v>
      </c>
      <c r="S16" s="34"/>
      <c r="U16" s="31"/>
      <c r="V16" s="31" t="str">
        <f t="shared" si="0"/>
        <v>J-39J-4060</v>
      </c>
    </row>
    <row r="17" spans="3:22" ht="18.75" customHeight="1">
      <c r="C17" s="34">
        <v>11</v>
      </c>
      <c r="D17" s="394">
        <v>45170</v>
      </c>
      <c r="E17" s="395" t="s">
        <v>50</v>
      </c>
      <c r="F17" s="395" t="s">
        <v>192</v>
      </c>
      <c r="G17" s="395" t="s">
        <v>144</v>
      </c>
      <c r="H17" s="395" t="s">
        <v>103</v>
      </c>
      <c r="I17" s="391">
        <v>95</v>
      </c>
      <c r="J17" s="395"/>
      <c r="K17" s="395"/>
      <c r="L17" s="395"/>
      <c r="M17" s="395"/>
      <c r="N17" s="395"/>
      <c r="O17" s="34"/>
      <c r="P17" s="34"/>
      <c r="Q17" s="34"/>
      <c r="R17" s="34">
        <f t="shared" si="1"/>
        <v>1493</v>
      </c>
      <c r="S17" s="34"/>
      <c r="U17" s="31"/>
      <c r="V17" s="31" t="str">
        <f t="shared" si="0"/>
        <v>J-12J-5395</v>
      </c>
    </row>
    <row r="18" spans="3:22" ht="18.75" customHeight="1">
      <c r="C18" s="34">
        <v>12</v>
      </c>
      <c r="D18" s="394">
        <v>45170</v>
      </c>
      <c r="E18" s="395" t="s">
        <v>239</v>
      </c>
      <c r="F18" s="395" t="s">
        <v>240</v>
      </c>
      <c r="G18" s="395" t="s">
        <v>144</v>
      </c>
      <c r="H18" s="395" t="s">
        <v>103</v>
      </c>
      <c r="I18" s="391">
        <v>37</v>
      </c>
      <c r="J18" s="395"/>
      <c r="K18" s="395"/>
      <c r="L18" s="395"/>
      <c r="M18" s="395"/>
      <c r="N18" s="395"/>
      <c r="O18" s="34"/>
      <c r="P18" s="34"/>
      <c r="Q18" s="34"/>
      <c r="R18" s="34">
        <f t="shared" si="1"/>
        <v>1530</v>
      </c>
      <c r="S18" s="34"/>
      <c r="U18" s="31"/>
      <c r="V18" s="31" t="str">
        <f t="shared" si="0"/>
        <v>J-10J-1337</v>
      </c>
    </row>
    <row r="19" spans="3:22" ht="18.75" customHeight="1">
      <c r="C19" s="34">
        <v>13</v>
      </c>
      <c r="D19" s="394">
        <v>45171</v>
      </c>
      <c r="E19" s="395" t="s">
        <v>188</v>
      </c>
      <c r="F19" s="395" t="s">
        <v>296</v>
      </c>
      <c r="G19" s="395" t="s">
        <v>144</v>
      </c>
      <c r="H19" s="395" t="s">
        <v>103</v>
      </c>
      <c r="I19" s="395"/>
      <c r="J19" s="395"/>
      <c r="K19" s="395"/>
      <c r="L19" s="395">
        <v>227</v>
      </c>
      <c r="M19" s="395"/>
      <c r="N19" s="395"/>
      <c r="O19" s="34"/>
      <c r="P19" s="34"/>
      <c r="Q19" s="34"/>
      <c r="R19" s="34">
        <f t="shared" si="1"/>
        <v>1757</v>
      </c>
      <c r="S19" s="34"/>
      <c r="U19" s="31"/>
      <c r="V19" s="31" t="str">
        <f t="shared" si="0"/>
        <v>J-91J-90227</v>
      </c>
    </row>
    <row r="20" spans="3:22" ht="18.75" customHeight="1">
      <c r="C20" s="34">
        <v>14</v>
      </c>
      <c r="D20" s="394">
        <v>45172</v>
      </c>
      <c r="E20" s="395" t="s">
        <v>296</v>
      </c>
      <c r="F20" s="395" t="s">
        <v>252</v>
      </c>
      <c r="G20" s="395" t="s">
        <v>144</v>
      </c>
      <c r="H20" s="395" t="s">
        <v>103</v>
      </c>
      <c r="I20" s="395"/>
      <c r="J20" s="395"/>
      <c r="K20" s="395"/>
      <c r="L20" s="395">
        <v>103</v>
      </c>
      <c r="M20" s="395"/>
      <c r="N20" s="395"/>
      <c r="O20" s="34"/>
      <c r="P20" s="34"/>
      <c r="Q20" s="34"/>
      <c r="R20" s="34">
        <f t="shared" si="1"/>
        <v>1860</v>
      </c>
      <c r="S20" s="34"/>
      <c r="U20" s="31"/>
      <c r="V20" s="31" t="str">
        <f t="shared" si="0"/>
        <v>J-90J-99103</v>
      </c>
    </row>
    <row r="21" spans="3:22" ht="18.75" customHeight="1">
      <c r="C21" s="395">
        <v>15</v>
      </c>
      <c r="D21" s="394">
        <v>45172</v>
      </c>
      <c r="E21" s="395" t="s">
        <v>296</v>
      </c>
      <c r="F21" s="395" t="s">
        <v>222</v>
      </c>
      <c r="G21" s="395" t="s">
        <v>144</v>
      </c>
      <c r="H21" s="395" t="s">
        <v>103</v>
      </c>
      <c r="I21" s="395">
        <v>247</v>
      </c>
      <c r="J21" s="395"/>
      <c r="K21" s="395"/>
      <c r="L21" s="395"/>
      <c r="M21" s="395"/>
      <c r="N21" s="395"/>
      <c r="O21" s="34"/>
      <c r="P21" s="34"/>
      <c r="Q21" s="34"/>
      <c r="R21" s="34">
        <f t="shared" si="1"/>
        <v>2107</v>
      </c>
      <c r="S21" s="34"/>
      <c r="U21" s="31"/>
      <c r="V21" s="31" t="str">
        <f t="shared" si="0"/>
        <v>J-90J-51247</v>
      </c>
    </row>
    <row r="22" spans="3:22" ht="18.75" customHeight="1">
      <c r="C22" s="395">
        <v>16</v>
      </c>
      <c r="D22" s="394">
        <v>45173</v>
      </c>
      <c r="E22" s="395" t="s">
        <v>53</v>
      </c>
      <c r="F22" s="395" t="s">
        <v>653</v>
      </c>
      <c r="G22" s="395" t="s">
        <v>144</v>
      </c>
      <c r="H22" s="395" t="s">
        <v>103</v>
      </c>
      <c r="I22" s="395">
        <v>245</v>
      </c>
      <c r="J22" s="395"/>
      <c r="K22" s="395"/>
      <c r="L22" s="395"/>
      <c r="M22" s="395"/>
      <c r="N22" s="395"/>
      <c r="O22" s="34"/>
      <c r="P22" s="34"/>
      <c r="Q22" s="34"/>
      <c r="R22" s="34">
        <f t="shared" si="1"/>
        <v>2352</v>
      </c>
      <c r="S22" s="34"/>
      <c r="U22" s="31"/>
      <c r="V22" s="31" t="str">
        <f t="shared" si="0"/>
        <v>J-130J-114245</v>
      </c>
    </row>
    <row r="23" spans="3:22" ht="18.75" customHeight="1">
      <c r="C23" s="395">
        <v>17</v>
      </c>
      <c r="D23" s="394">
        <v>45173</v>
      </c>
      <c r="E23" s="395" t="s">
        <v>252</v>
      </c>
      <c r="F23" s="395" t="s">
        <v>130</v>
      </c>
      <c r="G23" s="395" t="s">
        <v>144</v>
      </c>
      <c r="H23" s="395" t="s">
        <v>103</v>
      </c>
      <c r="I23" s="395">
        <v>300</v>
      </c>
      <c r="J23" s="395"/>
      <c r="K23" s="395"/>
      <c r="L23" s="395"/>
      <c r="M23" s="395"/>
      <c r="N23" s="395"/>
      <c r="O23" s="34"/>
      <c r="P23" s="34"/>
      <c r="Q23" s="34"/>
      <c r="R23" s="34">
        <f t="shared" si="1"/>
        <v>2652</v>
      </c>
      <c r="S23" s="34"/>
      <c r="U23" s="31"/>
      <c r="V23" s="31" t="str">
        <f t="shared" si="0"/>
        <v>J-99J-109300</v>
      </c>
    </row>
    <row r="24" spans="3:22" ht="18.75" customHeight="1">
      <c r="C24" s="395">
        <v>18</v>
      </c>
      <c r="D24" s="394">
        <v>45174</v>
      </c>
      <c r="E24" s="395" t="s">
        <v>130</v>
      </c>
      <c r="F24" s="395" t="s">
        <v>737</v>
      </c>
      <c r="G24" s="395" t="s">
        <v>144</v>
      </c>
      <c r="H24" s="395" t="s">
        <v>103</v>
      </c>
      <c r="I24" s="395">
        <v>162</v>
      </c>
      <c r="J24" s="395"/>
      <c r="K24" s="395"/>
      <c r="L24" s="395"/>
      <c r="M24" s="395"/>
      <c r="N24" s="395"/>
      <c r="O24" s="34"/>
      <c r="P24" s="34"/>
      <c r="Q24" s="34"/>
      <c r="R24" s="34">
        <f t="shared" si="1"/>
        <v>2814</v>
      </c>
      <c r="S24" s="34"/>
      <c r="U24" s="31"/>
      <c r="V24" s="31" t="str">
        <f t="shared" si="0"/>
        <v>J-109J-104162</v>
      </c>
    </row>
    <row r="25" spans="3:22" ht="18.75" customHeight="1">
      <c r="C25" s="395">
        <v>19</v>
      </c>
      <c r="D25" s="394">
        <v>45174</v>
      </c>
      <c r="E25" s="395" t="s">
        <v>737</v>
      </c>
      <c r="F25" s="395" t="s">
        <v>118</v>
      </c>
      <c r="G25" s="395" t="s">
        <v>144</v>
      </c>
      <c r="H25" s="395" t="s">
        <v>103</v>
      </c>
      <c r="I25" s="395">
        <v>24</v>
      </c>
      <c r="J25" s="395"/>
      <c r="K25" s="395"/>
      <c r="L25" s="395"/>
      <c r="M25" s="395"/>
      <c r="N25" s="395"/>
      <c r="O25" s="34"/>
      <c r="P25" s="34"/>
      <c r="Q25" s="34"/>
      <c r="R25" s="34">
        <f t="shared" si="1"/>
        <v>2838</v>
      </c>
      <c r="S25" s="34"/>
      <c r="U25" s="31"/>
      <c r="V25" s="31" t="str">
        <f t="shared" si="0"/>
        <v>J-104J-11324</v>
      </c>
    </row>
    <row r="26" spans="3:22" s="37" customFormat="1" ht="23.25" customHeight="1">
      <c r="C26" s="395">
        <v>20</v>
      </c>
      <c r="D26" s="394">
        <v>45174</v>
      </c>
      <c r="E26" s="395" t="s">
        <v>254</v>
      </c>
      <c r="F26" s="395" t="s">
        <v>51</v>
      </c>
      <c r="G26" s="395" t="s">
        <v>144</v>
      </c>
      <c r="H26" s="395" t="s">
        <v>103</v>
      </c>
      <c r="I26" s="395"/>
      <c r="J26" s="395"/>
      <c r="K26" s="395"/>
      <c r="L26" s="395"/>
      <c r="M26" s="395"/>
      <c r="N26" s="395">
        <v>886</v>
      </c>
      <c r="O26" s="396">
        <f t="shared" ref="O26:Q26" si="2">SUM(O7:O25)</f>
        <v>0</v>
      </c>
      <c r="P26" s="396">
        <f t="shared" si="2"/>
        <v>0</v>
      </c>
      <c r="Q26" s="397">
        <f t="shared" si="2"/>
        <v>0</v>
      </c>
      <c r="R26" s="34">
        <f t="shared" si="1"/>
        <v>3724</v>
      </c>
      <c r="S26" s="398"/>
      <c r="U26" s="399"/>
      <c r="V26" s="31" t="str">
        <f t="shared" si="0"/>
        <v>J-74J-67886</v>
      </c>
    </row>
    <row r="27" spans="3:22" s="37" customFormat="1" ht="23.25" customHeight="1">
      <c r="C27" s="395">
        <v>21</v>
      </c>
      <c r="D27" s="394">
        <v>45175</v>
      </c>
      <c r="E27" s="395" t="s">
        <v>737</v>
      </c>
      <c r="F27" s="395" t="s">
        <v>365</v>
      </c>
      <c r="G27" s="395" t="s">
        <v>144</v>
      </c>
      <c r="H27" s="395" t="s">
        <v>103</v>
      </c>
      <c r="I27" s="395">
        <v>150</v>
      </c>
      <c r="J27" s="395"/>
      <c r="K27" s="395"/>
      <c r="L27" s="395"/>
      <c r="M27" s="395"/>
      <c r="N27" s="395"/>
      <c r="O27" s="400"/>
      <c r="P27" s="400"/>
      <c r="Q27" s="401"/>
      <c r="R27" s="34">
        <f t="shared" si="1"/>
        <v>3874</v>
      </c>
      <c r="S27" s="398"/>
      <c r="U27" s="399"/>
      <c r="V27" s="31" t="str">
        <f t="shared" si="0"/>
        <v>J-104J-105150</v>
      </c>
    </row>
    <row r="28" spans="3:22" s="37" customFormat="1" ht="23.25" customHeight="1">
      <c r="C28" s="395">
        <v>22</v>
      </c>
      <c r="D28" s="394">
        <v>45175</v>
      </c>
      <c r="E28" s="395" t="s">
        <v>365</v>
      </c>
      <c r="F28" s="395" t="s">
        <v>253</v>
      </c>
      <c r="G28" s="395" t="s">
        <v>144</v>
      </c>
      <c r="H28" s="395" t="s">
        <v>103</v>
      </c>
      <c r="I28" s="395">
        <v>105</v>
      </c>
      <c r="J28" s="395"/>
      <c r="K28" s="395"/>
      <c r="L28" s="395"/>
      <c r="M28" s="395"/>
      <c r="N28" s="395"/>
      <c r="O28" s="400"/>
      <c r="P28" s="400"/>
      <c r="Q28" s="401"/>
      <c r="R28" s="34">
        <f t="shared" si="1"/>
        <v>3979</v>
      </c>
      <c r="S28" s="398"/>
      <c r="U28" s="399"/>
      <c r="V28" s="31" t="str">
        <f t="shared" si="0"/>
        <v>J-105J-108105</v>
      </c>
    </row>
    <row r="29" spans="3:22" s="37" customFormat="1" ht="23.25" customHeight="1">
      <c r="C29" s="395">
        <v>23</v>
      </c>
      <c r="D29" s="394">
        <v>45175</v>
      </c>
      <c r="E29" s="395" t="s">
        <v>206</v>
      </c>
      <c r="F29" s="395" t="s">
        <v>235</v>
      </c>
      <c r="G29" s="395" t="s">
        <v>144</v>
      </c>
      <c r="H29" s="395" t="s">
        <v>103</v>
      </c>
      <c r="I29" s="395">
        <v>94</v>
      </c>
      <c r="J29" s="395"/>
      <c r="K29" s="395"/>
      <c r="L29" s="395"/>
      <c r="M29" s="395"/>
      <c r="N29" s="395"/>
      <c r="O29" s="400"/>
      <c r="P29" s="400"/>
      <c r="Q29" s="401"/>
      <c r="R29" s="34">
        <f t="shared" si="1"/>
        <v>4073</v>
      </c>
      <c r="S29" s="398"/>
      <c r="U29" s="399"/>
      <c r="V29" s="31" t="str">
        <f t="shared" si="0"/>
        <v>J-47J-0994</v>
      </c>
    </row>
    <row r="30" spans="3:22" s="37" customFormat="1" ht="23.25" customHeight="1">
      <c r="C30" s="395">
        <v>24</v>
      </c>
      <c r="D30" s="394">
        <v>45176</v>
      </c>
      <c r="E30" s="395" t="s">
        <v>187</v>
      </c>
      <c r="F30" s="395" t="s">
        <v>115</v>
      </c>
      <c r="G30" s="395" t="s">
        <v>144</v>
      </c>
      <c r="H30" s="395" t="s">
        <v>103</v>
      </c>
      <c r="I30" s="395"/>
      <c r="J30" s="395">
        <v>271</v>
      </c>
      <c r="K30" s="395"/>
      <c r="L30" s="395"/>
      <c r="M30" s="395"/>
      <c r="N30" s="395"/>
      <c r="O30" s="400"/>
      <c r="P30" s="400"/>
      <c r="Q30" s="401"/>
      <c r="R30" s="34">
        <f t="shared" si="1"/>
        <v>4344</v>
      </c>
      <c r="S30" s="398"/>
      <c r="U30" s="399"/>
      <c r="V30" s="31" t="str">
        <f t="shared" si="0"/>
        <v>J-106J-126271</v>
      </c>
    </row>
    <row r="31" spans="3:22" s="37" customFormat="1" ht="23.25" customHeight="1">
      <c r="C31" s="395">
        <v>25</v>
      </c>
      <c r="D31" s="394">
        <v>45177</v>
      </c>
      <c r="E31" s="395" t="s">
        <v>51</v>
      </c>
      <c r="F31" s="395" t="s">
        <v>255</v>
      </c>
      <c r="G31" s="395" t="s">
        <v>144</v>
      </c>
      <c r="H31" s="395" t="s">
        <v>103</v>
      </c>
      <c r="I31" s="395"/>
      <c r="J31" s="395"/>
      <c r="K31" s="395"/>
      <c r="L31" s="395"/>
      <c r="M31" s="395"/>
      <c r="N31" s="395">
        <v>524</v>
      </c>
      <c r="O31" s="400"/>
      <c r="P31" s="400"/>
      <c r="Q31" s="401"/>
      <c r="R31" s="34">
        <f t="shared" si="1"/>
        <v>4868</v>
      </c>
      <c r="S31" s="398"/>
      <c r="U31" s="399"/>
      <c r="V31" s="31" t="str">
        <f t="shared" si="0"/>
        <v>J-67J-26524</v>
      </c>
    </row>
    <row r="32" spans="3:22" s="37" customFormat="1" ht="23.25" customHeight="1">
      <c r="C32" s="395">
        <v>26</v>
      </c>
      <c r="D32" s="394">
        <v>45178</v>
      </c>
      <c r="E32" s="395" t="s">
        <v>206</v>
      </c>
      <c r="F32" s="395" t="s">
        <v>727</v>
      </c>
      <c r="G32" s="395" t="s">
        <v>144</v>
      </c>
      <c r="H32" s="395" t="s">
        <v>103</v>
      </c>
      <c r="I32" s="395">
        <v>65</v>
      </c>
      <c r="J32" s="395"/>
      <c r="K32" s="395"/>
      <c r="L32" s="395"/>
      <c r="M32" s="395"/>
      <c r="N32" s="395"/>
      <c r="O32" s="400"/>
      <c r="P32" s="400"/>
      <c r="Q32" s="401"/>
      <c r="R32" s="34">
        <f t="shared" si="1"/>
        <v>4933</v>
      </c>
      <c r="S32" s="398"/>
      <c r="U32" s="399"/>
      <c r="V32" s="31" t="str">
        <f t="shared" si="0"/>
        <v>J-47J-4665</v>
      </c>
    </row>
    <row r="33" spans="3:22" s="37" customFormat="1" ht="23.25" customHeight="1">
      <c r="C33" s="395">
        <v>27</v>
      </c>
      <c r="D33" s="394">
        <v>45179</v>
      </c>
      <c r="E33" s="395" t="s">
        <v>279</v>
      </c>
      <c r="F33" s="395" t="s">
        <v>366</v>
      </c>
      <c r="G33" s="395" t="s">
        <v>144</v>
      </c>
      <c r="H33" s="395" t="s">
        <v>103</v>
      </c>
      <c r="I33" s="395">
        <v>84</v>
      </c>
      <c r="J33" s="395"/>
      <c r="K33" s="395"/>
      <c r="L33" s="395"/>
      <c r="M33" s="395"/>
      <c r="N33" s="395"/>
      <c r="O33" s="400"/>
      <c r="P33" s="400"/>
      <c r="Q33" s="401"/>
      <c r="R33" s="34">
        <f t="shared" si="1"/>
        <v>5017</v>
      </c>
      <c r="S33" s="398"/>
      <c r="U33" s="399"/>
      <c r="V33" s="31" t="str">
        <f t="shared" si="0"/>
        <v>J-93J-9484</v>
      </c>
    </row>
    <row r="34" spans="3:22" s="37" customFormat="1" ht="23.25" customHeight="1">
      <c r="C34" s="395">
        <v>28</v>
      </c>
      <c r="D34" s="394">
        <v>45179</v>
      </c>
      <c r="E34" s="395" t="s">
        <v>803</v>
      </c>
      <c r="F34" s="395" t="s">
        <v>366</v>
      </c>
      <c r="G34" s="395" t="s">
        <v>144</v>
      </c>
      <c r="H34" s="395" t="s">
        <v>103</v>
      </c>
      <c r="I34" s="395">
        <v>70</v>
      </c>
      <c r="J34" s="395"/>
      <c r="K34" s="395"/>
      <c r="L34" s="395"/>
      <c r="M34" s="395"/>
      <c r="N34" s="395"/>
      <c r="O34" s="400"/>
      <c r="P34" s="400"/>
      <c r="Q34" s="401"/>
      <c r="R34" s="34">
        <f t="shared" si="1"/>
        <v>5087</v>
      </c>
      <c r="S34" s="398"/>
      <c r="U34" s="399"/>
      <c r="V34" s="31" t="str">
        <f t="shared" si="0"/>
        <v>J-92J-9470</v>
      </c>
    </row>
    <row r="35" spans="3:22" s="37" customFormat="1" ht="23.25" customHeight="1">
      <c r="C35" s="395">
        <v>29</v>
      </c>
      <c r="D35" s="394">
        <v>45180</v>
      </c>
      <c r="E35" s="395" t="s">
        <v>115</v>
      </c>
      <c r="F35" s="395" t="s">
        <v>366</v>
      </c>
      <c r="G35" s="395" t="s">
        <v>144</v>
      </c>
      <c r="H35" s="395" t="s">
        <v>103</v>
      </c>
      <c r="I35" s="395">
        <v>547</v>
      </c>
      <c r="J35" s="395"/>
      <c r="K35" s="395"/>
      <c r="L35" s="395"/>
      <c r="M35" s="395"/>
      <c r="N35" s="395"/>
      <c r="O35" s="400"/>
      <c r="P35" s="400"/>
      <c r="Q35" s="401"/>
      <c r="R35" s="34">
        <f t="shared" si="1"/>
        <v>5634</v>
      </c>
      <c r="S35" s="398"/>
      <c r="U35" s="399"/>
      <c r="V35" s="31" t="str">
        <f t="shared" si="0"/>
        <v>J-126J-94547</v>
      </c>
    </row>
    <row r="36" spans="3:22" s="37" customFormat="1" ht="23.25" customHeight="1">
      <c r="C36" s="395">
        <v>30</v>
      </c>
      <c r="D36" s="394">
        <v>45180</v>
      </c>
      <c r="E36" s="395" t="s">
        <v>129</v>
      </c>
      <c r="F36" s="395" t="s">
        <v>730</v>
      </c>
      <c r="G36" s="395" t="s">
        <v>144</v>
      </c>
      <c r="H36" s="395" t="s">
        <v>103</v>
      </c>
      <c r="I36" s="395"/>
      <c r="J36" s="395">
        <v>252</v>
      </c>
      <c r="K36" s="395"/>
      <c r="L36" s="395"/>
      <c r="M36" s="395"/>
      <c r="N36" s="395"/>
      <c r="O36" s="400"/>
      <c r="P36" s="400"/>
      <c r="Q36" s="401"/>
      <c r="R36" s="34">
        <f t="shared" si="1"/>
        <v>5886</v>
      </c>
      <c r="S36" s="398"/>
      <c r="U36" s="399"/>
      <c r="V36" s="31" t="str">
        <f t="shared" si="0"/>
        <v>J-142J-132252</v>
      </c>
    </row>
    <row r="37" spans="3:22" s="37" customFormat="1" ht="23.25" customHeight="1">
      <c r="C37" s="395">
        <v>31</v>
      </c>
      <c r="D37" s="394">
        <v>45181</v>
      </c>
      <c r="E37" s="395" t="s">
        <v>730</v>
      </c>
      <c r="F37" s="395" t="s">
        <v>101</v>
      </c>
      <c r="G37" s="395" t="s">
        <v>144</v>
      </c>
      <c r="H37" s="395" t="s">
        <v>103</v>
      </c>
      <c r="I37" s="395"/>
      <c r="J37" s="395">
        <v>43</v>
      </c>
      <c r="K37" s="395"/>
      <c r="L37" s="395"/>
      <c r="M37" s="395"/>
      <c r="N37" s="395"/>
      <c r="O37" s="400"/>
      <c r="P37" s="400"/>
      <c r="Q37" s="401"/>
      <c r="R37" s="34">
        <f t="shared" si="1"/>
        <v>5929</v>
      </c>
      <c r="S37" s="398"/>
      <c r="U37" s="399"/>
      <c r="V37" s="31" t="str">
        <f t="shared" si="0"/>
        <v>J-132J-13543</v>
      </c>
    </row>
    <row r="38" spans="3:22" s="37" customFormat="1" ht="23.25" customHeight="1">
      <c r="C38" s="395">
        <v>32</v>
      </c>
      <c r="D38" s="394">
        <v>45181</v>
      </c>
      <c r="E38" s="395" t="s">
        <v>101</v>
      </c>
      <c r="F38" s="395" t="s">
        <v>664</v>
      </c>
      <c r="G38" s="395" t="s">
        <v>144</v>
      </c>
      <c r="H38" s="395" t="s">
        <v>103</v>
      </c>
      <c r="I38" s="395"/>
      <c r="J38" s="395">
        <v>332</v>
      </c>
      <c r="K38" s="395"/>
      <c r="L38" s="395"/>
      <c r="M38" s="395"/>
      <c r="N38" s="395"/>
      <c r="O38" s="400"/>
      <c r="P38" s="400"/>
      <c r="Q38" s="401"/>
      <c r="R38" s="34">
        <f t="shared" si="1"/>
        <v>6261</v>
      </c>
      <c r="S38" s="398"/>
      <c r="U38" s="399"/>
      <c r="V38" s="31" t="str">
        <f t="shared" si="0"/>
        <v>J-135J-144332</v>
      </c>
    </row>
    <row r="39" spans="3:22" s="37" customFormat="1" ht="23.25" customHeight="1">
      <c r="C39" s="395">
        <v>33</v>
      </c>
      <c r="D39" s="394">
        <v>45183</v>
      </c>
      <c r="E39" s="395" t="s">
        <v>187</v>
      </c>
      <c r="F39" s="395" t="s">
        <v>116</v>
      </c>
      <c r="G39" s="395" t="s">
        <v>144</v>
      </c>
      <c r="H39" s="395" t="s">
        <v>103</v>
      </c>
      <c r="I39" s="395"/>
      <c r="J39" s="395">
        <v>33</v>
      </c>
      <c r="K39" s="395"/>
      <c r="L39" s="395"/>
      <c r="M39" s="395"/>
      <c r="N39" s="395"/>
      <c r="O39" s="400"/>
      <c r="P39" s="400"/>
      <c r="Q39" s="401"/>
      <c r="R39" s="34">
        <f t="shared" si="1"/>
        <v>6294</v>
      </c>
      <c r="S39" s="398"/>
      <c r="U39" s="399"/>
      <c r="V39" s="31" t="str">
        <f t="shared" si="0"/>
        <v>J-106J-10233</v>
      </c>
    </row>
    <row r="40" spans="3:22" s="37" customFormat="1" ht="23.25" customHeight="1">
      <c r="C40" s="395">
        <v>34</v>
      </c>
      <c r="D40" s="394">
        <v>45183</v>
      </c>
      <c r="E40" s="395" t="s">
        <v>116</v>
      </c>
      <c r="F40" s="395" t="s">
        <v>692</v>
      </c>
      <c r="G40" s="395" t="s">
        <v>144</v>
      </c>
      <c r="H40" s="395" t="s">
        <v>103</v>
      </c>
      <c r="I40" s="395"/>
      <c r="J40" s="395">
        <v>133</v>
      </c>
      <c r="K40" s="395"/>
      <c r="L40" s="395"/>
      <c r="M40" s="395"/>
      <c r="N40" s="395"/>
      <c r="O40" s="400"/>
      <c r="P40" s="400"/>
      <c r="Q40" s="401"/>
      <c r="R40" s="34">
        <f t="shared" si="1"/>
        <v>6427</v>
      </c>
      <c r="S40" s="398"/>
      <c r="U40" s="399"/>
      <c r="V40" s="31" t="str">
        <f t="shared" si="0"/>
        <v>J-102J-97133</v>
      </c>
    </row>
    <row r="41" spans="3:22" s="37" customFormat="1" ht="23.25" customHeight="1">
      <c r="C41" s="395">
        <v>35</v>
      </c>
      <c r="D41" s="394">
        <v>45183</v>
      </c>
      <c r="E41" s="395" t="s">
        <v>692</v>
      </c>
      <c r="F41" s="395" t="s">
        <v>378</v>
      </c>
      <c r="G41" s="395" t="s">
        <v>144</v>
      </c>
      <c r="H41" s="395" t="s">
        <v>103</v>
      </c>
      <c r="I41" s="395"/>
      <c r="J41" s="395">
        <v>81</v>
      </c>
      <c r="K41" s="395"/>
      <c r="L41" s="395"/>
      <c r="M41" s="395"/>
      <c r="N41" s="395"/>
      <c r="O41" s="400"/>
      <c r="P41" s="400"/>
      <c r="Q41" s="401"/>
      <c r="R41" s="34">
        <f t="shared" si="1"/>
        <v>6508</v>
      </c>
      <c r="S41" s="398"/>
      <c r="U41" s="399"/>
      <c r="V41" s="31" t="str">
        <f t="shared" si="0"/>
        <v>J-97J-8981</v>
      </c>
    </row>
    <row r="42" spans="3:22" s="37" customFormat="1" ht="23.25" customHeight="1">
      <c r="C42" s="395">
        <v>36</v>
      </c>
      <c r="D42" s="394">
        <v>45184</v>
      </c>
      <c r="E42" s="395" t="s">
        <v>42</v>
      </c>
      <c r="F42" s="395" t="s">
        <v>134</v>
      </c>
      <c r="G42" s="395" t="s">
        <v>144</v>
      </c>
      <c r="H42" s="395" t="s">
        <v>103</v>
      </c>
      <c r="I42" s="395">
        <v>18</v>
      </c>
      <c r="J42" s="395"/>
      <c r="K42" s="395"/>
      <c r="L42" s="395"/>
      <c r="M42" s="395"/>
      <c r="N42" s="395"/>
      <c r="O42" s="400"/>
      <c r="P42" s="400"/>
      <c r="Q42" s="401"/>
      <c r="R42" s="34">
        <f t="shared" si="1"/>
        <v>6526</v>
      </c>
      <c r="S42" s="398"/>
      <c r="U42" s="399"/>
      <c r="V42" s="31" t="str">
        <f t="shared" si="0"/>
        <v>J-140J-14118</v>
      </c>
    </row>
    <row r="43" spans="3:22" s="37" customFormat="1" ht="23.25" customHeight="1">
      <c r="C43" s="395">
        <v>37</v>
      </c>
      <c r="D43" s="394">
        <v>45184</v>
      </c>
      <c r="E43" s="395" t="s">
        <v>134</v>
      </c>
      <c r="F43" s="395" t="s">
        <v>53</v>
      </c>
      <c r="G43" s="395" t="s">
        <v>144</v>
      </c>
      <c r="H43" s="395" t="s">
        <v>103</v>
      </c>
      <c r="I43" s="395">
        <v>77</v>
      </c>
      <c r="J43" s="395"/>
      <c r="K43" s="395"/>
      <c r="L43" s="395"/>
      <c r="M43" s="395"/>
      <c r="N43" s="395"/>
      <c r="O43" s="400"/>
      <c r="P43" s="400"/>
      <c r="Q43" s="401"/>
      <c r="R43" s="34">
        <f t="shared" si="1"/>
        <v>6603</v>
      </c>
      <c r="S43" s="398"/>
      <c r="U43" s="399"/>
      <c r="V43" s="31" t="str">
        <f t="shared" si="0"/>
        <v>J-141J-13077</v>
      </c>
    </row>
    <row r="44" spans="3:22" s="37" customFormat="1" ht="23.25" customHeight="1">
      <c r="C44" s="395">
        <v>39</v>
      </c>
      <c r="D44" s="394">
        <v>45184</v>
      </c>
      <c r="E44" s="395" t="s">
        <v>235</v>
      </c>
      <c r="F44" s="395" t="s">
        <v>207</v>
      </c>
      <c r="G44" s="395" t="s">
        <v>144</v>
      </c>
      <c r="H44" s="395" t="s">
        <v>103</v>
      </c>
      <c r="I44" s="395">
        <v>27</v>
      </c>
      <c r="J44" s="395"/>
      <c r="K44" s="395"/>
      <c r="L44" s="395"/>
      <c r="M44" s="395"/>
      <c r="N44" s="395"/>
      <c r="O44" s="400"/>
      <c r="P44" s="400"/>
      <c r="Q44" s="401"/>
      <c r="R44" s="34">
        <f t="shared" si="1"/>
        <v>6630</v>
      </c>
      <c r="S44" s="398"/>
      <c r="U44" s="399"/>
      <c r="V44" s="31" t="str">
        <f t="shared" si="0"/>
        <v>J-09J-0727</v>
      </c>
    </row>
    <row r="45" spans="3:22" s="37" customFormat="1" ht="23.25" customHeight="1">
      <c r="C45" s="395">
        <v>40</v>
      </c>
      <c r="D45" s="394">
        <v>45184</v>
      </c>
      <c r="E45" s="395" t="s">
        <v>216</v>
      </c>
      <c r="F45" s="395" t="s">
        <v>226</v>
      </c>
      <c r="G45" s="395" t="s">
        <v>144</v>
      </c>
      <c r="H45" s="395" t="s">
        <v>103</v>
      </c>
      <c r="I45" s="395">
        <v>97</v>
      </c>
      <c r="J45" s="395"/>
      <c r="K45" s="395"/>
      <c r="L45" s="395"/>
      <c r="M45" s="395"/>
      <c r="N45" s="395"/>
      <c r="O45" s="400"/>
      <c r="P45" s="400"/>
      <c r="Q45" s="401"/>
      <c r="R45" s="34">
        <f t="shared" si="1"/>
        <v>6727</v>
      </c>
      <c r="S45" s="398"/>
      <c r="U45" s="399"/>
      <c r="V45" s="31" t="str">
        <f t="shared" si="0"/>
        <v>J-03J-0297</v>
      </c>
    </row>
    <row r="46" spans="3:22" s="37" customFormat="1" ht="23.25" customHeight="1">
      <c r="C46" s="395">
        <v>41</v>
      </c>
      <c r="D46" s="394">
        <v>45184</v>
      </c>
      <c r="E46" s="395" t="s">
        <v>115</v>
      </c>
      <c r="F46" s="395" t="s">
        <v>724</v>
      </c>
      <c r="G46" s="395" t="s">
        <v>144</v>
      </c>
      <c r="H46" s="395" t="s">
        <v>103</v>
      </c>
      <c r="I46" s="395"/>
      <c r="J46" s="395">
        <v>574</v>
      </c>
      <c r="K46" s="395"/>
      <c r="L46" s="395"/>
      <c r="M46" s="395"/>
      <c r="N46" s="395"/>
      <c r="O46" s="400"/>
      <c r="P46" s="400"/>
      <c r="Q46" s="401"/>
      <c r="R46" s="34">
        <f t="shared" si="1"/>
        <v>7301</v>
      </c>
      <c r="S46" s="398"/>
      <c r="U46" s="399"/>
      <c r="V46" s="31" t="str">
        <f t="shared" si="0"/>
        <v>J-126J-128574</v>
      </c>
    </row>
    <row r="47" spans="3:22" s="37" customFormat="1" ht="23.25" customHeight="1">
      <c r="C47" s="395">
        <v>42</v>
      </c>
      <c r="D47" s="394">
        <v>45185</v>
      </c>
      <c r="E47" s="395" t="s">
        <v>724</v>
      </c>
      <c r="F47" s="395" t="s">
        <v>665</v>
      </c>
      <c r="G47" s="395" t="s">
        <v>144</v>
      </c>
      <c r="H47" s="395" t="s">
        <v>103</v>
      </c>
      <c r="I47" s="395">
        <v>169</v>
      </c>
      <c r="J47" s="395"/>
      <c r="K47" s="395"/>
      <c r="L47" s="395"/>
      <c r="M47" s="395"/>
      <c r="N47" s="395"/>
      <c r="O47" s="400"/>
      <c r="P47" s="400"/>
      <c r="Q47" s="401"/>
      <c r="R47" s="34">
        <f t="shared" si="1"/>
        <v>7470</v>
      </c>
      <c r="S47" s="398"/>
      <c r="U47" s="399"/>
      <c r="V47" s="31" t="str">
        <f t="shared" si="0"/>
        <v>J-128J-137169</v>
      </c>
    </row>
    <row r="48" spans="3:22" s="37" customFormat="1" ht="23.25" customHeight="1">
      <c r="C48" s="395">
        <v>43</v>
      </c>
      <c r="D48" s="394">
        <v>45185</v>
      </c>
      <c r="E48" s="395" t="s">
        <v>251</v>
      </c>
      <c r="F48" s="395" t="s">
        <v>378</v>
      </c>
      <c r="G48" s="395" t="s">
        <v>144</v>
      </c>
      <c r="H48" s="395" t="s">
        <v>103</v>
      </c>
      <c r="I48" s="395"/>
      <c r="J48" s="395"/>
      <c r="K48" s="395">
        <v>79</v>
      </c>
      <c r="L48" s="395"/>
      <c r="M48" s="395"/>
      <c r="N48" s="395"/>
      <c r="O48" s="400"/>
      <c r="P48" s="400"/>
      <c r="Q48" s="401"/>
      <c r="R48" s="34">
        <f t="shared" si="1"/>
        <v>7549</v>
      </c>
      <c r="S48" s="398"/>
      <c r="U48" s="399"/>
      <c r="V48" s="31" t="str">
        <f t="shared" si="0"/>
        <v>J-83J-8979</v>
      </c>
    </row>
    <row r="49" spans="3:22" s="37" customFormat="1" ht="23.25" customHeight="1">
      <c r="C49" s="395">
        <v>44</v>
      </c>
      <c r="D49" s="394">
        <v>45185</v>
      </c>
      <c r="E49" s="395" t="s">
        <v>251</v>
      </c>
      <c r="F49" s="395" t="s">
        <v>233</v>
      </c>
      <c r="G49" s="395" t="s">
        <v>144</v>
      </c>
      <c r="H49" s="395" t="s">
        <v>103</v>
      </c>
      <c r="I49" s="395"/>
      <c r="J49" s="395"/>
      <c r="K49" s="395">
        <v>129</v>
      </c>
      <c r="L49" s="395"/>
      <c r="M49" s="395"/>
      <c r="N49" s="395"/>
      <c r="O49" s="400"/>
      <c r="P49" s="400"/>
      <c r="Q49" s="401"/>
      <c r="R49" s="34">
        <f t="shared" si="1"/>
        <v>7678</v>
      </c>
      <c r="S49" s="398"/>
      <c r="U49" s="399"/>
      <c r="V49" s="31" t="str">
        <f t="shared" si="0"/>
        <v>J-83J-79129</v>
      </c>
    </row>
    <row r="50" spans="3:22" s="37" customFormat="1" ht="23.25" customHeight="1">
      <c r="C50" s="395">
        <v>45</v>
      </c>
      <c r="D50" s="394">
        <v>45188</v>
      </c>
      <c r="E50" s="395" t="s">
        <v>664</v>
      </c>
      <c r="F50" s="395" t="s">
        <v>119</v>
      </c>
      <c r="G50" s="395" t="s">
        <v>144</v>
      </c>
      <c r="H50" s="395" t="s">
        <v>103</v>
      </c>
      <c r="I50" s="395">
        <v>69</v>
      </c>
      <c r="J50" s="395"/>
      <c r="K50" s="395"/>
      <c r="L50" s="395"/>
      <c r="M50" s="395"/>
      <c r="N50" s="395"/>
      <c r="O50" s="400"/>
      <c r="P50" s="400"/>
      <c r="Q50" s="401"/>
      <c r="R50" s="34">
        <f t="shared" si="1"/>
        <v>7747</v>
      </c>
      <c r="S50" s="398"/>
      <c r="U50" s="399"/>
      <c r="V50" s="31" t="str">
        <f t="shared" si="0"/>
        <v>J-144J-14969</v>
      </c>
    </row>
    <row r="51" spans="3:22" s="37" customFormat="1" ht="23.25" customHeight="1">
      <c r="C51" s="395">
        <v>46</v>
      </c>
      <c r="D51" s="394">
        <v>45188</v>
      </c>
      <c r="E51" s="395" t="s">
        <v>664</v>
      </c>
      <c r="F51" s="395" t="s">
        <v>257</v>
      </c>
      <c r="G51" s="395" t="s">
        <v>144</v>
      </c>
      <c r="H51" s="395" t="s">
        <v>103</v>
      </c>
      <c r="I51" s="395">
        <v>55</v>
      </c>
      <c r="J51" s="395"/>
      <c r="K51" s="395"/>
      <c r="L51" s="395"/>
      <c r="M51" s="395"/>
      <c r="N51" s="395"/>
      <c r="O51" s="400"/>
      <c r="P51" s="400"/>
      <c r="Q51" s="401"/>
      <c r="R51" s="34">
        <f t="shared" si="1"/>
        <v>7802</v>
      </c>
      <c r="S51" s="398"/>
      <c r="U51" s="399"/>
      <c r="V51" s="31" t="str">
        <f t="shared" si="0"/>
        <v>J-144J-13955</v>
      </c>
    </row>
    <row r="52" spans="3:22" s="37" customFormat="1" ht="23.25" customHeight="1">
      <c r="C52" s="395">
        <v>47</v>
      </c>
      <c r="D52" s="394">
        <v>45188</v>
      </c>
      <c r="E52" s="395" t="s">
        <v>665</v>
      </c>
      <c r="F52" s="395" t="s">
        <v>121</v>
      </c>
      <c r="G52" s="395" t="s">
        <v>144</v>
      </c>
      <c r="H52" s="395" t="s">
        <v>103</v>
      </c>
      <c r="I52" s="395">
        <v>394</v>
      </c>
      <c r="J52" s="395"/>
      <c r="K52" s="395"/>
      <c r="L52" s="395"/>
      <c r="M52" s="395"/>
      <c r="N52" s="395"/>
      <c r="O52" s="400"/>
      <c r="P52" s="400"/>
      <c r="Q52" s="401"/>
      <c r="R52" s="34">
        <f t="shared" si="1"/>
        <v>8196</v>
      </c>
      <c r="S52" s="398"/>
      <c r="U52" s="399"/>
      <c r="V52" s="31" t="str">
        <f t="shared" si="0"/>
        <v>J-137J-121394</v>
      </c>
    </row>
    <row r="53" spans="3:22" s="37" customFormat="1" ht="23.25" customHeight="1">
      <c r="C53" s="395">
        <v>48</v>
      </c>
      <c r="D53" s="394">
        <v>45188</v>
      </c>
      <c r="E53" s="395" t="s">
        <v>725</v>
      </c>
      <c r="F53" s="395" t="s">
        <v>1339</v>
      </c>
      <c r="G53" s="395" t="s">
        <v>144</v>
      </c>
      <c r="H53" s="395" t="s">
        <v>103</v>
      </c>
      <c r="I53" s="395">
        <v>62</v>
      </c>
      <c r="J53" s="395"/>
      <c r="K53" s="395"/>
      <c r="L53" s="395"/>
      <c r="M53" s="395"/>
      <c r="N53" s="395"/>
      <c r="O53" s="400"/>
      <c r="P53" s="400"/>
      <c r="Q53" s="401"/>
      <c r="R53" s="34">
        <f t="shared" si="1"/>
        <v>8258</v>
      </c>
      <c r="S53" s="398"/>
      <c r="U53" s="399"/>
      <c r="V53" s="31" t="str">
        <f t="shared" si="0"/>
        <v>J-72J-72A62</v>
      </c>
    </row>
    <row r="54" spans="3:22" s="37" customFormat="1" ht="23.25" customHeight="1">
      <c r="C54" s="395">
        <v>49</v>
      </c>
      <c r="D54" s="394">
        <v>45188</v>
      </c>
      <c r="E54" s="395" t="s">
        <v>121</v>
      </c>
      <c r="F54" s="395" t="s">
        <v>661</v>
      </c>
      <c r="G54" s="395" t="s">
        <v>144</v>
      </c>
      <c r="H54" s="395" t="s">
        <v>103</v>
      </c>
      <c r="I54" s="395">
        <v>118</v>
      </c>
      <c r="J54" s="395"/>
      <c r="K54" s="395"/>
      <c r="L54" s="395"/>
      <c r="M54" s="395"/>
      <c r="N54" s="395"/>
      <c r="O54" s="400"/>
      <c r="P54" s="400"/>
      <c r="Q54" s="401"/>
      <c r="R54" s="34">
        <f t="shared" si="1"/>
        <v>8376</v>
      </c>
      <c r="S54" s="398"/>
      <c r="U54" s="399"/>
      <c r="V54" s="31" t="str">
        <f t="shared" si="0"/>
        <v>J-121J-122118</v>
      </c>
    </row>
    <row r="55" spans="3:22" s="37" customFormat="1" ht="23.25" customHeight="1">
      <c r="C55" s="395">
        <v>50</v>
      </c>
      <c r="D55" s="394">
        <v>45188</v>
      </c>
      <c r="E55" s="395" t="s">
        <v>53</v>
      </c>
      <c r="F55" s="395" t="s">
        <v>253</v>
      </c>
      <c r="G55" s="395" t="s">
        <v>144</v>
      </c>
      <c r="H55" s="395" t="s">
        <v>103</v>
      </c>
      <c r="I55" s="395">
        <v>258</v>
      </c>
      <c r="J55" s="395"/>
      <c r="K55" s="395"/>
      <c r="L55" s="395"/>
      <c r="M55" s="395"/>
      <c r="N55" s="395"/>
      <c r="O55" s="400"/>
      <c r="P55" s="400"/>
      <c r="Q55" s="401"/>
      <c r="R55" s="34">
        <f t="shared" si="1"/>
        <v>8634</v>
      </c>
      <c r="S55" s="398"/>
      <c r="U55" s="399"/>
      <c r="V55" s="31" t="str">
        <f t="shared" si="0"/>
        <v>J-130J-108258</v>
      </c>
    </row>
    <row r="56" spans="3:22" s="37" customFormat="1" ht="23.25" customHeight="1">
      <c r="C56" s="395">
        <v>51</v>
      </c>
      <c r="D56" s="394">
        <v>45188</v>
      </c>
      <c r="E56" s="395" t="s">
        <v>253</v>
      </c>
      <c r="F56" s="395" t="s">
        <v>187</v>
      </c>
      <c r="G56" s="395" t="s">
        <v>144</v>
      </c>
      <c r="H56" s="395" t="s">
        <v>103</v>
      </c>
      <c r="I56" s="395">
        <v>22</v>
      </c>
      <c r="J56" s="395"/>
      <c r="K56" s="395"/>
      <c r="L56" s="395"/>
      <c r="M56" s="395"/>
      <c r="N56" s="395"/>
      <c r="O56" s="400"/>
      <c r="P56" s="400"/>
      <c r="Q56" s="401"/>
      <c r="R56" s="34">
        <f t="shared" si="1"/>
        <v>8656</v>
      </c>
      <c r="S56" s="398"/>
      <c r="U56" s="399"/>
      <c r="V56" s="31" t="str">
        <f t="shared" si="0"/>
        <v>J-108J-10622</v>
      </c>
    </row>
    <row r="57" spans="3:22" s="37" customFormat="1" ht="23.25" customHeight="1">
      <c r="C57" s="395">
        <v>52</v>
      </c>
      <c r="D57" s="394">
        <v>45189</v>
      </c>
      <c r="E57" s="395" t="s">
        <v>119</v>
      </c>
      <c r="F57" s="395" t="s">
        <v>178</v>
      </c>
      <c r="G57" s="395" t="s">
        <v>144</v>
      </c>
      <c r="H57" s="395" t="s">
        <v>103</v>
      </c>
      <c r="I57" s="395">
        <v>38</v>
      </c>
      <c r="J57" s="395"/>
      <c r="K57" s="395"/>
      <c r="L57" s="395"/>
      <c r="M57" s="395"/>
      <c r="N57" s="395"/>
      <c r="O57" s="400"/>
      <c r="P57" s="400"/>
      <c r="Q57" s="401"/>
      <c r="R57" s="34">
        <f t="shared" si="1"/>
        <v>8694</v>
      </c>
      <c r="S57" s="398"/>
      <c r="U57" s="399"/>
      <c r="V57" s="31" t="str">
        <f t="shared" si="0"/>
        <v>J-149J-15538</v>
      </c>
    </row>
    <row r="58" spans="3:22" s="37" customFormat="1" ht="23.25" customHeight="1">
      <c r="C58" s="395">
        <v>53</v>
      </c>
      <c r="D58" s="394">
        <v>45189</v>
      </c>
      <c r="E58" s="395" t="s">
        <v>119</v>
      </c>
      <c r="F58" s="395" t="s">
        <v>143</v>
      </c>
      <c r="G58" s="395" t="s">
        <v>144</v>
      </c>
      <c r="H58" s="395" t="s">
        <v>103</v>
      </c>
      <c r="I58" s="395">
        <v>20</v>
      </c>
      <c r="J58" s="395"/>
      <c r="K58" s="395"/>
      <c r="L58" s="395"/>
      <c r="M58" s="395"/>
      <c r="N58" s="395"/>
      <c r="O58" s="400"/>
      <c r="P58" s="400"/>
      <c r="Q58" s="401"/>
      <c r="R58" s="34">
        <f t="shared" si="1"/>
        <v>8714</v>
      </c>
      <c r="S58" s="398"/>
      <c r="U58" s="399"/>
      <c r="V58" s="31" t="str">
        <f t="shared" si="0"/>
        <v>J-149J-14720</v>
      </c>
    </row>
    <row r="59" spans="3:22" s="37" customFormat="1" ht="23.25" customHeight="1">
      <c r="C59" s="395">
        <v>54</v>
      </c>
      <c r="D59" s="394">
        <v>45189</v>
      </c>
      <c r="E59" s="395" t="s">
        <v>697</v>
      </c>
      <c r="F59" s="395" t="s">
        <v>125</v>
      </c>
      <c r="G59" s="395" t="s">
        <v>144</v>
      </c>
      <c r="H59" s="395" t="s">
        <v>103</v>
      </c>
      <c r="I59" s="395">
        <v>10</v>
      </c>
      <c r="J59" s="395"/>
      <c r="K59" s="395"/>
      <c r="L59" s="395"/>
      <c r="M59" s="395"/>
      <c r="N59" s="395"/>
      <c r="O59" s="400"/>
      <c r="P59" s="400"/>
      <c r="Q59" s="401"/>
      <c r="R59" s="34">
        <f t="shared" si="1"/>
        <v>8724</v>
      </c>
      <c r="S59" s="398"/>
      <c r="U59" s="399"/>
      <c r="V59" s="31" t="str">
        <f t="shared" si="0"/>
        <v>J-145J-14310</v>
      </c>
    </row>
    <row r="60" spans="3:22" s="37" customFormat="1" ht="23.25" customHeight="1">
      <c r="C60" s="395">
        <v>55</v>
      </c>
      <c r="D60" s="394">
        <v>45189</v>
      </c>
      <c r="E60" s="395" t="s">
        <v>697</v>
      </c>
      <c r="F60" s="395" t="s">
        <v>117</v>
      </c>
      <c r="G60" s="395" t="s">
        <v>144</v>
      </c>
      <c r="H60" s="395" t="s">
        <v>103</v>
      </c>
      <c r="I60" s="395">
        <v>61</v>
      </c>
      <c r="J60" s="395"/>
      <c r="K60" s="395"/>
      <c r="L60" s="395"/>
      <c r="M60" s="395"/>
      <c r="N60" s="395"/>
      <c r="O60" s="400"/>
      <c r="P60" s="400"/>
      <c r="Q60" s="401"/>
      <c r="R60" s="34">
        <f t="shared" si="1"/>
        <v>8785</v>
      </c>
      <c r="S60" s="398"/>
      <c r="U60" s="399"/>
      <c r="V60" s="31" t="str">
        <f t="shared" si="0"/>
        <v>J-145J-13161</v>
      </c>
    </row>
    <row r="61" spans="3:22" s="37" customFormat="1" ht="23.25" customHeight="1">
      <c r="C61" s="395">
        <v>56</v>
      </c>
      <c r="D61" s="394">
        <v>45189</v>
      </c>
      <c r="E61" s="395" t="s">
        <v>233</v>
      </c>
      <c r="F61" s="395" t="s">
        <v>256</v>
      </c>
      <c r="G61" s="395" t="s">
        <v>144</v>
      </c>
      <c r="H61" s="395" t="s">
        <v>103</v>
      </c>
      <c r="I61" s="395"/>
      <c r="J61" s="395"/>
      <c r="K61" s="395">
        <v>210</v>
      </c>
      <c r="L61" s="395"/>
      <c r="M61" s="395"/>
      <c r="N61" s="395"/>
      <c r="O61" s="400"/>
      <c r="P61" s="400"/>
      <c r="Q61" s="401"/>
      <c r="R61" s="34">
        <f t="shared" si="1"/>
        <v>8995</v>
      </c>
      <c r="S61" s="398"/>
      <c r="U61" s="399"/>
      <c r="V61" s="31" t="str">
        <f t="shared" si="0"/>
        <v>J-79J-78210</v>
      </c>
    </row>
    <row r="62" spans="3:22" s="37" customFormat="1" ht="23.25" customHeight="1">
      <c r="C62" s="395">
        <v>57</v>
      </c>
      <c r="D62" s="394">
        <v>45190</v>
      </c>
      <c r="E62" s="395" t="s">
        <v>727</v>
      </c>
      <c r="F62" s="395" t="s">
        <v>127</v>
      </c>
      <c r="G62" s="395" t="s">
        <v>144</v>
      </c>
      <c r="H62" s="395" t="s">
        <v>103</v>
      </c>
      <c r="I62" s="395">
        <v>58</v>
      </c>
      <c r="J62" s="395"/>
      <c r="K62" s="395"/>
      <c r="L62" s="395"/>
      <c r="M62" s="395"/>
      <c r="N62" s="395"/>
      <c r="O62" s="400"/>
      <c r="P62" s="400"/>
      <c r="Q62" s="401"/>
      <c r="R62" s="34">
        <f t="shared" si="1"/>
        <v>9053</v>
      </c>
      <c r="S62" s="398"/>
      <c r="U62" s="399"/>
      <c r="V62" s="31" t="str">
        <f t="shared" si="0"/>
        <v>J-46J-4958</v>
      </c>
    </row>
    <row r="63" spans="3:22" s="37" customFormat="1" ht="23.25" customHeight="1">
      <c r="C63" s="395">
        <v>58</v>
      </c>
      <c r="D63" s="394">
        <v>45190</v>
      </c>
      <c r="E63" s="395" t="s">
        <v>727</v>
      </c>
      <c r="F63" s="395" t="s">
        <v>206</v>
      </c>
      <c r="G63" s="395" t="s">
        <v>144</v>
      </c>
      <c r="H63" s="395" t="s">
        <v>103</v>
      </c>
      <c r="I63" s="395">
        <v>65</v>
      </c>
      <c r="J63" s="395"/>
      <c r="K63" s="395"/>
      <c r="L63" s="395"/>
      <c r="M63" s="395"/>
      <c r="N63" s="395"/>
      <c r="O63" s="400"/>
      <c r="P63" s="400"/>
      <c r="Q63" s="401"/>
      <c r="R63" s="34">
        <f t="shared" si="1"/>
        <v>9118</v>
      </c>
      <c r="S63" s="398"/>
      <c r="U63" s="399"/>
      <c r="V63" s="31" t="str">
        <f t="shared" si="0"/>
        <v>J-46J-4765</v>
      </c>
    </row>
    <row r="64" spans="3:22" s="37" customFormat="1" ht="23.25" customHeight="1">
      <c r="C64" s="395">
        <v>59</v>
      </c>
      <c r="D64" s="394">
        <v>45190</v>
      </c>
      <c r="E64" s="395" t="s">
        <v>179</v>
      </c>
      <c r="F64" s="395" t="s">
        <v>135</v>
      </c>
      <c r="G64" s="395" t="s">
        <v>144</v>
      </c>
      <c r="H64" s="395" t="s">
        <v>103</v>
      </c>
      <c r="I64" s="395">
        <v>146</v>
      </c>
      <c r="J64" s="395"/>
      <c r="K64" s="395"/>
      <c r="L64" s="395"/>
      <c r="M64" s="395"/>
      <c r="N64" s="395"/>
      <c r="O64" s="400"/>
      <c r="P64" s="400"/>
      <c r="Q64" s="401"/>
      <c r="R64" s="34">
        <f t="shared" si="1"/>
        <v>9264</v>
      </c>
      <c r="S64" s="398"/>
      <c r="U64" s="399"/>
      <c r="V64" s="31" t="str">
        <f t="shared" si="0"/>
        <v>J-148J-134146</v>
      </c>
    </row>
    <row r="65" spans="3:22" s="37" customFormat="1" ht="23.25" customHeight="1">
      <c r="C65" s="395">
        <v>60</v>
      </c>
      <c r="D65" s="394">
        <v>45190</v>
      </c>
      <c r="E65" s="395" t="s">
        <v>135</v>
      </c>
      <c r="F65" s="395" t="s">
        <v>769</v>
      </c>
      <c r="G65" s="395" t="s">
        <v>144</v>
      </c>
      <c r="H65" s="395" t="s">
        <v>103</v>
      </c>
      <c r="I65" s="395">
        <v>35</v>
      </c>
      <c r="J65" s="395"/>
      <c r="K65" s="395"/>
      <c r="L65" s="395"/>
      <c r="M65" s="395"/>
      <c r="N65" s="395"/>
      <c r="O65" s="400"/>
      <c r="P65" s="400"/>
      <c r="Q65" s="401"/>
      <c r="R65" s="34">
        <f t="shared" si="1"/>
        <v>9299</v>
      </c>
      <c r="S65" s="398"/>
      <c r="U65" s="399"/>
      <c r="V65" s="31" t="str">
        <f t="shared" si="0"/>
        <v>J-134J-12335</v>
      </c>
    </row>
    <row r="66" spans="3:22" s="37" customFormat="1" ht="23.25" customHeight="1">
      <c r="C66" s="395">
        <v>61</v>
      </c>
      <c r="D66" s="394">
        <v>45190</v>
      </c>
      <c r="E66" s="395" t="s">
        <v>769</v>
      </c>
      <c r="F66" s="395" t="s">
        <v>141</v>
      </c>
      <c r="G66" s="395" t="s">
        <v>144</v>
      </c>
      <c r="H66" s="395" t="s">
        <v>103</v>
      </c>
      <c r="I66" s="395">
        <v>17</v>
      </c>
      <c r="J66" s="395"/>
      <c r="K66" s="395"/>
      <c r="L66" s="395"/>
      <c r="M66" s="395"/>
      <c r="N66" s="395"/>
      <c r="O66" s="400"/>
      <c r="P66" s="400"/>
      <c r="Q66" s="401"/>
      <c r="R66" s="34">
        <f t="shared" si="1"/>
        <v>9316</v>
      </c>
      <c r="S66" s="398"/>
      <c r="U66" s="399"/>
      <c r="V66" s="31" t="str">
        <f t="shared" si="0"/>
        <v>J-123J-12717</v>
      </c>
    </row>
    <row r="67" spans="3:22" s="37" customFormat="1" ht="23.25" customHeight="1">
      <c r="C67" s="395">
        <v>62</v>
      </c>
      <c r="D67" s="394">
        <v>45190</v>
      </c>
      <c r="E67" s="395" t="s">
        <v>101</v>
      </c>
      <c r="F67" s="395" t="s">
        <v>485</v>
      </c>
      <c r="G67" s="395" t="s">
        <v>144</v>
      </c>
      <c r="H67" s="395" t="s">
        <v>103</v>
      </c>
      <c r="I67" s="395">
        <v>101</v>
      </c>
      <c r="J67" s="395"/>
      <c r="K67" s="395"/>
      <c r="L67" s="395"/>
      <c r="M67" s="395"/>
      <c r="N67" s="395"/>
      <c r="O67" s="400"/>
      <c r="P67" s="400"/>
      <c r="Q67" s="401"/>
      <c r="R67" s="34">
        <f t="shared" si="1"/>
        <v>9417</v>
      </c>
      <c r="S67" s="398"/>
      <c r="U67" s="399"/>
      <c r="V67" s="31" t="str">
        <f t="shared" si="0"/>
        <v>J-135J-117101</v>
      </c>
    </row>
    <row r="68" spans="3:22" s="37" customFormat="1" ht="23.25" customHeight="1">
      <c r="C68" s="395">
        <v>63</v>
      </c>
      <c r="D68" s="394">
        <v>45190</v>
      </c>
      <c r="E68" s="395" t="s">
        <v>769</v>
      </c>
      <c r="F68" s="395" t="s">
        <v>377</v>
      </c>
      <c r="G68" s="395" t="s">
        <v>144</v>
      </c>
      <c r="H68" s="395" t="s">
        <v>103</v>
      </c>
      <c r="I68" s="395">
        <v>12</v>
      </c>
      <c r="J68" s="395"/>
      <c r="K68" s="395"/>
      <c r="L68" s="395"/>
      <c r="M68" s="395"/>
      <c r="N68" s="395"/>
      <c r="O68" s="400"/>
      <c r="P68" s="400"/>
      <c r="Q68" s="401"/>
      <c r="R68" s="34">
        <f t="shared" si="1"/>
        <v>9429</v>
      </c>
      <c r="S68" s="398"/>
      <c r="U68" s="399"/>
      <c r="V68" s="31" t="str">
        <f t="shared" si="0"/>
        <v>J-123J-9812</v>
      </c>
    </row>
    <row r="69" spans="3:22" s="37" customFormat="1" ht="23.25" customHeight="1">
      <c r="C69" s="395">
        <v>64</v>
      </c>
      <c r="D69" s="394">
        <v>45192</v>
      </c>
      <c r="E69" s="395" t="s">
        <v>724</v>
      </c>
      <c r="F69" s="395" t="s">
        <v>117</v>
      </c>
      <c r="G69" s="395" t="s">
        <v>144</v>
      </c>
      <c r="H69" s="395" t="s">
        <v>103</v>
      </c>
      <c r="I69" s="395">
        <v>25</v>
      </c>
      <c r="J69" s="395"/>
      <c r="K69" s="395"/>
      <c r="L69" s="395"/>
      <c r="M69" s="395"/>
      <c r="N69" s="395"/>
      <c r="O69" s="400"/>
      <c r="P69" s="400"/>
      <c r="Q69" s="401"/>
      <c r="R69" s="34">
        <f t="shared" si="1"/>
        <v>9454</v>
      </c>
      <c r="S69" s="398"/>
      <c r="U69" s="399"/>
      <c r="V69" s="31" t="str">
        <f t="shared" si="0"/>
        <v>J-128J-13125</v>
      </c>
    </row>
    <row r="70" spans="3:22" s="37" customFormat="1" ht="23.25" customHeight="1">
      <c r="C70" s="395">
        <v>65</v>
      </c>
      <c r="D70" s="394">
        <v>45192</v>
      </c>
      <c r="E70" s="395" t="s">
        <v>117</v>
      </c>
      <c r="F70" s="395" t="s">
        <v>665</v>
      </c>
      <c r="G70" s="395" t="s">
        <v>144</v>
      </c>
      <c r="H70" s="395" t="s">
        <v>103</v>
      </c>
      <c r="I70" s="395">
        <v>121</v>
      </c>
      <c r="J70" s="395"/>
      <c r="K70" s="395"/>
      <c r="L70" s="395"/>
      <c r="M70" s="395"/>
      <c r="N70" s="395"/>
      <c r="O70" s="400"/>
      <c r="P70" s="400"/>
      <c r="Q70" s="401"/>
      <c r="R70" s="34">
        <f t="shared" si="1"/>
        <v>9575</v>
      </c>
      <c r="S70" s="398"/>
      <c r="U70" s="399"/>
      <c r="V70" s="31" t="str">
        <f t="shared" si="0"/>
        <v>J-131J-137121</v>
      </c>
    </row>
    <row r="71" spans="3:22" s="37" customFormat="1" ht="23.25" customHeight="1">
      <c r="C71" s="395">
        <v>66</v>
      </c>
      <c r="D71" s="394">
        <v>45192</v>
      </c>
      <c r="E71" s="395" t="s">
        <v>1340</v>
      </c>
      <c r="F71" s="395" t="s">
        <v>1341</v>
      </c>
      <c r="G71" s="395" t="s">
        <v>144</v>
      </c>
      <c r="H71" s="395" t="s">
        <v>103</v>
      </c>
      <c r="I71" s="395">
        <v>30</v>
      </c>
      <c r="J71" s="395"/>
      <c r="K71" s="395"/>
      <c r="L71" s="395"/>
      <c r="M71" s="395"/>
      <c r="N71" s="395"/>
      <c r="O71" s="400"/>
      <c r="P71" s="400"/>
      <c r="Q71" s="401"/>
      <c r="R71" s="34">
        <f t="shared" si="1"/>
        <v>9605</v>
      </c>
      <c r="S71" s="398"/>
      <c r="U71" s="399"/>
      <c r="V71" s="31" t="str">
        <f t="shared" ref="V71:V109" si="3">+E71&amp;F71&amp;SUM(I71:Q71)</f>
        <v>J-131AJ-131B30</v>
      </c>
    </row>
    <row r="72" spans="3:22" s="37" customFormat="1" ht="23.25" customHeight="1">
      <c r="C72" s="395">
        <v>67</v>
      </c>
      <c r="D72" s="394">
        <v>45192</v>
      </c>
      <c r="E72" s="395" t="s">
        <v>143</v>
      </c>
      <c r="F72" s="395" t="s">
        <v>238</v>
      </c>
      <c r="G72" s="395" t="s">
        <v>144</v>
      </c>
      <c r="H72" s="395" t="s">
        <v>103</v>
      </c>
      <c r="I72" s="395">
        <v>107</v>
      </c>
      <c r="J72" s="395"/>
      <c r="K72" s="395"/>
      <c r="L72" s="395"/>
      <c r="M72" s="395"/>
      <c r="N72" s="395"/>
      <c r="O72" s="400"/>
      <c r="P72" s="400"/>
      <c r="Q72" s="401"/>
      <c r="R72" s="34">
        <f t="shared" si="1"/>
        <v>9712</v>
      </c>
      <c r="S72" s="398"/>
      <c r="U72" s="399"/>
      <c r="V72" s="31" t="str">
        <f t="shared" si="3"/>
        <v>J-147J-08107</v>
      </c>
    </row>
    <row r="73" spans="3:22" s="37" customFormat="1" ht="23.25" customHeight="1">
      <c r="C73" s="395">
        <v>68</v>
      </c>
      <c r="D73" s="394">
        <v>45192</v>
      </c>
      <c r="E73" s="395" t="s">
        <v>238</v>
      </c>
      <c r="F73" s="395" t="s">
        <v>216</v>
      </c>
      <c r="G73" s="395" t="s">
        <v>144</v>
      </c>
      <c r="H73" s="395" t="s">
        <v>103</v>
      </c>
      <c r="I73" s="395">
        <v>9</v>
      </c>
      <c r="J73" s="395"/>
      <c r="K73" s="395"/>
      <c r="L73" s="395"/>
      <c r="M73" s="395"/>
      <c r="N73" s="395"/>
      <c r="O73" s="400"/>
      <c r="P73" s="400"/>
      <c r="Q73" s="401"/>
      <c r="R73" s="34">
        <f t="shared" ref="R73:R109" si="4">+SUM(R72+I73+J73+K73+L73+M73+N73+O73+P73+Q73)</f>
        <v>9721</v>
      </c>
      <c r="S73" s="398"/>
      <c r="U73" s="399"/>
      <c r="V73" s="31" t="str">
        <f t="shared" si="3"/>
        <v>J-08J-039</v>
      </c>
    </row>
    <row r="74" spans="3:22" s="37" customFormat="1" ht="23.25" customHeight="1">
      <c r="C74" s="395">
        <v>70</v>
      </c>
      <c r="D74" s="394">
        <v>45192</v>
      </c>
      <c r="E74" s="395" t="s">
        <v>216</v>
      </c>
      <c r="F74" s="395" t="s">
        <v>226</v>
      </c>
      <c r="G74" s="395" t="s">
        <v>144</v>
      </c>
      <c r="H74" s="395" t="s">
        <v>103</v>
      </c>
      <c r="I74" s="395">
        <v>193</v>
      </c>
      <c r="J74" s="395"/>
      <c r="K74" s="395"/>
      <c r="L74" s="395"/>
      <c r="M74" s="395"/>
      <c r="N74" s="395"/>
      <c r="O74" s="400"/>
      <c r="P74" s="400"/>
      <c r="Q74" s="401"/>
      <c r="R74" s="34">
        <f t="shared" si="4"/>
        <v>9914</v>
      </c>
      <c r="S74" s="398"/>
      <c r="U74" s="399"/>
      <c r="V74" s="31" t="str">
        <f t="shared" si="3"/>
        <v>J-03J-02193</v>
      </c>
    </row>
    <row r="75" spans="3:22" s="37" customFormat="1" ht="23.25" customHeight="1">
      <c r="C75" s="395">
        <v>73</v>
      </c>
      <c r="D75" s="394">
        <v>45192</v>
      </c>
      <c r="E75" s="395" t="s">
        <v>235</v>
      </c>
      <c r="F75" s="395" t="s">
        <v>238</v>
      </c>
      <c r="G75" s="395" t="s">
        <v>144</v>
      </c>
      <c r="H75" s="395" t="s">
        <v>103</v>
      </c>
      <c r="I75" s="395">
        <v>36</v>
      </c>
      <c r="J75" s="395"/>
      <c r="K75" s="395"/>
      <c r="L75" s="395"/>
      <c r="M75" s="395"/>
      <c r="N75" s="395"/>
      <c r="O75" s="400"/>
      <c r="P75" s="400"/>
      <c r="Q75" s="401"/>
      <c r="R75" s="34">
        <f t="shared" si="4"/>
        <v>9950</v>
      </c>
      <c r="S75" s="398"/>
      <c r="U75" s="399"/>
      <c r="V75" s="31" t="str">
        <f t="shared" si="3"/>
        <v>J-09J-0836</v>
      </c>
    </row>
    <row r="76" spans="3:22" s="37" customFormat="1" ht="23.25" customHeight="1">
      <c r="C76" s="395">
        <v>74</v>
      </c>
      <c r="D76" s="394">
        <v>45192</v>
      </c>
      <c r="E76" s="395" t="s">
        <v>206</v>
      </c>
      <c r="F76" s="395" t="s">
        <v>209</v>
      </c>
      <c r="G76" s="395" t="s">
        <v>144</v>
      </c>
      <c r="H76" s="395" t="s">
        <v>103</v>
      </c>
      <c r="I76" s="395">
        <v>87</v>
      </c>
      <c r="J76" s="395"/>
      <c r="K76" s="395"/>
      <c r="L76" s="395"/>
      <c r="M76" s="395"/>
      <c r="N76" s="395"/>
      <c r="O76" s="396"/>
      <c r="P76" s="396"/>
      <c r="Q76" s="396"/>
      <c r="R76" s="34">
        <f t="shared" si="4"/>
        <v>10037</v>
      </c>
      <c r="S76" s="398"/>
      <c r="U76" s="399"/>
      <c r="V76" s="31" t="str">
        <f t="shared" si="3"/>
        <v>J-47J-5287</v>
      </c>
    </row>
    <row r="77" spans="3:22" s="37" customFormat="1" ht="23.25" customHeight="1">
      <c r="C77" s="395">
        <v>75</v>
      </c>
      <c r="D77" s="394">
        <v>45193</v>
      </c>
      <c r="E77" s="395" t="s">
        <v>254</v>
      </c>
      <c r="F77" s="395" t="s">
        <v>188</v>
      </c>
      <c r="G77" s="395" t="s">
        <v>144</v>
      </c>
      <c r="H77" s="395" t="s">
        <v>103</v>
      </c>
      <c r="I77" s="395"/>
      <c r="J77" s="395"/>
      <c r="K77" s="395"/>
      <c r="L77" s="395">
        <v>114</v>
      </c>
      <c r="M77" s="395"/>
      <c r="N77" s="395"/>
      <c r="O77" s="396"/>
      <c r="P77" s="396"/>
      <c r="Q77" s="396"/>
      <c r="R77" s="34">
        <f t="shared" si="4"/>
        <v>10151</v>
      </c>
      <c r="S77" s="398"/>
      <c r="U77" s="399"/>
      <c r="V77" s="31" t="str">
        <f t="shared" si="3"/>
        <v>J-74J-91114</v>
      </c>
    </row>
    <row r="78" spans="3:22" s="37" customFormat="1" ht="23.25" customHeight="1">
      <c r="C78" s="395">
        <v>76</v>
      </c>
      <c r="D78" s="394">
        <v>45193</v>
      </c>
      <c r="E78" s="395" t="s">
        <v>51</v>
      </c>
      <c r="F78" s="395" t="s">
        <v>43</v>
      </c>
      <c r="G78" s="395" t="s">
        <v>144</v>
      </c>
      <c r="H78" s="395" t="s">
        <v>103</v>
      </c>
      <c r="I78" s="395"/>
      <c r="J78" s="395"/>
      <c r="K78" s="395"/>
      <c r="L78" s="395">
        <v>215</v>
      </c>
      <c r="M78" s="395"/>
      <c r="N78" s="395"/>
      <c r="O78" s="396"/>
      <c r="P78" s="396"/>
      <c r="Q78" s="396"/>
      <c r="R78" s="34">
        <f t="shared" si="4"/>
        <v>10366</v>
      </c>
      <c r="S78" s="398"/>
      <c r="U78" s="399"/>
      <c r="V78" s="31" t="str">
        <f t="shared" si="3"/>
        <v>J-67J-68215</v>
      </c>
    </row>
    <row r="79" spans="3:22" s="37" customFormat="1" ht="23.25" customHeight="1">
      <c r="C79" s="395">
        <v>77</v>
      </c>
      <c r="D79" s="394">
        <v>45194</v>
      </c>
      <c r="E79" s="395" t="s">
        <v>43</v>
      </c>
      <c r="F79" s="395" t="s">
        <v>721</v>
      </c>
      <c r="G79" s="395" t="s">
        <v>144</v>
      </c>
      <c r="H79" s="395" t="s">
        <v>103</v>
      </c>
      <c r="I79" s="395"/>
      <c r="J79" s="395"/>
      <c r="K79" s="395"/>
      <c r="L79" s="395">
        <v>16</v>
      </c>
      <c r="M79" s="395"/>
      <c r="N79" s="395"/>
      <c r="O79" s="396"/>
      <c r="P79" s="396"/>
      <c r="Q79" s="396"/>
      <c r="R79" s="34">
        <f t="shared" si="4"/>
        <v>10382</v>
      </c>
      <c r="S79" s="398"/>
      <c r="U79" s="399"/>
      <c r="V79" s="31" t="str">
        <f t="shared" si="3"/>
        <v>J-68J-6416</v>
      </c>
    </row>
    <row r="80" spans="3:22" s="37" customFormat="1" ht="23.25" customHeight="1">
      <c r="C80" s="395">
        <v>78</v>
      </c>
      <c r="D80" s="394">
        <v>45194</v>
      </c>
      <c r="E80" s="395" t="s">
        <v>721</v>
      </c>
      <c r="F80" s="395" t="s">
        <v>380</v>
      </c>
      <c r="G80" s="395" t="s">
        <v>144</v>
      </c>
      <c r="H80" s="395" t="s">
        <v>103</v>
      </c>
      <c r="I80" s="395"/>
      <c r="J80" s="395"/>
      <c r="K80" s="395"/>
      <c r="L80" s="395">
        <v>81</v>
      </c>
      <c r="M80" s="395"/>
      <c r="N80" s="395"/>
      <c r="O80" s="396"/>
      <c r="P80" s="396"/>
      <c r="Q80" s="396"/>
      <c r="R80" s="34">
        <f t="shared" si="4"/>
        <v>10463</v>
      </c>
      <c r="S80" s="398"/>
      <c r="U80" s="399"/>
      <c r="V80" s="31" t="str">
        <f t="shared" si="3"/>
        <v>J-64J-2381</v>
      </c>
    </row>
    <row r="81" spans="3:22" s="37" customFormat="1" ht="23.25" customHeight="1">
      <c r="C81" s="395">
        <v>79</v>
      </c>
      <c r="D81" s="394">
        <v>45194</v>
      </c>
      <c r="E81" s="395" t="s">
        <v>223</v>
      </c>
      <c r="F81" s="395" t="s">
        <v>242</v>
      </c>
      <c r="G81" s="395" t="s">
        <v>144</v>
      </c>
      <c r="H81" s="395" t="s">
        <v>103</v>
      </c>
      <c r="I81" s="395">
        <v>71</v>
      </c>
      <c r="J81" s="395"/>
      <c r="K81" s="395"/>
      <c r="L81" s="395"/>
      <c r="M81" s="395"/>
      <c r="N81" s="395"/>
      <c r="O81" s="396"/>
      <c r="P81" s="396"/>
      <c r="Q81" s="396"/>
      <c r="R81" s="34">
        <f t="shared" si="4"/>
        <v>10534</v>
      </c>
      <c r="S81" s="398"/>
      <c r="U81" s="399"/>
      <c r="V81" s="31" t="str">
        <f t="shared" si="3"/>
        <v>J-25J-3071</v>
      </c>
    </row>
    <row r="82" spans="3:22" s="37" customFormat="1" ht="23.25" customHeight="1">
      <c r="C82" s="395">
        <v>80</v>
      </c>
      <c r="D82" s="394">
        <v>45194</v>
      </c>
      <c r="E82" s="395" t="s">
        <v>1342</v>
      </c>
      <c r="F82" s="395" t="s">
        <v>1343</v>
      </c>
      <c r="G82" s="395" t="s">
        <v>144</v>
      </c>
      <c r="H82" s="395" t="s">
        <v>103</v>
      </c>
      <c r="I82" s="395">
        <v>129</v>
      </c>
      <c r="J82" s="395"/>
      <c r="K82" s="395"/>
      <c r="L82" s="395"/>
      <c r="M82" s="395"/>
      <c r="N82" s="395"/>
      <c r="O82" s="396"/>
      <c r="P82" s="396"/>
      <c r="Q82" s="396"/>
      <c r="R82" s="34">
        <f t="shared" si="4"/>
        <v>10663</v>
      </c>
      <c r="S82" s="398"/>
      <c r="U82" s="399"/>
      <c r="V82" s="31" t="str">
        <f t="shared" si="3"/>
        <v>J-79BJ-83B129</v>
      </c>
    </row>
    <row r="83" spans="3:22" s="37" customFormat="1" ht="23.25" customHeight="1">
      <c r="C83" s="395">
        <v>81</v>
      </c>
      <c r="D83" s="394">
        <v>45194</v>
      </c>
      <c r="E83" s="395" t="s">
        <v>1343</v>
      </c>
      <c r="F83" s="395" t="s">
        <v>1344</v>
      </c>
      <c r="G83" s="395" t="s">
        <v>144</v>
      </c>
      <c r="H83" s="395" t="s">
        <v>103</v>
      </c>
      <c r="I83" s="395">
        <v>79</v>
      </c>
      <c r="J83" s="395"/>
      <c r="K83" s="395"/>
      <c r="L83" s="395"/>
      <c r="M83" s="395"/>
      <c r="N83" s="395"/>
      <c r="O83" s="396"/>
      <c r="P83" s="396"/>
      <c r="Q83" s="396"/>
      <c r="R83" s="34">
        <f t="shared" si="4"/>
        <v>10742</v>
      </c>
      <c r="S83" s="398"/>
      <c r="U83" s="399"/>
      <c r="V83" s="31" t="str">
        <f t="shared" si="3"/>
        <v>J-83BJ-89D79</v>
      </c>
    </row>
    <row r="84" spans="3:22" s="37" customFormat="1" ht="23.25" customHeight="1">
      <c r="C84" s="395">
        <v>82</v>
      </c>
      <c r="D84" s="394">
        <v>45194</v>
      </c>
      <c r="E84" s="395" t="s">
        <v>1343</v>
      </c>
      <c r="F84" s="395" t="s">
        <v>1345</v>
      </c>
      <c r="G84" s="395" t="s">
        <v>144</v>
      </c>
      <c r="H84" s="395" t="s">
        <v>103</v>
      </c>
      <c r="I84" s="395">
        <v>81</v>
      </c>
      <c r="J84" s="395"/>
      <c r="K84" s="395"/>
      <c r="L84" s="395"/>
      <c r="M84" s="395"/>
      <c r="N84" s="395"/>
      <c r="O84" s="396"/>
      <c r="P84" s="396"/>
      <c r="Q84" s="396"/>
      <c r="R84" s="34">
        <f t="shared" si="4"/>
        <v>10823</v>
      </c>
      <c r="S84" s="398"/>
      <c r="U84" s="399"/>
      <c r="V84" s="31" t="str">
        <f t="shared" si="3"/>
        <v>J-83BJ-97B81</v>
      </c>
    </row>
    <row r="85" spans="3:22" s="37" customFormat="1" ht="23.25" customHeight="1">
      <c r="C85" s="395">
        <v>83</v>
      </c>
      <c r="D85" s="394">
        <v>45194</v>
      </c>
      <c r="E85" s="395" t="s">
        <v>1345</v>
      </c>
      <c r="F85" s="395" t="s">
        <v>1346</v>
      </c>
      <c r="G85" s="395" t="s">
        <v>144</v>
      </c>
      <c r="H85" s="395" t="s">
        <v>103</v>
      </c>
      <c r="I85" s="395">
        <v>133</v>
      </c>
      <c r="J85" s="395"/>
      <c r="K85" s="395"/>
      <c r="L85" s="395"/>
      <c r="M85" s="395"/>
      <c r="N85" s="395"/>
      <c r="O85" s="396"/>
      <c r="P85" s="396"/>
      <c r="Q85" s="396"/>
      <c r="R85" s="34">
        <f t="shared" si="4"/>
        <v>10956</v>
      </c>
      <c r="S85" s="398"/>
      <c r="U85" s="399"/>
      <c r="V85" s="31" t="str">
        <f t="shared" si="3"/>
        <v>J-97BJ-102B133</v>
      </c>
    </row>
    <row r="86" spans="3:22" s="37" customFormat="1" ht="23.25" customHeight="1">
      <c r="C86" s="395">
        <v>84</v>
      </c>
      <c r="D86" s="394">
        <v>45194</v>
      </c>
      <c r="E86" s="395" t="s">
        <v>116</v>
      </c>
      <c r="F86" s="395" t="s">
        <v>187</v>
      </c>
      <c r="G86" s="395" t="s">
        <v>144</v>
      </c>
      <c r="H86" s="395" t="s">
        <v>103</v>
      </c>
      <c r="I86" s="395">
        <v>33</v>
      </c>
      <c r="J86" s="395"/>
      <c r="K86" s="395"/>
      <c r="L86" s="395"/>
      <c r="M86" s="395"/>
      <c r="N86" s="395"/>
      <c r="O86" s="396"/>
      <c r="P86" s="396"/>
      <c r="Q86" s="396"/>
      <c r="R86" s="34">
        <f t="shared" si="4"/>
        <v>10989</v>
      </c>
      <c r="S86" s="398"/>
      <c r="U86" s="399"/>
      <c r="V86" s="31" t="str">
        <f t="shared" si="3"/>
        <v>J-102J-10633</v>
      </c>
    </row>
    <row r="87" spans="3:22" s="37" customFormat="1" ht="23.25" customHeight="1">
      <c r="C87" s="395">
        <v>85</v>
      </c>
      <c r="D87" s="394">
        <v>45194</v>
      </c>
      <c r="E87" s="395" t="s">
        <v>710</v>
      </c>
      <c r="F87" s="395" t="s">
        <v>109</v>
      </c>
      <c r="G87" s="395" t="s">
        <v>144</v>
      </c>
      <c r="H87" s="395" t="s">
        <v>103</v>
      </c>
      <c r="I87" s="395">
        <v>111</v>
      </c>
      <c r="J87" s="395"/>
      <c r="K87" s="395"/>
      <c r="L87" s="395"/>
      <c r="M87" s="395"/>
      <c r="N87" s="395"/>
      <c r="O87" s="396"/>
      <c r="P87" s="396"/>
      <c r="Q87" s="396"/>
      <c r="R87" s="34">
        <f t="shared" si="4"/>
        <v>11100</v>
      </c>
      <c r="S87" s="398"/>
      <c r="U87" s="399"/>
      <c r="V87" s="31" t="str">
        <f t="shared" si="3"/>
        <v>J-45J-61111</v>
      </c>
    </row>
    <row r="88" spans="3:22" s="37" customFormat="1" ht="23.25" customHeight="1">
      <c r="C88" s="395">
        <v>86</v>
      </c>
      <c r="D88" s="394">
        <v>45197</v>
      </c>
      <c r="E88" s="395" t="s">
        <v>380</v>
      </c>
      <c r="F88" s="395" t="s">
        <v>224</v>
      </c>
      <c r="G88" s="395" t="s">
        <v>144</v>
      </c>
      <c r="H88" s="395" t="s">
        <v>103</v>
      </c>
      <c r="I88" s="395"/>
      <c r="J88" s="395"/>
      <c r="K88" s="395"/>
      <c r="L88" s="395">
        <v>132</v>
      </c>
      <c r="M88" s="395"/>
      <c r="N88" s="395"/>
      <c r="O88" s="396"/>
      <c r="P88" s="396"/>
      <c r="Q88" s="396"/>
      <c r="R88" s="34">
        <f t="shared" si="4"/>
        <v>11232</v>
      </c>
      <c r="S88" s="398"/>
      <c r="U88" s="399"/>
      <c r="V88" s="31" t="str">
        <f t="shared" si="3"/>
        <v>J-23J-37132</v>
      </c>
    </row>
    <row r="89" spans="3:22" s="37" customFormat="1" ht="23.25" customHeight="1">
      <c r="C89" s="395">
        <v>87</v>
      </c>
      <c r="D89" s="394">
        <v>45197</v>
      </c>
      <c r="E89" s="395" t="s">
        <v>224</v>
      </c>
      <c r="F89" s="395" t="s">
        <v>211</v>
      </c>
      <c r="G89" s="395" t="s">
        <v>144</v>
      </c>
      <c r="H89" s="395" t="s">
        <v>103</v>
      </c>
      <c r="I89" s="395"/>
      <c r="J89" s="395"/>
      <c r="K89" s="395"/>
      <c r="L89" s="395">
        <v>50</v>
      </c>
      <c r="M89" s="395"/>
      <c r="N89" s="395"/>
      <c r="O89" s="396"/>
      <c r="P89" s="396"/>
      <c r="Q89" s="396"/>
      <c r="R89" s="34">
        <f t="shared" si="4"/>
        <v>11282</v>
      </c>
      <c r="S89" s="398"/>
      <c r="U89" s="399"/>
      <c r="V89" s="31" t="str">
        <f t="shared" si="3"/>
        <v>J-37J-3250</v>
      </c>
    </row>
    <row r="90" spans="3:22" s="37" customFormat="1" ht="23.25" customHeight="1">
      <c r="C90" s="395">
        <v>88</v>
      </c>
      <c r="D90" s="394">
        <v>45197</v>
      </c>
      <c r="E90" s="395" t="s">
        <v>187</v>
      </c>
      <c r="F90" s="395" t="s">
        <v>253</v>
      </c>
      <c r="G90" s="395" t="s">
        <v>144</v>
      </c>
      <c r="H90" s="395" t="s">
        <v>103</v>
      </c>
      <c r="I90" s="395">
        <v>22</v>
      </c>
      <c r="J90" s="395"/>
      <c r="K90" s="395"/>
      <c r="L90" s="395"/>
      <c r="M90" s="395"/>
      <c r="N90" s="395"/>
      <c r="O90" s="396"/>
      <c r="P90" s="396"/>
      <c r="Q90" s="396"/>
      <c r="R90" s="34">
        <f t="shared" si="4"/>
        <v>11304</v>
      </c>
      <c r="S90" s="398"/>
      <c r="U90" s="399"/>
      <c r="V90" s="31" t="str">
        <f t="shared" si="3"/>
        <v>J-106J-10822</v>
      </c>
    </row>
    <row r="91" spans="3:22" s="37" customFormat="1" ht="23.25" customHeight="1">
      <c r="C91" s="395">
        <v>89</v>
      </c>
      <c r="D91" s="394">
        <v>45197</v>
      </c>
      <c r="E91" s="395" t="s">
        <v>253</v>
      </c>
      <c r="F91" s="395" t="s">
        <v>53</v>
      </c>
      <c r="G91" s="395" t="s">
        <v>144</v>
      </c>
      <c r="H91" s="395" t="s">
        <v>103</v>
      </c>
      <c r="I91" s="395">
        <v>258</v>
      </c>
      <c r="J91" s="395"/>
      <c r="K91" s="395"/>
      <c r="L91" s="395"/>
      <c r="M91" s="395"/>
      <c r="N91" s="395"/>
      <c r="O91" s="396"/>
      <c r="P91" s="396"/>
      <c r="Q91" s="396"/>
      <c r="R91" s="34">
        <f t="shared" si="4"/>
        <v>11562</v>
      </c>
      <c r="S91" s="398"/>
      <c r="U91" s="399"/>
      <c r="V91" s="31" t="str">
        <f t="shared" si="3"/>
        <v>J-108J-130258</v>
      </c>
    </row>
    <row r="92" spans="3:22" s="37" customFormat="1" ht="23.25" customHeight="1">
      <c r="C92" s="395">
        <v>90</v>
      </c>
      <c r="D92" s="394">
        <v>45197</v>
      </c>
      <c r="E92" s="395" t="s">
        <v>53</v>
      </c>
      <c r="F92" s="395" t="s">
        <v>134</v>
      </c>
      <c r="G92" s="395" t="s">
        <v>144</v>
      </c>
      <c r="H92" s="395" t="s">
        <v>103</v>
      </c>
      <c r="I92" s="395">
        <v>77</v>
      </c>
      <c r="J92" s="395"/>
      <c r="K92" s="395"/>
      <c r="L92" s="395"/>
      <c r="M92" s="395"/>
      <c r="N92" s="395"/>
      <c r="O92" s="396"/>
      <c r="P92" s="396"/>
      <c r="Q92" s="396"/>
      <c r="R92" s="34">
        <f t="shared" si="4"/>
        <v>11639</v>
      </c>
      <c r="S92" s="398"/>
      <c r="U92" s="399"/>
      <c r="V92" s="31" t="str">
        <f t="shared" si="3"/>
        <v>J-130J-14177</v>
      </c>
    </row>
    <row r="93" spans="3:22" s="37" customFormat="1" ht="23.25" customHeight="1">
      <c r="C93" s="395">
        <v>91</v>
      </c>
      <c r="D93" s="394">
        <v>45197</v>
      </c>
      <c r="E93" s="395" t="s">
        <v>134</v>
      </c>
      <c r="F93" s="395" t="s">
        <v>42</v>
      </c>
      <c r="G93" s="395" t="s">
        <v>144</v>
      </c>
      <c r="H93" s="395" t="s">
        <v>103</v>
      </c>
      <c r="I93" s="395">
        <v>18</v>
      </c>
      <c r="J93" s="395"/>
      <c r="K93" s="395"/>
      <c r="L93" s="395"/>
      <c r="M93" s="395"/>
      <c r="N93" s="395"/>
      <c r="O93" s="396"/>
      <c r="P93" s="396"/>
      <c r="Q93" s="396"/>
      <c r="R93" s="34">
        <f t="shared" si="4"/>
        <v>11657</v>
      </c>
      <c r="S93" s="398"/>
      <c r="U93" s="399"/>
      <c r="V93" s="31" t="str">
        <f t="shared" si="3"/>
        <v>J-141J-14018</v>
      </c>
    </row>
    <row r="94" spans="3:22" s="37" customFormat="1" ht="23.25" customHeight="1">
      <c r="C94" s="395">
        <v>95</v>
      </c>
      <c r="D94" s="394">
        <v>45198</v>
      </c>
      <c r="E94" s="395" t="s">
        <v>692</v>
      </c>
      <c r="F94" s="395" t="s">
        <v>243</v>
      </c>
      <c r="G94" s="395" t="s">
        <v>144</v>
      </c>
      <c r="H94" s="395" t="s">
        <v>103</v>
      </c>
      <c r="I94" s="395">
        <v>177</v>
      </c>
      <c r="J94" s="395"/>
      <c r="K94" s="395"/>
      <c r="L94" s="395"/>
      <c r="M94" s="395"/>
      <c r="N94" s="395"/>
      <c r="O94" s="396"/>
      <c r="P94" s="396"/>
      <c r="Q94" s="396"/>
      <c r="R94" s="34">
        <f t="shared" si="4"/>
        <v>11834</v>
      </c>
      <c r="S94" s="398"/>
      <c r="U94" s="399"/>
      <c r="V94" s="31" t="str">
        <f t="shared" si="3"/>
        <v>J-97J-86177</v>
      </c>
    </row>
    <row r="95" spans="3:22" s="37" customFormat="1" ht="23.25" customHeight="1">
      <c r="C95" s="395">
        <v>96</v>
      </c>
      <c r="D95" s="394">
        <v>45198</v>
      </c>
      <c r="E95" s="395" t="s">
        <v>129</v>
      </c>
      <c r="F95" s="395" t="s">
        <v>1347</v>
      </c>
      <c r="G95" s="395" t="s">
        <v>144</v>
      </c>
      <c r="H95" s="395" t="s">
        <v>103</v>
      </c>
      <c r="I95" s="395">
        <v>148</v>
      </c>
      <c r="J95" s="395"/>
      <c r="K95" s="395"/>
      <c r="L95" s="395"/>
      <c r="M95" s="395"/>
      <c r="N95" s="395"/>
      <c r="O95" s="396"/>
      <c r="P95" s="396"/>
      <c r="Q95" s="396"/>
      <c r="R95" s="34">
        <f t="shared" si="4"/>
        <v>11982</v>
      </c>
      <c r="S95" s="398"/>
      <c r="U95" s="399"/>
      <c r="V95" s="31" t="str">
        <f t="shared" si="3"/>
        <v>J-142J-142A148</v>
      </c>
    </row>
    <row r="96" spans="3:22" s="37" customFormat="1" ht="23.25" customHeight="1">
      <c r="C96" s="395">
        <v>97</v>
      </c>
      <c r="D96" s="394">
        <v>45198</v>
      </c>
      <c r="E96" s="395" t="s">
        <v>129</v>
      </c>
      <c r="F96" s="395" t="s">
        <v>718</v>
      </c>
      <c r="G96" s="395" t="s">
        <v>144</v>
      </c>
      <c r="H96" s="395" t="s">
        <v>103</v>
      </c>
      <c r="I96" s="395">
        <v>68</v>
      </c>
      <c r="J96" s="395"/>
      <c r="K96" s="395"/>
      <c r="L96" s="395"/>
      <c r="M96" s="395"/>
      <c r="N96" s="395"/>
      <c r="O96" s="396"/>
      <c r="P96" s="396"/>
      <c r="Q96" s="396"/>
      <c r="R96" s="34">
        <f t="shared" si="4"/>
        <v>12050</v>
      </c>
      <c r="S96" s="398"/>
      <c r="U96" s="399"/>
      <c r="V96" s="31" t="str">
        <f t="shared" si="3"/>
        <v>J-142J-13868</v>
      </c>
    </row>
    <row r="97" spans="3:22" s="37" customFormat="1" ht="23.25" customHeight="1">
      <c r="C97" s="395">
        <v>98</v>
      </c>
      <c r="D97" s="394">
        <v>45198</v>
      </c>
      <c r="E97" s="395" t="s">
        <v>42</v>
      </c>
      <c r="F97" s="395" t="s">
        <v>292</v>
      </c>
      <c r="G97" s="395" t="s">
        <v>144</v>
      </c>
      <c r="H97" s="395" t="s">
        <v>103</v>
      </c>
      <c r="I97" s="395"/>
      <c r="J97" s="395">
        <v>142</v>
      </c>
      <c r="K97" s="395"/>
      <c r="L97" s="395"/>
      <c r="M97" s="395"/>
      <c r="N97" s="395"/>
      <c r="O97" s="396"/>
      <c r="P97" s="396"/>
      <c r="Q97" s="396"/>
      <c r="R97" s="34">
        <f t="shared" si="4"/>
        <v>12192</v>
      </c>
      <c r="S97" s="398"/>
      <c r="U97" s="399"/>
      <c r="V97" s="31" t="str">
        <f t="shared" si="3"/>
        <v>J-140J-146142</v>
      </c>
    </row>
    <row r="98" spans="3:22" s="37" customFormat="1" ht="23.25" customHeight="1">
      <c r="C98" s="395">
        <v>99</v>
      </c>
      <c r="D98" s="394">
        <v>45198</v>
      </c>
      <c r="E98" s="395" t="s">
        <v>292</v>
      </c>
      <c r="F98" s="395" t="s">
        <v>179</v>
      </c>
      <c r="G98" s="395" t="s">
        <v>144</v>
      </c>
      <c r="H98" s="395" t="s">
        <v>103</v>
      </c>
      <c r="I98" s="395"/>
      <c r="J98" s="395">
        <v>19</v>
      </c>
      <c r="K98" s="395"/>
      <c r="L98" s="395"/>
      <c r="M98" s="395"/>
      <c r="N98" s="395"/>
      <c r="O98" s="396"/>
      <c r="P98" s="396"/>
      <c r="Q98" s="396"/>
      <c r="R98" s="34">
        <f t="shared" si="4"/>
        <v>12211</v>
      </c>
      <c r="S98" s="398"/>
      <c r="U98" s="399"/>
      <c r="V98" s="31" t="str">
        <f t="shared" si="3"/>
        <v>J-146J-14819</v>
      </c>
    </row>
    <row r="99" spans="3:22" s="37" customFormat="1" ht="23.25" customHeight="1">
      <c r="C99" s="395">
        <v>100</v>
      </c>
      <c r="D99" s="394">
        <v>45198</v>
      </c>
      <c r="E99" s="395" t="s">
        <v>179</v>
      </c>
      <c r="F99" s="395" t="s">
        <v>129</v>
      </c>
      <c r="G99" s="395" t="s">
        <v>144</v>
      </c>
      <c r="H99" s="395" t="s">
        <v>103</v>
      </c>
      <c r="I99" s="395"/>
      <c r="J99" s="395">
        <v>47</v>
      </c>
      <c r="K99" s="395"/>
      <c r="L99" s="395"/>
      <c r="M99" s="395"/>
      <c r="N99" s="395"/>
      <c r="O99" s="396"/>
      <c r="P99" s="396"/>
      <c r="Q99" s="396"/>
      <c r="R99" s="34">
        <f t="shared" si="4"/>
        <v>12258</v>
      </c>
      <c r="S99" s="398"/>
      <c r="U99" s="399"/>
      <c r="V99" s="31" t="str">
        <f t="shared" si="3"/>
        <v>J-148J-14247</v>
      </c>
    </row>
    <row r="100" spans="3:22" s="37" customFormat="1" ht="23.25" customHeight="1">
      <c r="C100" s="395">
        <v>101</v>
      </c>
      <c r="D100" s="394">
        <v>45199</v>
      </c>
      <c r="E100" s="395" t="s">
        <v>364</v>
      </c>
      <c r="F100" s="395" t="s">
        <v>130</v>
      </c>
      <c r="G100" s="395" t="s">
        <v>144</v>
      </c>
      <c r="H100" s="395" t="s">
        <v>103</v>
      </c>
      <c r="I100" s="395">
        <v>205</v>
      </c>
      <c r="J100" s="395"/>
      <c r="K100" s="395"/>
      <c r="L100" s="395"/>
      <c r="M100" s="395"/>
      <c r="N100" s="395"/>
      <c r="O100" s="396"/>
      <c r="P100" s="396"/>
      <c r="Q100" s="396"/>
      <c r="R100" s="34">
        <f t="shared" si="4"/>
        <v>12463</v>
      </c>
      <c r="S100" s="398"/>
      <c r="U100" s="399"/>
      <c r="V100" s="31" t="str">
        <f t="shared" si="3"/>
        <v>J-77J-109205</v>
      </c>
    </row>
    <row r="101" spans="3:22" s="37" customFormat="1" ht="23.25" customHeight="1">
      <c r="C101" s="395">
        <v>102</v>
      </c>
      <c r="D101" s="394">
        <v>45199</v>
      </c>
      <c r="E101" s="395" t="s">
        <v>116</v>
      </c>
      <c r="F101" s="395" t="s">
        <v>283</v>
      </c>
      <c r="G101" s="395" t="s">
        <v>144</v>
      </c>
      <c r="H101" s="395" t="s">
        <v>103</v>
      </c>
      <c r="I101" s="395">
        <v>135</v>
      </c>
      <c r="J101" s="395"/>
      <c r="K101" s="395"/>
      <c r="L101" s="395"/>
      <c r="M101" s="395"/>
      <c r="N101" s="395"/>
      <c r="O101" s="396"/>
      <c r="P101" s="396"/>
      <c r="Q101" s="396"/>
      <c r="R101" s="34">
        <f t="shared" si="4"/>
        <v>12598</v>
      </c>
      <c r="S101" s="398"/>
      <c r="U101" s="399"/>
      <c r="V101" s="31" t="str">
        <f t="shared" si="3"/>
        <v>J-102J-95135</v>
      </c>
    </row>
    <row r="102" spans="3:22" s="37" customFormat="1" ht="23.25" customHeight="1">
      <c r="C102" s="395">
        <v>103</v>
      </c>
      <c r="D102" s="394">
        <v>45200</v>
      </c>
      <c r="E102" s="395" t="s">
        <v>364</v>
      </c>
      <c r="F102" s="395" t="s">
        <v>247</v>
      </c>
      <c r="G102" s="395" t="s">
        <v>144</v>
      </c>
      <c r="H102" s="395" t="s">
        <v>103</v>
      </c>
      <c r="I102" s="395">
        <v>193</v>
      </c>
      <c r="J102" s="395"/>
      <c r="K102" s="395"/>
      <c r="L102" s="395"/>
      <c r="M102" s="395"/>
      <c r="N102" s="395"/>
      <c r="O102" s="396"/>
      <c r="P102" s="396"/>
      <c r="Q102" s="396"/>
      <c r="R102" s="34">
        <f t="shared" si="4"/>
        <v>12791</v>
      </c>
      <c r="S102" s="398"/>
      <c r="U102" s="399"/>
      <c r="V102" s="31" t="str">
        <f t="shared" si="3"/>
        <v>J-77J-73193</v>
      </c>
    </row>
    <row r="103" spans="3:22" s="37" customFormat="1" ht="23.25" customHeight="1">
      <c r="C103" s="395">
        <v>104</v>
      </c>
      <c r="D103" s="394">
        <v>45200</v>
      </c>
      <c r="E103" s="395" t="s">
        <v>251</v>
      </c>
      <c r="F103" s="395" t="s">
        <v>228</v>
      </c>
      <c r="G103" s="395" t="s">
        <v>144</v>
      </c>
      <c r="H103" s="395" t="s">
        <v>103</v>
      </c>
      <c r="I103" s="395">
        <v>107</v>
      </c>
      <c r="J103" s="395"/>
      <c r="K103" s="395"/>
      <c r="L103" s="395"/>
      <c r="M103" s="395"/>
      <c r="N103" s="395"/>
      <c r="O103" s="396"/>
      <c r="P103" s="396"/>
      <c r="Q103" s="396"/>
      <c r="R103" s="34">
        <f t="shared" si="4"/>
        <v>12898</v>
      </c>
      <c r="S103" s="398"/>
      <c r="U103" s="399"/>
      <c r="V103" s="31" t="str">
        <f t="shared" si="3"/>
        <v>J-83J-85107</v>
      </c>
    </row>
    <row r="104" spans="3:22" s="37" customFormat="1" ht="23.25" customHeight="1">
      <c r="C104" s="395">
        <v>105</v>
      </c>
      <c r="D104" s="394">
        <v>45200</v>
      </c>
      <c r="E104" s="395" t="s">
        <v>710</v>
      </c>
      <c r="F104" s="395" t="s">
        <v>213</v>
      </c>
      <c r="G104" s="395" t="s">
        <v>144</v>
      </c>
      <c r="H104" s="395" t="s">
        <v>103</v>
      </c>
      <c r="I104" s="395"/>
      <c r="J104" s="395"/>
      <c r="K104" s="395">
        <v>62</v>
      </c>
      <c r="L104" s="395"/>
      <c r="M104" s="395"/>
      <c r="N104" s="395"/>
      <c r="O104" s="396"/>
      <c r="P104" s="396"/>
      <c r="Q104" s="396"/>
      <c r="R104" s="34">
        <f t="shared" si="4"/>
        <v>12960</v>
      </c>
      <c r="S104" s="398"/>
      <c r="U104" s="399"/>
      <c r="V104" s="31" t="str">
        <f t="shared" si="3"/>
        <v>J-45J-6062</v>
      </c>
    </row>
    <row r="105" spans="3:22" s="37" customFormat="1" ht="23.25" customHeight="1">
      <c r="C105" s="395">
        <v>106</v>
      </c>
      <c r="D105" s="394">
        <v>45200</v>
      </c>
      <c r="E105" s="395" t="s">
        <v>213</v>
      </c>
      <c r="F105" s="395" t="s">
        <v>690</v>
      </c>
      <c r="G105" s="395" t="s">
        <v>144</v>
      </c>
      <c r="H105" s="395" t="s">
        <v>103</v>
      </c>
      <c r="I105" s="395"/>
      <c r="J105" s="395"/>
      <c r="K105" s="395">
        <v>95</v>
      </c>
      <c r="L105" s="395"/>
      <c r="M105" s="395"/>
      <c r="N105" s="395"/>
      <c r="O105" s="396"/>
      <c r="P105" s="396"/>
      <c r="Q105" s="396"/>
      <c r="R105" s="34">
        <f t="shared" si="4"/>
        <v>13055</v>
      </c>
      <c r="S105" s="398"/>
      <c r="U105" s="399"/>
      <c r="V105" s="31" t="str">
        <f t="shared" si="3"/>
        <v>J-60J-6695</v>
      </c>
    </row>
    <row r="106" spans="3:22" s="37" customFormat="1" ht="23.25" customHeight="1">
      <c r="C106" s="395">
        <v>107</v>
      </c>
      <c r="D106" s="394">
        <v>45200</v>
      </c>
      <c r="E106" s="395" t="s">
        <v>690</v>
      </c>
      <c r="F106" s="395" t="s">
        <v>256</v>
      </c>
      <c r="G106" s="395" t="s">
        <v>144</v>
      </c>
      <c r="H106" s="395" t="s">
        <v>103</v>
      </c>
      <c r="I106" s="395"/>
      <c r="J106" s="395"/>
      <c r="K106" s="395">
        <v>99</v>
      </c>
      <c r="L106" s="395"/>
      <c r="M106" s="395"/>
      <c r="N106" s="395"/>
      <c r="O106" s="396"/>
      <c r="P106" s="396"/>
      <c r="Q106" s="396"/>
      <c r="R106" s="34">
        <f t="shared" si="4"/>
        <v>13154</v>
      </c>
      <c r="S106" s="398"/>
      <c r="U106" s="399"/>
      <c r="V106" s="31" t="str">
        <f t="shared" si="3"/>
        <v>J-66J-7899</v>
      </c>
    </row>
    <row r="107" spans="3:22" s="37" customFormat="1" ht="23.25" customHeight="1">
      <c r="C107" s="395">
        <v>108</v>
      </c>
      <c r="D107" s="394">
        <v>45202</v>
      </c>
      <c r="E107" s="395" t="s">
        <v>134</v>
      </c>
      <c r="F107" s="395" t="s">
        <v>731</v>
      </c>
      <c r="G107" s="395" t="s">
        <v>144</v>
      </c>
      <c r="H107" s="395" t="s">
        <v>103</v>
      </c>
      <c r="I107" s="395">
        <v>139</v>
      </c>
      <c r="J107" s="395"/>
      <c r="K107" s="395"/>
      <c r="L107" s="395"/>
      <c r="M107" s="395"/>
      <c r="N107" s="395"/>
      <c r="O107" s="396"/>
      <c r="P107" s="396"/>
      <c r="Q107" s="396"/>
      <c r="R107" s="34">
        <f t="shared" si="4"/>
        <v>13293</v>
      </c>
      <c r="S107" s="398"/>
      <c r="U107" s="399"/>
      <c r="V107" s="31" t="str">
        <f t="shared" si="3"/>
        <v>J-141J-133139</v>
      </c>
    </row>
    <row r="108" spans="3:22" s="37" customFormat="1" ht="23.25" customHeight="1">
      <c r="C108" s="395">
        <v>109</v>
      </c>
      <c r="D108" s="394">
        <v>45202</v>
      </c>
      <c r="E108" s="395" t="s">
        <v>213</v>
      </c>
      <c r="F108" s="395" t="s">
        <v>237</v>
      </c>
      <c r="G108" s="395" t="s">
        <v>144</v>
      </c>
      <c r="H108" s="395" t="s">
        <v>103</v>
      </c>
      <c r="I108" s="395">
        <v>120</v>
      </c>
      <c r="J108" s="395"/>
      <c r="K108" s="395"/>
      <c r="L108" s="395"/>
      <c r="M108" s="395"/>
      <c r="N108" s="395"/>
      <c r="O108" s="396"/>
      <c r="P108" s="396"/>
      <c r="Q108" s="396"/>
      <c r="R108" s="34">
        <f t="shared" si="4"/>
        <v>13413</v>
      </c>
      <c r="S108" s="398"/>
      <c r="U108" s="399"/>
      <c r="V108" s="31" t="str">
        <f t="shared" si="3"/>
        <v>J-60J-58120</v>
      </c>
    </row>
    <row r="109" spans="3:22" s="37" customFormat="1" ht="23.25" customHeight="1">
      <c r="C109" s="395">
        <v>110</v>
      </c>
      <c r="D109" s="394">
        <v>45202</v>
      </c>
      <c r="E109" s="395" t="s">
        <v>220</v>
      </c>
      <c r="F109" s="395" t="s">
        <v>688</v>
      </c>
      <c r="G109" s="395" t="s">
        <v>144</v>
      </c>
      <c r="H109" s="395" t="s">
        <v>103</v>
      </c>
      <c r="I109" s="395">
        <v>88</v>
      </c>
      <c r="J109" s="395"/>
      <c r="K109" s="395"/>
      <c r="L109" s="395"/>
      <c r="M109" s="395"/>
      <c r="N109" s="395"/>
      <c r="O109" s="396"/>
      <c r="P109" s="396"/>
      <c r="Q109" s="396"/>
      <c r="R109" s="34">
        <f t="shared" si="4"/>
        <v>13501</v>
      </c>
      <c r="S109" s="398"/>
      <c r="U109" s="399"/>
      <c r="V109" s="31" t="str">
        <f t="shared" si="3"/>
        <v>J-35J-4488</v>
      </c>
    </row>
    <row r="110" spans="3:22" s="38" customFormat="1" ht="23.25" customHeight="1">
      <c r="C110" s="653" t="s">
        <v>45</v>
      </c>
      <c r="D110" s="653"/>
      <c r="E110" s="653"/>
      <c r="F110" s="653"/>
      <c r="G110" s="653"/>
      <c r="H110" s="653"/>
      <c r="I110" s="402">
        <f t="shared" ref="I110:Q110" si="5">SUM(I7:I109)</f>
        <v>8552</v>
      </c>
      <c r="J110" s="402">
        <f t="shared" si="5"/>
        <v>1927</v>
      </c>
      <c r="K110" s="402">
        <f t="shared" si="5"/>
        <v>674</v>
      </c>
      <c r="L110" s="402">
        <f t="shared" si="5"/>
        <v>938</v>
      </c>
      <c r="M110" s="402">
        <f t="shared" si="5"/>
        <v>0</v>
      </c>
      <c r="N110" s="402">
        <f t="shared" si="5"/>
        <v>1410</v>
      </c>
      <c r="O110" s="402">
        <f t="shared" si="5"/>
        <v>0</v>
      </c>
      <c r="P110" s="402">
        <f t="shared" si="5"/>
        <v>0</v>
      </c>
      <c r="Q110" s="402">
        <f t="shared" si="5"/>
        <v>0</v>
      </c>
      <c r="R110" s="34"/>
      <c r="S110" s="398"/>
      <c r="U110" s="403"/>
    </row>
    <row r="111" spans="3:22" ht="16.5" customHeight="1">
      <c r="I111" s="31"/>
      <c r="J111" s="31"/>
      <c r="K111" s="31"/>
      <c r="L111" s="31"/>
      <c r="M111" s="31"/>
      <c r="N111" s="31"/>
      <c r="O111" s="31"/>
      <c r="P111" s="31"/>
      <c r="Q111" s="31"/>
      <c r="R111" s="404"/>
      <c r="S111" s="404"/>
    </row>
    <row r="112" spans="3:22" ht="27.75" customHeight="1" thickBot="1">
      <c r="C112" s="660" t="s">
        <v>1348</v>
      </c>
      <c r="D112" s="661"/>
      <c r="E112" s="661"/>
      <c r="F112" s="661"/>
      <c r="G112" s="661"/>
      <c r="H112" s="661"/>
      <c r="I112" s="661"/>
      <c r="J112" s="661"/>
      <c r="K112" s="661"/>
      <c r="L112" s="661"/>
      <c r="M112" s="661"/>
      <c r="N112" s="661"/>
      <c r="O112" s="661"/>
      <c r="P112" s="661"/>
      <c r="Q112" s="661"/>
      <c r="R112" s="661"/>
      <c r="S112" s="662"/>
    </row>
    <row r="113" spans="3:21" ht="27.75" customHeight="1" thickBot="1">
      <c r="C113" s="673">
        <v>1</v>
      </c>
      <c r="D113" s="671" t="s">
        <v>1349</v>
      </c>
      <c r="E113" s="669" t="s">
        <v>1350</v>
      </c>
      <c r="F113" s="663" t="s">
        <v>1351</v>
      </c>
      <c r="G113" s="664"/>
      <c r="H113" s="664"/>
      <c r="I113" s="665"/>
      <c r="J113" s="663" t="s">
        <v>1352</v>
      </c>
      <c r="K113" s="664"/>
      <c r="L113" s="665"/>
      <c r="M113" s="663" t="s">
        <v>1353</v>
      </c>
      <c r="N113" s="664"/>
      <c r="O113" s="665"/>
      <c r="P113" s="663" t="s">
        <v>1354</v>
      </c>
      <c r="Q113" s="664"/>
      <c r="R113" s="665"/>
      <c r="S113" s="405"/>
    </row>
    <row r="114" spans="3:21" s="410" customFormat="1" ht="88.5" customHeight="1" thickBot="1">
      <c r="C114" s="674"/>
      <c r="D114" s="672"/>
      <c r="E114" s="670"/>
      <c r="F114" s="406" t="s">
        <v>335</v>
      </c>
      <c r="G114" s="407" t="s">
        <v>1355</v>
      </c>
      <c r="H114" s="407" t="s">
        <v>1356</v>
      </c>
      <c r="I114" s="408" t="s">
        <v>1357</v>
      </c>
      <c r="J114" s="406" t="s">
        <v>1358</v>
      </c>
      <c r="K114" s="407" t="s">
        <v>1359</v>
      </c>
      <c r="L114" s="408" t="s">
        <v>1360</v>
      </c>
      <c r="M114" s="406" t="s">
        <v>1361</v>
      </c>
      <c r="N114" s="407" t="s">
        <v>1362</v>
      </c>
      <c r="O114" s="408" t="s">
        <v>1363</v>
      </c>
      <c r="P114" s="406" t="s">
        <v>1364</v>
      </c>
      <c r="Q114" s="407" t="s">
        <v>1365</v>
      </c>
      <c r="R114" s="408" t="s">
        <v>1366</v>
      </c>
      <c r="S114" s="409" t="s">
        <v>35</v>
      </c>
      <c r="U114" s="411"/>
    </row>
    <row r="115" spans="3:21" ht="37.5" customHeight="1">
      <c r="C115" s="412">
        <v>1.1000000000000001</v>
      </c>
      <c r="D115" s="413" t="s">
        <v>339</v>
      </c>
      <c r="E115" s="414"/>
      <c r="F115" s="386">
        <f>+I110</f>
        <v>8552</v>
      </c>
      <c r="G115" s="386">
        <f>+H115+I115</f>
        <v>9072</v>
      </c>
      <c r="H115" s="415">
        <v>0</v>
      </c>
      <c r="I115" s="416">
        <v>9072</v>
      </c>
      <c r="J115" s="386">
        <v>0</v>
      </c>
      <c r="K115" s="415">
        <v>0</v>
      </c>
      <c r="L115" s="416">
        <v>9072</v>
      </c>
      <c r="M115" s="386">
        <v>0</v>
      </c>
      <c r="N115" s="415">
        <v>0</v>
      </c>
      <c r="O115" s="416">
        <f>+M115-N115</f>
        <v>0</v>
      </c>
      <c r="P115" s="386"/>
      <c r="Q115" s="415"/>
      <c r="R115" s="416">
        <v>9072</v>
      </c>
      <c r="S115" s="417"/>
    </row>
    <row r="116" spans="3:21" ht="37.5" customHeight="1">
      <c r="C116" s="412">
        <v>1.2</v>
      </c>
      <c r="D116" s="413" t="s">
        <v>340</v>
      </c>
      <c r="E116" s="414"/>
      <c r="F116" s="387">
        <f>+J110</f>
        <v>1927</v>
      </c>
      <c r="G116" s="386">
        <f t="shared" ref="G116:G123" si="6">+H116+I116</f>
        <v>1927</v>
      </c>
      <c r="H116" s="418">
        <v>0</v>
      </c>
      <c r="I116" s="419">
        <v>1927</v>
      </c>
      <c r="J116" s="387">
        <v>0</v>
      </c>
      <c r="K116" s="418">
        <v>0</v>
      </c>
      <c r="L116" s="419">
        <v>1927</v>
      </c>
      <c r="M116" s="387">
        <v>0</v>
      </c>
      <c r="N116" s="418">
        <v>0</v>
      </c>
      <c r="O116" s="419">
        <f>+M116-N116</f>
        <v>0</v>
      </c>
      <c r="P116" s="387"/>
      <c r="Q116" s="418"/>
      <c r="R116" s="419">
        <v>1927</v>
      </c>
      <c r="S116" s="417"/>
    </row>
    <row r="117" spans="3:21" ht="37.5" customHeight="1">
      <c r="C117" s="412">
        <v>1.3</v>
      </c>
      <c r="D117" s="413" t="s">
        <v>341</v>
      </c>
      <c r="E117" s="414"/>
      <c r="F117" s="387">
        <f>+K110</f>
        <v>674</v>
      </c>
      <c r="G117" s="386">
        <f t="shared" si="6"/>
        <v>674</v>
      </c>
      <c r="H117" s="418">
        <v>0</v>
      </c>
      <c r="I117" s="419">
        <v>674</v>
      </c>
      <c r="J117" s="387">
        <v>0</v>
      </c>
      <c r="K117" s="418">
        <v>0</v>
      </c>
      <c r="L117" s="419">
        <v>674</v>
      </c>
      <c r="M117" s="387">
        <v>0</v>
      </c>
      <c r="N117" s="418">
        <v>0</v>
      </c>
      <c r="O117" s="419">
        <f t="shared" ref="O117:O122" si="7">+M117-N117</f>
        <v>0</v>
      </c>
      <c r="P117" s="387"/>
      <c r="Q117" s="418"/>
      <c r="R117" s="419">
        <v>674</v>
      </c>
      <c r="S117" s="417"/>
    </row>
    <row r="118" spans="3:21" ht="37.5" customHeight="1">
      <c r="C118" s="412">
        <v>1.4</v>
      </c>
      <c r="D118" s="413" t="s">
        <v>342</v>
      </c>
      <c r="E118" s="414"/>
      <c r="F118" s="387">
        <f>+L110</f>
        <v>938</v>
      </c>
      <c r="G118" s="386">
        <f t="shared" si="6"/>
        <v>938</v>
      </c>
      <c r="H118" s="418">
        <v>0</v>
      </c>
      <c r="I118" s="419">
        <v>938</v>
      </c>
      <c r="J118" s="387">
        <v>0</v>
      </c>
      <c r="K118" s="418">
        <v>0</v>
      </c>
      <c r="L118" s="419">
        <v>938</v>
      </c>
      <c r="M118" s="387">
        <v>0</v>
      </c>
      <c r="N118" s="418">
        <v>0</v>
      </c>
      <c r="O118" s="419">
        <f t="shared" si="7"/>
        <v>0</v>
      </c>
      <c r="P118" s="387"/>
      <c r="Q118" s="418"/>
      <c r="R118" s="419">
        <v>938</v>
      </c>
      <c r="S118" s="417"/>
    </row>
    <row r="119" spans="3:21" ht="37.5" customHeight="1">
      <c r="C119" s="412">
        <v>1.5</v>
      </c>
      <c r="D119" s="413" t="s">
        <v>343</v>
      </c>
      <c r="E119" s="414"/>
      <c r="F119" s="387">
        <f>+M110</f>
        <v>0</v>
      </c>
      <c r="G119" s="386">
        <f t="shared" si="6"/>
        <v>0</v>
      </c>
      <c r="H119" s="418">
        <v>0</v>
      </c>
      <c r="I119" s="419">
        <v>0</v>
      </c>
      <c r="J119" s="387">
        <v>0</v>
      </c>
      <c r="K119" s="418">
        <v>0</v>
      </c>
      <c r="L119" s="419">
        <v>0</v>
      </c>
      <c r="M119" s="387">
        <v>0</v>
      </c>
      <c r="N119" s="418">
        <v>0</v>
      </c>
      <c r="O119" s="419">
        <f t="shared" si="7"/>
        <v>0</v>
      </c>
      <c r="P119" s="387"/>
      <c r="Q119" s="418"/>
      <c r="R119" s="419">
        <v>0</v>
      </c>
      <c r="S119" s="417"/>
    </row>
    <row r="120" spans="3:21" ht="37.5" customHeight="1">
      <c r="C120" s="412">
        <v>1.6</v>
      </c>
      <c r="D120" s="413" t="s">
        <v>344</v>
      </c>
      <c r="E120" s="414"/>
      <c r="F120" s="387">
        <f>+N110</f>
        <v>1410</v>
      </c>
      <c r="G120" s="386">
        <f t="shared" si="6"/>
        <v>1410</v>
      </c>
      <c r="H120" s="418">
        <v>0</v>
      </c>
      <c r="I120" s="419">
        <v>1410</v>
      </c>
      <c r="J120" s="387">
        <v>0</v>
      </c>
      <c r="K120" s="418">
        <v>0</v>
      </c>
      <c r="L120" s="419">
        <v>1410</v>
      </c>
      <c r="M120" s="387">
        <v>0</v>
      </c>
      <c r="N120" s="418">
        <v>0</v>
      </c>
      <c r="O120" s="419">
        <f t="shared" si="7"/>
        <v>0</v>
      </c>
      <c r="P120" s="387"/>
      <c r="Q120" s="418"/>
      <c r="R120" s="419">
        <v>1410</v>
      </c>
      <c r="S120" s="417"/>
    </row>
    <row r="121" spans="3:21" ht="37.5" customHeight="1">
      <c r="C121" s="412">
        <v>1.7</v>
      </c>
      <c r="D121" s="413" t="s">
        <v>345</v>
      </c>
      <c r="E121" s="414"/>
      <c r="F121" s="387">
        <f>+O110</f>
        <v>0</v>
      </c>
      <c r="G121" s="386">
        <f t="shared" si="6"/>
        <v>0</v>
      </c>
      <c r="H121" s="418">
        <v>0</v>
      </c>
      <c r="I121" s="419"/>
      <c r="J121" s="387">
        <v>0</v>
      </c>
      <c r="K121" s="418">
        <v>0</v>
      </c>
      <c r="L121" s="419"/>
      <c r="M121" s="387">
        <v>0</v>
      </c>
      <c r="N121" s="418">
        <v>0</v>
      </c>
      <c r="O121" s="419">
        <f t="shared" si="7"/>
        <v>0</v>
      </c>
      <c r="P121" s="387"/>
      <c r="Q121" s="418"/>
      <c r="R121" s="419"/>
      <c r="S121" s="417"/>
    </row>
    <row r="122" spans="3:21" ht="15.75">
      <c r="C122" s="412">
        <v>1.8</v>
      </c>
      <c r="D122" s="413" t="s">
        <v>1367</v>
      </c>
      <c r="E122" s="414"/>
      <c r="F122" s="387">
        <f>+P110</f>
        <v>0</v>
      </c>
      <c r="G122" s="386">
        <f t="shared" si="6"/>
        <v>0</v>
      </c>
      <c r="H122" s="418">
        <v>0</v>
      </c>
      <c r="I122" s="419"/>
      <c r="J122" s="387">
        <v>0</v>
      </c>
      <c r="K122" s="418">
        <v>0</v>
      </c>
      <c r="L122" s="419"/>
      <c r="M122" s="387">
        <v>0</v>
      </c>
      <c r="N122" s="418">
        <v>0</v>
      </c>
      <c r="O122" s="419">
        <f t="shared" si="7"/>
        <v>0</v>
      </c>
      <c r="P122" s="387"/>
      <c r="Q122" s="418"/>
      <c r="R122" s="419"/>
      <c r="S122" s="417"/>
    </row>
    <row r="123" spans="3:21" ht="15.75">
      <c r="C123" s="412">
        <v>1.9</v>
      </c>
      <c r="D123" s="413" t="s">
        <v>346</v>
      </c>
      <c r="E123" s="414"/>
      <c r="F123" s="387">
        <f>+Q110</f>
        <v>0</v>
      </c>
      <c r="G123" s="386">
        <f t="shared" si="6"/>
        <v>0</v>
      </c>
      <c r="H123" s="418">
        <v>0</v>
      </c>
      <c r="I123" s="419"/>
      <c r="J123" s="387">
        <v>0</v>
      </c>
      <c r="K123" s="418">
        <v>0</v>
      </c>
      <c r="L123" s="419"/>
      <c r="M123" s="387">
        <v>0</v>
      </c>
      <c r="N123" s="418">
        <v>0</v>
      </c>
      <c r="O123" s="419">
        <f>+M123-N123</f>
        <v>0</v>
      </c>
      <c r="P123" s="387"/>
      <c r="Q123" s="418"/>
      <c r="R123" s="419"/>
      <c r="S123" s="417"/>
    </row>
    <row r="124" spans="3:21" s="109" customFormat="1" ht="19.5" thickBot="1">
      <c r="C124" s="666" t="s">
        <v>1368</v>
      </c>
      <c r="D124" s="667"/>
      <c r="E124" s="420">
        <f t="shared" ref="E124:R124" si="8">SUM(E115:E123)</f>
        <v>0</v>
      </c>
      <c r="F124" s="421">
        <f t="shared" si="8"/>
        <v>13501</v>
      </c>
      <c r="G124" s="421">
        <f t="shared" si="8"/>
        <v>14021</v>
      </c>
      <c r="H124" s="421">
        <f t="shared" si="8"/>
        <v>0</v>
      </c>
      <c r="I124" s="422">
        <f>SUM(I115:I123)</f>
        <v>14021</v>
      </c>
      <c r="J124" s="421">
        <f t="shared" si="8"/>
        <v>0</v>
      </c>
      <c r="K124" s="423">
        <v>0</v>
      </c>
      <c r="L124" s="422">
        <f>SUM(L115:L123)</f>
        <v>14021</v>
      </c>
      <c r="M124" s="421">
        <v>0</v>
      </c>
      <c r="N124" s="423">
        <v>0</v>
      </c>
      <c r="O124" s="422">
        <f t="shared" si="8"/>
        <v>0</v>
      </c>
      <c r="P124" s="421">
        <f t="shared" si="8"/>
        <v>0</v>
      </c>
      <c r="Q124" s="423">
        <f t="shared" si="8"/>
        <v>0</v>
      </c>
      <c r="R124" s="422">
        <f t="shared" si="8"/>
        <v>14021</v>
      </c>
      <c r="S124" s="424"/>
      <c r="U124" s="425"/>
    </row>
    <row r="125" spans="3:21" ht="15">
      <c r="C125" s="426"/>
      <c r="D125" s="426"/>
      <c r="E125" s="427"/>
      <c r="F125" s="427"/>
      <c r="G125" s="427"/>
      <c r="H125" s="427"/>
      <c r="I125" s="427"/>
      <c r="J125" s="427"/>
      <c r="K125" s="427"/>
      <c r="L125" s="427"/>
      <c r="M125" s="427"/>
      <c r="N125" s="427"/>
      <c r="O125" s="427"/>
      <c r="P125" s="427"/>
      <c r="Q125" s="427"/>
      <c r="R125" s="427"/>
      <c r="S125" s="427"/>
    </row>
    <row r="126" spans="3:21" ht="15">
      <c r="C126" s="426"/>
      <c r="D126" s="426"/>
      <c r="E126" s="427"/>
      <c r="F126" s="427"/>
      <c r="G126" s="427"/>
      <c r="H126" s="427"/>
      <c r="I126" s="427"/>
      <c r="J126" s="427"/>
      <c r="K126" s="427"/>
      <c r="L126" s="427"/>
      <c r="M126" s="427"/>
      <c r="N126" s="427"/>
      <c r="O126" s="427"/>
      <c r="P126" s="427"/>
      <c r="Q126" s="427"/>
      <c r="R126" s="427"/>
      <c r="S126" s="427"/>
    </row>
    <row r="127" spans="3:21" s="40" customFormat="1" ht="19.5">
      <c r="C127" s="668" t="s">
        <v>1369</v>
      </c>
      <c r="D127" s="668"/>
      <c r="E127" s="668"/>
      <c r="F127" s="668"/>
      <c r="G127" s="668"/>
      <c r="H127" s="668"/>
      <c r="I127" s="668"/>
      <c r="J127" s="668"/>
      <c r="K127" s="668"/>
      <c r="L127" s="668"/>
      <c r="M127" s="668"/>
      <c r="N127" s="668"/>
      <c r="O127" s="668"/>
      <c r="P127" s="668"/>
      <c r="Q127" s="668"/>
      <c r="R127" s="668"/>
      <c r="S127" s="668"/>
    </row>
    <row r="128" spans="3:21">
      <c r="I128" s="31"/>
      <c r="J128" s="31"/>
      <c r="K128" s="31"/>
      <c r="L128" s="31"/>
      <c r="M128" s="31"/>
      <c r="N128" s="31"/>
      <c r="O128" s="31"/>
      <c r="P128" s="31"/>
      <c r="Q128" s="31"/>
      <c r="U128" s="31"/>
    </row>
    <row r="129" spans="9:21">
      <c r="I129" s="31"/>
      <c r="J129" s="31"/>
      <c r="K129" s="31"/>
      <c r="L129" s="31"/>
      <c r="M129" s="31"/>
      <c r="N129" s="31"/>
      <c r="O129" s="31"/>
      <c r="P129" s="31"/>
      <c r="Q129" s="31"/>
      <c r="U129" s="31"/>
    </row>
    <row r="130" spans="9:21">
      <c r="I130" s="31"/>
      <c r="J130" s="31"/>
      <c r="K130" s="31"/>
      <c r="L130" s="31"/>
      <c r="M130" s="31"/>
      <c r="N130" s="31"/>
      <c r="O130" s="31"/>
      <c r="P130" s="31"/>
      <c r="Q130" s="31"/>
      <c r="U130" s="31"/>
    </row>
    <row r="131" spans="9:21">
      <c r="I131" s="31"/>
      <c r="J131" s="31"/>
      <c r="K131" s="31"/>
      <c r="L131" s="31"/>
      <c r="M131" s="31"/>
      <c r="N131" s="31"/>
      <c r="O131" s="31"/>
      <c r="P131" s="31"/>
      <c r="Q131" s="31"/>
      <c r="U131" s="31"/>
    </row>
    <row r="132" spans="9:21">
      <c r="I132" s="31"/>
      <c r="J132" s="31"/>
      <c r="K132" s="31"/>
      <c r="L132" s="31"/>
      <c r="M132" s="31"/>
      <c r="N132" s="31"/>
      <c r="O132" s="31"/>
      <c r="P132" s="31"/>
      <c r="Q132" s="31"/>
    </row>
    <row r="133" spans="9:21">
      <c r="I133" s="31"/>
      <c r="J133" s="31"/>
      <c r="K133" s="31"/>
      <c r="L133" s="31"/>
      <c r="M133" s="31"/>
      <c r="N133" s="31"/>
      <c r="O133" s="31"/>
      <c r="P133" s="31"/>
      <c r="Q133" s="31"/>
    </row>
    <row r="134" spans="9:21">
      <c r="I134" s="31"/>
      <c r="J134" s="31"/>
      <c r="K134" s="31"/>
      <c r="L134" s="31"/>
      <c r="M134" s="31"/>
      <c r="N134" s="31"/>
      <c r="O134" s="31"/>
      <c r="P134" s="31"/>
      <c r="Q134" s="31"/>
    </row>
    <row r="135" spans="9:21">
      <c r="I135" s="31"/>
      <c r="J135" s="31"/>
      <c r="K135" s="31"/>
      <c r="L135" s="31"/>
      <c r="M135" s="31"/>
      <c r="N135" s="31"/>
      <c r="O135" s="31"/>
      <c r="P135" s="31"/>
      <c r="Q135" s="31"/>
    </row>
    <row r="136" spans="9:21">
      <c r="I136" s="31"/>
      <c r="J136" s="31"/>
      <c r="K136" s="31"/>
      <c r="L136" s="31"/>
      <c r="M136" s="31"/>
      <c r="N136" s="31"/>
      <c r="O136" s="31"/>
      <c r="P136" s="31"/>
      <c r="Q136" s="31"/>
    </row>
    <row r="137" spans="9:21">
      <c r="I137" s="31"/>
      <c r="J137" s="31"/>
      <c r="K137" s="31"/>
      <c r="L137" s="31"/>
      <c r="M137" s="31"/>
      <c r="N137" s="31"/>
      <c r="O137" s="31"/>
      <c r="P137" s="31"/>
      <c r="Q137" s="31"/>
    </row>
    <row r="138" spans="9:21">
      <c r="I138" s="31"/>
      <c r="J138" s="31"/>
      <c r="K138" s="31"/>
      <c r="L138" s="31"/>
      <c r="M138" s="31"/>
      <c r="N138" s="31"/>
      <c r="O138" s="31"/>
      <c r="P138" s="31"/>
      <c r="Q138" s="31"/>
      <c r="U138" s="31"/>
    </row>
    <row r="139" spans="9:21">
      <c r="I139" s="31"/>
      <c r="J139" s="31"/>
      <c r="K139" s="31"/>
      <c r="L139" s="31"/>
      <c r="M139" s="31"/>
      <c r="N139" s="31"/>
      <c r="O139" s="31"/>
      <c r="P139" s="31"/>
      <c r="Q139" s="31"/>
      <c r="U139" s="31"/>
    </row>
    <row r="140" spans="9:21">
      <c r="I140" s="31"/>
      <c r="J140" s="31"/>
      <c r="K140" s="31"/>
      <c r="L140" s="31"/>
      <c r="M140" s="31"/>
      <c r="N140" s="31"/>
      <c r="O140" s="31"/>
      <c r="P140" s="31"/>
      <c r="Q140" s="31"/>
      <c r="U140" s="31"/>
    </row>
    <row r="141" spans="9:21">
      <c r="I141" s="31"/>
      <c r="J141" s="31"/>
      <c r="K141" s="31"/>
      <c r="L141" s="31"/>
      <c r="M141" s="31"/>
      <c r="N141" s="31"/>
      <c r="O141" s="31"/>
      <c r="P141" s="31"/>
      <c r="Q141" s="31"/>
      <c r="U141" s="31"/>
    </row>
    <row r="142" spans="9:21">
      <c r="I142" s="31"/>
      <c r="J142" s="31"/>
      <c r="K142" s="31"/>
      <c r="L142" s="31"/>
      <c r="M142" s="31"/>
      <c r="N142" s="31"/>
      <c r="O142" s="31"/>
      <c r="P142" s="31"/>
      <c r="Q142" s="31"/>
      <c r="U142" s="31"/>
    </row>
    <row r="143" spans="9:21">
      <c r="I143" s="31"/>
      <c r="J143" s="31"/>
      <c r="K143" s="31"/>
      <c r="L143" s="31"/>
      <c r="M143" s="31"/>
      <c r="N143" s="31"/>
      <c r="O143" s="31"/>
      <c r="P143" s="31"/>
      <c r="Q143" s="31"/>
      <c r="U143" s="31"/>
    </row>
    <row r="144" spans="9:21">
      <c r="I144" s="31"/>
      <c r="J144" s="31"/>
      <c r="K144" s="31"/>
      <c r="L144" s="31"/>
      <c r="M144" s="31"/>
      <c r="N144" s="31"/>
      <c r="O144" s="31"/>
      <c r="P144" s="31"/>
      <c r="Q144" s="31"/>
      <c r="U144" s="31"/>
    </row>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sheetData>
  <autoFilter ref="V6:V109" xr:uid="{00000000-0009-0000-0000-000007000000}"/>
  <mergeCells count="23">
    <mergeCell ref="C112:S112"/>
    <mergeCell ref="P113:R113"/>
    <mergeCell ref="C124:D124"/>
    <mergeCell ref="C127:S127"/>
    <mergeCell ref="M113:O113"/>
    <mergeCell ref="J113:L113"/>
    <mergeCell ref="F113:I113"/>
    <mergeCell ref="E113:E114"/>
    <mergeCell ref="D113:D114"/>
    <mergeCell ref="C113:C114"/>
    <mergeCell ref="R5:R6"/>
    <mergeCell ref="S5:S6"/>
    <mergeCell ref="C110:H110"/>
    <mergeCell ref="C2:S2"/>
    <mergeCell ref="C3:S3"/>
    <mergeCell ref="C4:S4"/>
    <mergeCell ref="C5:C6"/>
    <mergeCell ref="D5:D6"/>
    <mergeCell ref="E5:E6"/>
    <mergeCell ref="F5:F6"/>
    <mergeCell ref="G5:G6"/>
    <mergeCell ref="H5:H6"/>
    <mergeCell ref="I5:Q5"/>
  </mergeCells>
  <conditionalFormatting sqref="E115:R123">
    <cfRule type="cellIs" dxfId="119" priority="2" operator="lessThan">
      <formula>0</formula>
    </cfRule>
  </conditionalFormatting>
  <conditionalFormatting sqref="J115">
    <cfRule type="cellIs" dxfId="118" priority="33" operator="greaterThan">
      <formula>$G$115</formula>
    </cfRule>
  </conditionalFormatting>
  <conditionalFormatting sqref="J116">
    <cfRule type="cellIs" dxfId="117" priority="32" operator="greaterThan">
      <formula>$G$116</formula>
    </cfRule>
  </conditionalFormatting>
  <conditionalFormatting sqref="J117">
    <cfRule type="cellIs" dxfId="116" priority="31" operator="greaterThan">
      <formula>$G$117</formula>
    </cfRule>
  </conditionalFormatting>
  <conditionalFormatting sqref="J118">
    <cfRule type="cellIs" dxfId="115" priority="30" operator="greaterThan">
      <formula>$G$118</formula>
    </cfRule>
  </conditionalFormatting>
  <conditionalFormatting sqref="J119">
    <cfRule type="cellIs" dxfId="114" priority="29" operator="greaterThan">
      <formula>$G$119</formula>
    </cfRule>
  </conditionalFormatting>
  <conditionalFormatting sqref="J120">
    <cfRule type="cellIs" dxfId="113" priority="28" operator="greaterThan">
      <formula>$G$120</formula>
    </cfRule>
  </conditionalFormatting>
  <conditionalFormatting sqref="J121">
    <cfRule type="cellIs" dxfId="112" priority="27" operator="greaterThan">
      <formula>$G$121</formula>
    </cfRule>
  </conditionalFormatting>
  <conditionalFormatting sqref="J122">
    <cfRule type="cellIs" dxfId="111" priority="25" operator="greaterThan">
      <formula>$G$122</formula>
    </cfRule>
  </conditionalFormatting>
  <conditionalFormatting sqref="J123">
    <cfRule type="cellIs" dxfId="110" priority="24" operator="greaterThan">
      <formula>$G$123</formula>
    </cfRule>
  </conditionalFormatting>
  <conditionalFormatting sqref="M115">
    <cfRule type="cellIs" dxfId="109" priority="23" operator="greaterThan">
      <formula>$G$115</formula>
    </cfRule>
  </conditionalFormatting>
  <conditionalFormatting sqref="M116">
    <cfRule type="cellIs" dxfId="108" priority="21" operator="greaterThan">
      <formula>$G$116</formula>
    </cfRule>
  </conditionalFormatting>
  <conditionalFormatting sqref="M117">
    <cfRule type="cellIs" dxfId="107" priority="20" operator="greaterThan">
      <formula>$G$117</formula>
    </cfRule>
  </conditionalFormatting>
  <conditionalFormatting sqref="M118">
    <cfRule type="cellIs" dxfId="106" priority="19" operator="greaterThan">
      <formula>$G$118</formula>
    </cfRule>
  </conditionalFormatting>
  <conditionalFormatting sqref="M119">
    <cfRule type="cellIs" dxfId="105" priority="18" operator="greaterThan">
      <formula>$G$119</formula>
    </cfRule>
  </conditionalFormatting>
  <conditionalFormatting sqref="M120">
    <cfRule type="cellIs" dxfId="104" priority="17" operator="greaterThan">
      <formula>$G$120</formula>
    </cfRule>
  </conditionalFormatting>
  <conditionalFormatting sqref="M121">
    <cfRule type="cellIs" dxfId="103" priority="16" operator="greaterThan">
      <formula>$G$121</formula>
    </cfRule>
  </conditionalFormatting>
  <conditionalFormatting sqref="M122">
    <cfRule type="cellIs" dxfId="102" priority="15" operator="greaterThan">
      <formula>$G$122</formula>
    </cfRule>
  </conditionalFormatting>
  <conditionalFormatting sqref="M123">
    <cfRule type="cellIs" dxfId="101" priority="14" operator="greaterThan">
      <formula>$G$123</formula>
    </cfRule>
  </conditionalFormatting>
  <conditionalFormatting sqref="P115">
    <cfRule type="cellIs" dxfId="100" priority="13" operator="greaterThan">
      <formula>$G$115</formula>
    </cfRule>
  </conditionalFormatting>
  <conditionalFormatting sqref="P116">
    <cfRule type="cellIs" dxfId="99" priority="12" operator="greaterThan">
      <formula>$G$116</formula>
    </cfRule>
  </conditionalFormatting>
  <conditionalFormatting sqref="P117">
    <cfRule type="cellIs" dxfId="98" priority="11" operator="greaterThan">
      <formula>$G$117</formula>
    </cfRule>
  </conditionalFormatting>
  <conditionalFormatting sqref="P118">
    <cfRule type="cellIs" dxfId="97" priority="10" operator="greaterThan">
      <formula>$G$118</formula>
    </cfRule>
  </conditionalFormatting>
  <conditionalFormatting sqref="P119">
    <cfRule type="cellIs" dxfId="96" priority="9" operator="greaterThan">
      <formula>$G$119</formula>
    </cfRule>
  </conditionalFormatting>
  <conditionalFormatting sqref="P120">
    <cfRule type="cellIs" dxfId="95" priority="8" operator="greaterThan">
      <formula>$G$120</formula>
    </cfRule>
  </conditionalFormatting>
  <conditionalFormatting sqref="P121">
    <cfRule type="cellIs" dxfId="94" priority="7" operator="greaterThan">
      <formula>$G$121</formula>
    </cfRule>
  </conditionalFormatting>
  <conditionalFormatting sqref="P122">
    <cfRule type="cellIs" dxfId="93" priority="6" operator="greaterThan">
      <formula>$G$122</formula>
    </cfRule>
  </conditionalFormatting>
  <conditionalFormatting sqref="P123">
    <cfRule type="cellIs" dxfId="92" priority="5" operator="greaterThan">
      <formula>$G$123</formula>
    </cfRule>
  </conditionalFormatting>
  <conditionalFormatting sqref="V7:V109">
    <cfRule type="duplicateValues" dxfId="91" priority="159"/>
  </conditionalFormatting>
  <dataValidations count="1">
    <dataValidation type="date" allowBlank="1" showInputMessage="1" showErrorMessage="1" sqref="D7:D25" xr:uid="{00000000-0002-0000-0700-000000000000}">
      <formula1>44562</formula1>
      <formula2>45658</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9"/>
  <sheetViews>
    <sheetView topLeftCell="A127" zoomScale="40" zoomScaleNormal="40" workbookViewId="0">
      <selection activeCell="H153" sqref="H153"/>
    </sheetView>
  </sheetViews>
  <sheetFormatPr defaultColWidth="12.5703125" defaultRowHeight="33"/>
  <cols>
    <col min="1" max="1" width="13.28515625" style="434" bestFit="1" customWidth="1"/>
    <col min="2" max="2" width="26.5703125" style="434" bestFit="1" customWidth="1"/>
    <col min="3" max="3" width="40.140625" style="434" bestFit="1" customWidth="1"/>
    <col min="4" max="4" width="24.28515625" style="434" bestFit="1" customWidth="1"/>
    <col min="5" max="5" width="22.5703125" style="434" bestFit="1" customWidth="1"/>
    <col min="6" max="6" width="50.7109375" style="434" bestFit="1" customWidth="1"/>
    <col min="7" max="7" width="39.28515625" style="434" customWidth="1"/>
    <col min="8" max="8" width="44.7109375" style="434" customWidth="1"/>
    <col min="9" max="9" width="26.5703125" style="434" bestFit="1" customWidth="1"/>
    <col min="10" max="10" width="51.28515625" style="480" customWidth="1"/>
    <col min="11" max="11" width="47.28515625" style="434" customWidth="1"/>
    <col min="12" max="12" width="20.85546875" style="434" bestFit="1" customWidth="1"/>
    <col min="13" max="16384" width="12.5703125" style="434"/>
  </cols>
  <sheetData>
    <row r="1" spans="1:12">
      <c r="A1" s="677" t="s">
        <v>1</v>
      </c>
      <c r="B1" s="677"/>
      <c r="C1" s="677"/>
      <c r="D1" s="677"/>
      <c r="E1" s="677"/>
      <c r="F1" s="677"/>
      <c r="G1" s="677"/>
      <c r="H1" s="677"/>
      <c r="I1" s="677"/>
      <c r="J1" s="677"/>
      <c r="K1" s="677"/>
      <c r="L1" s="677"/>
    </row>
    <row r="2" spans="1:12">
      <c r="A2" s="677" t="s">
        <v>1376</v>
      </c>
      <c r="B2" s="677"/>
      <c r="C2" s="677"/>
      <c r="D2" s="677"/>
      <c r="E2" s="677"/>
      <c r="F2" s="677"/>
      <c r="G2" s="677"/>
      <c r="H2" s="677"/>
      <c r="I2" s="677"/>
      <c r="J2" s="677"/>
      <c r="K2" s="677"/>
      <c r="L2" s="677"/>
    </row>
    <row r="3" spans="1:12">
      <c r="A3" s="678" t="str">
        <f>+[154]Site_Restoration!A3</f>
        <v>Name of the Contractor  : ROHIT ENTERPRISES</v>
      </c>
      <c r="B3" s="678"/>
      <c r="C3" s="678"/>
      <c r="D3" s="678"/>
      <c r="E3" s="678"/>
      <c r="F3" s="678"/>
      <c r="G3" s="678"/>
      <c r="H3" s="678"/>
      <c r="I3" s="678"/>
      <c r="J3" s="678"/>
      <c r="K3" s="678"/>
      <c r="L3" s="678"/>
    </row>
    <row r="4" spans="1:12" s="439" customFormat="1" ht="101.25">
      <c r="A4" s="435" t="s">
        <v>25</v>
      </c>
      <c r="B4" s="436" t="s">
        <v>26</v>
      </c>
      <c r="C4" s="436" t="s">
        <v>1377</v>
      </c>
      <c r="D4" s="436" t="s">
        <v>1378</v>
      </c>
      <c r="E4" s="436" t="s">
        <v>1379</v>
      </c>
      <c r="F4" s="436" t="s">
        <v>1001</v>
      </c>
      <c r="G4" s="436" t="s">
        <v>1380</v>
      </c>
      <c r="H4" s="436" t="s">
        <v>1381</v>
      </c>
      <c r="I4" s="436" t="s">
        <v>1004</v>
      </c>
      <c r="J4" s="437" t="s">
        <v>1382</v>
      </c>
      <c r="K4" s="436" t="s">
        <v>1383</v>
      </c>
      <c r="L4" s="438" t="s">
        <v>35</v>
      </c>
    </row>
    <row r="5" spans="1:12" ht="33.75">
      <c r="A5" s="440">
        <v>1</v>
      </c>
      <c r="B5" s="441" t="s">
        <v>1384</v>
      </c>
      <c r="C5" s="441" t="s">
        <v>159</v>
      </c>
      <c r="D5" s="441" t="s">
        <v>1385</v>
      </c>
      <c r="E5" s="441" t="s">
        <v>1386</v>
      </c>
      <c r="F5" s="441">
        <v>7</v>
      </c>
      <c r="G5" s="441" t="s">
        <v>1387</v>
      </c>
      <c r="H5" s="441" t="s">
        <v>1388</v>
      </c>
      <c r="I5" s="441" t="s">
        <v>1389</v>
      </c>
      <c r="J5" s="441" t="s">
        <v>1390</v>
      </c>
      <c r="K5" s="441">
        <v>9161080282</v>
      </c>
      <c r="L5" s="442"/>
    </row>
    <row r="6" spans="1:12" ht="33.75">
      <c r="A6" s="440">
        <v>2</v>
      </c>
      <c r="B6" s="441" t="s">
        <v>1384</v>
      </c>
      <c r="C6" s="441" t="s">
        <v>159</v>
      </c>
      <c r="D6" s="441" t="s">
        <v>1385</v>
      </c>
      <c r="E6" s="441" t="s">
        <v>1386</v>
      </c>
      <c r="F6" s="441" t="s">
        <v>1391</v>
      </c>
      <c r="G6" s="441" t="s">
        <v>1392</v>
      </c>
      <c r="H6" s="441" t="s">
        <v>1393</v>
      </c>
      <c r="I6" s="441" t="s">
        <v>1394</v>
      </c>
      <c r="J6" s="441" t="s">
        <v>1395</v>
      </c>
      <c r="K6" s="441" t="s">
        <v>1396</v>
      </c>
      <c r="L6" s="442"/>
    </row>
    <row r="7" spans="1:12" ht="33.75">
      <c r="A7" s="440">
        <v>3</v>
      </c>
      <c r="B7" s="441" t="s">
        <v>1384</v>
      </c>
      <c r="C7" s="441" t="s">
        <v>159</v>
      </c>
      <c r="D7" s="441" t="s">
        <v>1397</v>
      </c>
      <c r="E7" s="441" t="s">
        <v>1398</v>
      </c>
      <c r="F7" s="441" t="s">
        <v>1391</v>
      </c>
      <c r="G7" s="441" t="s">
        <v>1399</v>
      </c>
      <c r="H7" s="441" t="s">
        <v>1400</v>
      </c>
      <c r="I7" s="441" t="s">
        <v>1401</v>
      </c>
      <c r="J7" s="441" t="s">
        <v>1402</v>
      </c>
      <c r="K7" s="441" t="s">
        <v>1403</v>
      </c>
      <c r="L7" s="442"/>
    </row>
    <row r="8" spans="1:12" ht="33.75">
      <c r="A8" s="440">
        <v>4</v>
      </c>
      <c r="B8" s="441" t="s">
        <v>1404</v>
      </c>
      <c r="C8" s="441" t="s">
        <v>159</v>
      </c>
      <c r="D8" s="441" t="s">
        <v>1397</v>
      </c>
      <c r="E8" s="441" t="s">
        <v>1405</v>
      </c>
      <c r="F8" s="441" t="s">
        <v>1406</v>
      </c>
      <c r="G8" s="441" t="s">
        <v>1407</v>
      </c>
      <c r="H8" s="441" t="s">
        <v>1408</v>
      </c>
      <c r="I8" s="441" t="s">
        <v>1409</v>
      </c>
      <c r="J8" s="441" t="s">
        <v>1410</v>
      </c>
      <c r="K8" s="441" t="s">
        <v>1411</v>
      </c>
      <c r="L8" s="442"/>
    </row>
    <row r="9" spans="1:12" ht="33.75">
      <c r="A9" s="440">
        <v>5</v>
      </c>
      <c r="B9" s="441" t="s">
        <v>1412</v>
      </c>
      <c r="C9" s="441" t="s">
        <v>159</v>
      </c>
      <c r="D9" s="441" t="s">
        <v>1413</v>
      </c>
      <c r="E9" s="441" t="s">
        <v>1414</v>
      </c>
      <c r="F9" s="441" t="s">
        <v>1391</v>
      </c>
      <c r="G9" s="441" t="s">
        <v>1415</v>
      </c>
      <c r="H9" s="441" t="s">
        <v>1416</v>
      </c>
      <c r="I9" s="441" t="s">
        <v>1417</v>
      </c>
      <c r="J9" s="441" t="s">
        <v>1418</v>
      </c>
      <c r="K9" s="441" t="s">
        <v>1419</v>
      </c>
      <c r="L9" s="442"/>
    </row>
    <row r="10" spans="1:12" ht="33.75">
      <c r="A10" s="440">
        <v>6</v>
      </c>
      <c r="B10" s="441" t="s">
        <v>1420</v>
      </c>
      <c r="C10" s="441" t="s">
        <v>159</v>
      </c>
      <c r="D10" s="441" t="s">
        <v>1413</v>
      </c>
      <c r="E10" s="441" t="s">
        <v>1414</v>
      </c>
      <c r="F10" s="441" t="s">
        <v>1391</v>
      </c>
      <c r="G10" s="441" t="s">
        <v>1421</v>
      </c>
      <c r="H10" s="441" t="s">
        <v>1422</v>
      </c>
      <c r="I10" s="441" t="s">
        <v>1423</v>
      </c>
      <c r="J10" s="441" t="s">
        <v>1424</v>
      </c>
      <c r="K10" s="441" t="s">
        <v>1425</v>
      </c>
      <c r="L10" s="442"/>
    </row>
    <row r="11" spans="1:12" ht="33.75">
      <c r="A11" s="440">
        <v>7</v>
      </c>
      <c r="B11" s="441" t="s">
        <v>1426</v>
      </c>
      <c r="C11" s="441" t="s">
        <v>159</v>
      </c>
      <c r="D11" s="441" t="s">
        <v>1413</v>
      </c>
      <c r="E11" s="441" t="s">
        <v>1414</v>
      </c>
      <c r="F11" s="441" t="s">
        <v>1406</v>
      </c>
      <c r="G11" s="441" t="s">
        <v>1427</v>
      </c>
      <c r="H11" s="441" t="s">
        <v>1428</v>
      </c>
      <c r="I11" s="441" t="s">
        <v>1429</v>
      </c>
      <c r="J11" s="441" t="s">
        <v>1430</v>
      </c>
      <c r="K11" s="441" t="s">
        <v>1431</v>
      </c>
      <c r="L11" s="442"/>
    </row>
    <row r="12" spans="1:12" ht="33.75">
      <c r="A12" s="440">
        <v>8</v>
      </c>
      <c r="B12" s="441" t="s">
        <v>1420</v>
      </c>
      <c r="C12" s="441" t="s">
        <v>159</v>
      </c>
      <c r="D12" s="441" t="s">
        <v>1413</v>
      </c>
      <c r="E12" s="441" t="s">
        <v>1414</v>
      </c>
      <c r="F12" s="441" t="s">
        <v>1391</v>
      </c>
      <c r="G12" s="441" t="s">
        <v>1432</v>
      </c>
      <c r="H12" s="441" t="s">
        <v>1433</v>
      </c>
      <c r="I12" s="441" t="s">
        <v>1434</v>
      </c>
      <c r="J12" s="441" t="s">
        <v>1435</v>
      </c>
      <c r="K12" s="441" t="s">
        <v>1436</v>
      </c>
      <c r="L12" s="442"/>
    </row>
    <row r="13" spans="1:12" ht="33.75">
      <c r="A13" s="440">
        <v>9</v>
      </c>
      <c r="B13" s="441" t="s">
        <v>1420</v>
      </c>
      <c r="C13" s="441" t="s">
        <v>159</v>
      </c>
      <c r="D13" s="441" t="s">
        <v>1437</v>
      </c>
      <c r="E13" s="441" t="s">
        <v>1438</v>
      </c>
      <c r="F13" s="441" t="s">
        <v>1406</v>
      </c>
      <c r="G13" s="441" t="s">
        <v>1439</v>
      </c>
      <c r="H13" s="441" t="s">
        <v>1440</v>
      </c>
      <c r="I13" s="441" t="s">
        <v>1441</v>
      </c>
      <c r="J13" s="441" t="s">
        <v>1442</v>
      </c>
      <c r="K13" s="441" t="s">
        <v>1443</v>
      </c>
      <c r="L13" s="442"/>
    </row>
    <row r="14" spans="1:12" ht="33.75">
      <c r="A14" s="440">
        <v>10</v>
      </c>
      <c r="B14" s="441" t="s">
        <v>1426</v>
      </c>
      <c r="C14" s="441" t="s">
        <v>159</v>
      </c>
      <c r="D14" s="441" t="s">
        <v>1444</v>
      </c>
      <c r="E14" s="441" t="s">
        <v>1445</v>
      </c>
      <c r="F14" s="441" t="s">
        <v>1391</v>
      </c>
      <c r="G14" s="441" t="s">
        <v>1446</v>
      </c>
      <c r="H14" s="441" t="s">
        <v>1416</v>
      </c>
      <c r="I14" s="441" t="s">
        <v>1447</v>
      </c>
      <c r="J14" s="441" t="s">
        <v>1448</v>
      </c>
      <c r="K14" s="441">
        <v>8318089240</v>
      </c>
      <c r="L14" s="443"/>
    </row>
    <row r="15" spans="1:12" ht="33.75">
      <c r="A15" s="440">
        <v>11</v>
      </c>
      <c r="B15" s="441" t="s">
        <v>1420</v>
      </c>
      <c r="C15" s="441" t="s">
        <v>159</v>
      </c>
      <c r="D15" s="441" t="s">
        <v>1444</v>
      </c>
      <c r="E15" s="441" t="s">
        <v>1445</v>
      </c>
      <c r="F15" s="441" t="s">
        <v>1391</v>
      </c>
      <c r="G15" s="441" t="s">
        <v>1449</v>
      </c>
      <c r="H15" s="441" t="s">
        <v>1450</v>
      </c>
      <c r="I15" s="441" t="s">
        <v>1451</v>
      </c>
      <c r="J15" s="441" t="s">
        <v>1452</v>
      </c>
      <c r="K15" s="441" t="s">
        <v>1453</v>
      </c>
      <c r="L15" s="443"/>
    </row>
    <row r="16" spans="1:12" ht="33.75">
      <c r="A16" s="440">
        <v>12</v>
      </c>
      <c r="B16" s="441" t="s">
        <v>1420</v>
      </c>
      <c r="C16" s="441" t="s">
        <v>159</v>
      </c>
      <c r="D16" s="441" t="s">
        <v>1454</v>
      </c>
      <c r="E16" s="441" t="s">
        <v>1455</v>
      </c>
      <c r="F16" s="441" t="s">
        <v>1406</v>
      </c>
      <c r="G16" s="441" t="s">
        <v>1456</v>
      </c>
      <c r="H16" s="441" t="s">
        <v>1457</v>
      </c>
      <c r="I16" s="441" t="s">
        <v>1458</v>
      </c>
      <c r="J16" s="441" t="s">
        <v>1459</v>
      </c>
      <c r="K16" s="441" t="s">
        <v>1460</v>
      </c>
      <c r="L16" s="443"/>
    </row>
    <row r="17" spans="1:12" ht="33.75">
      <c r="A17" s="440">
        <v>13</v>
      </c>
      <c r="B17" s="441" t="s">
        <v>1461</v>
      </c>
      <c r="C17" s="441" t="s">
        <v>160</v>
      </c>
      <c r="D17" s="441" t="s">
        <v>1444</v>
      </c>
      <c r="E17" s="441" t="s">
        <v>1445</v>
      </c>
      <c r="F17" s="441" t="s">
        <v>1406</v>
      </c>
      <c r="G17" s="441" t="s">
        <v>1462</v>
      </c>
      <c r="H17" s="441" t="s">
        <v>1463</v>
      </c>
      <c r="I17" s="441" t="s">
        <v>1464</v>
      </c>
      <c r="J17" s="441" t="s">
        <v>1465</v>
      </c>
      <c r="K17" s="441" t="s">
        <v>1466</v>
      </c>
      <c r="L17" s="443"/>
    </row>
    <row r="18" spans="1:12" ht="33.75">
      <c r="A18" s="440">
        <v>14</v>
      </c>
      <c r="B18" s="441" t="s">
        <v>1420</v>
      </c>
      <c r="C18" s="441" t="s">
        <v>160</v>
      </c>
      <c r="D18" s="441" t="s">
        <v>1467</v>
      </c>
      <c r="E18" s="441" t="s">
        <v>1468</v>
      </c>
      <c r="F18" s="441" t="s">
        <v>1406</v>
      </c>
      <c r="G18" s="441" t="s">
        <v>1469</v>
      </c>
      <c r="H18" s="441" t="s">
        <v>1470</v>
      </c>
      <c r="I18" s="441" t="s">
        <v>1471</v>
      </c>
      <c r="J18" s="441" t="s">
        <v>1472</v>
      </c>
      <c r="K18" s="441" t="s">
        <v>1473</v>
      </c>
      <c r="L18" s="443"/>
    </row>
    <row r="19" spans="1:12" ht="33.75">
      <c r="A19" s="440">
        <v>15</v>
      </c>
      <c r="B19" s="441" t="s">
        <v>1420</v>
      </c>
      <c r="C19" s="441" t="s">
        <v>160</v>
      </c>
      <c r="D19" s="441" t="s">
        <v>1474</v>
      </c>
      <c r="E19" s="441" t="s">
        <v>1467</v>
      </c>
      <c r="F19" s="441" t="s">
        <v>1391</v>
      </c>
      <c r="G19" s="441" t="s">
        <v>1475</v>
      </c>
      <c r="H19" s="441" t="s">
        <v>1476</v>
      </c>
      <c r="I19" s="441" t="s">
        <v>1477</v>
      </c>
      <c r="J19" s="441" t="s">
        <v>1478</v>
      </c>
      <c r="K19" s="441" t="s">
        <v>1479</v>
      </c>
      <c r="L19" s="443"/>
    </row>
    <row r="20" spans="1:12" ht="33.75">
      <c r="A20" s="440">
        <v>16</v>
      </c>
      <c r="B20" s="441" t="s">
        <v>1480</v>
      </c>
      <c r="C20" s="441" t="s">
        <v>160</v>
      </c>
      <c r="D20" s="441">
        <v>148</v>
      </c>
      <c r="E20" s="441" t="s">
        <v>1474</v>
      </c>
      <c r="F20" s="441" t="s">
        <v>1406</v>
      </c>
      <c r="G20" s="441" t="s">
        <v>1481</v>
      </c>
      <c r="H20" s="441" t="s">
        <v>1482</v>
      </c>
      <c r="I20" s="441" t="s">
        <v>1483</v>
      </c>
      <c r="J20" s="441" t="s">
        <v>1484</v>
      </c>
      <c r="K20" s="441" t="s">
        <v>1485</v>
      </c>
      <c r="L20" s="443"/>
    </row>
    <row r="21" spans="1:12" ht="33.75">
      <c r="A21" s="440">
        <v>17</v>
      </c>
      <c r="B21" s="441" t="s">
        <v>1480</v>
      </c>
      <c r="C21" s="441" t="s">
        <v>160</v>
      </c>
      <c r="D21" s="441" t="s">
        <v>1486</v>
      </c>
      <c r="E21" s="441" t="s">
        <v>1474</v>
      </c>
      <c r="F21" s="441" t="s">
        <v>1391</v>
      </c>
      <c r="G21" s="441" t="s">
        <v>1487</v>
      </c>
      <c r="H21" s="441" t="s">
        <v>1488</v>
      </c>
      <c r="I21" s="441" t="s">
        <v>1489</v>
      </c>
      <c r="J21" s="441" t="s">
        <v>1490</v>
      </c>
      <c r="K21" s="441" t="s">
        <v>1491</v>
      </c>
      <c r="L21" s="443"/>
    </row>
    <row r="22" spans="1:12" ht="33.75">
      <c r="A22" s="440">
        <v>18</v>
      </c>
      <c r="B22" s="441" t="s">
        <v>1480</v>
      </c>
      <c r="C22" s="441" t="s">
        <v>390</v>
      </c>
      <c r="D22" s="441" t="s">
        <v>1492</v>
      </c>
      <c r="E22" s="441" t="s">
        <v>1493</v>
      </c>
      <c r="F22" s="441" t="s">
        <v>1494</v>
      </c>
      <c r="G22" s="441" t="s">
        <v>1495</v>
      </c>
      <c r="H22" s="441" t="s">
        <v>1496</v>
      </c>
      <c r="I22" s="441" t="s">
        <v>1401</v>
      </c>
      <c r="J22" s="441" t="s">
        <v>1497</v>
      </c>
      <c r="K22" s="441" t="s">
        <v>1498</v>
      </c>
      <c r="L22" s="443"/>
    </row>
    <row r="23" spans="1:12" ht="33.75">
      <c r="A23" s="440">
        <v>19</v>
      </c>
      <c r="B23" s="441" t="s">
        <v>1480</v>
      </c>
      <c r="C23" s="441" t="s">
        <v>159</v>
      </c>
      <c r="D23" s="441">
        <v>78</v>
      </c>
      <c r="E23" s="441" t="s">
        <v>1493</v>
      </c>
      <c r="F23" s="441" t="s">
        <v>1391</v>
      </c>
      <c r="G23" s="441" t="s">
        <v>1499</v>
      </c>
      <c r="H23" s="441" t="s">
        <v>1500</v>
      </c>
      <c r="I23" s="441" t="s">
        <v>1501</v>
      </c>
      <c r="J23" s="441" t="s">
        <v>1502</v>
      </c>
      <c r="K23" s="441" t="s">
        <v>1503</v>
      </c>
      <c r="L23" s="443"/>
    </row>
    <row r="24" spans="1:12" ht="33.75">
      <c r="A24" s="440">
        <v>20</v>
      </c>
      <c r="B24" s="441" t="s">
        <v>1480</v>
      </c>
      <c r="C24" s="441" t="s">
        <v>159</v>
      </c>
      <c r="D24" s="441">
        <v>78</v>
      </c>
      <c r="E24" s="441" t="s">
        <v>1493</v>
      </c>
      <c r="F24" s="441" t="s">
        <v>1504</v>
      </c>
      <c r="G24" s="441" t="s">
        <v>1505</v>
      </c>
      <c r="H24" s="441" t="s">
        <v>1506</v>
      </c>
      <c r="I24" s="441" t="s">
        <v>1507</v>
      </c>
      <c r="J24" s="441" t="s">
        <v>1508</v>
      </c>
      <c r="K24" s="441" t="s">
        <v>1509</v>
      </c>
      <c r="L24" s="443"/>
    </row>
    <row r="25" spans="1:12" ht="33.75">
      <c r="A25" s="440">
        <v>21</v>
      </c>
      <c r="B25" s="441" t="s">
        <v>1480</v>
      </c>
      <c r="C25" s="441" t="s">
        <v>159</v>
      </c>
      <c r="D25" s="441" t="s">
        <v>1413</v>
      </c>
      <c r="E25" s="441" t="s">
        <v>1510</v>
      </c>
      <c r="F25" s="441" t="s">
        <v>1391</v>
      </c>
      <c r="G25" s="441" t="s">
        <v>1511</v>
      </c>
      <c r="H25" s="441" t="s">
        <v>1512</v>
      </c>
      <c r="I25" s="441" t="s">
        <v>1513</v>
      </c>
      <c r="J25" s="441" t="s">
        <v>1514</v>
      </c>
      <c r="K25" s="441">
        <v>8874123063</v>
      </c>
      <c r="L25" s="443"/>
    </row>
    <row r="26" spans="1:12" ht="33.75">
      <c r="A26" s="440">
        <v>22</v>
      </c>
      <c r="B26" s="441" t="s">
        <v>1480</v>
      </c>
      <c r="C26" s="441" t="s">
        <v>159</v>
      </c>
      <c r="D26" s="441" t="s">
        <v>1437</v>
      </c>
      <c r="E26" s="441" t="s">
        <v>1438</v>
      </c>
      <c r="F26" s="441" t="s">
        <v>1406</v>
      </c>
      <c r="G26" s="441" t="s">
        <v>1515</v>
      </c>
      <c r="H26" s="441" t="s">
        <v>1516</v>
      </c>
      <c r="I26" s="441" t="s">
        <v>1513</v>
      </c>
      <c r="J26" s="441" t="s">
        <v>1517</v>
      </c>
      <c r="K26" s="441" t="s">
        <v>1518</v>
      </c>
      <c r="L26" s="443"/>
    </row>
    <row r="27" spans="1:12" ht="33.75">
      <c r="A27" s="440">
        <v>23</v>
      </c>
      <c r="B27" s="441" t="s">
        <v>1519</v>
      </c>
      <c r="C27" s="441" t="s">
        <v>159</v>
      </c>
      <c r="D27" s="441" t="s">
        <v>1437</v>
      </c>
      <c r="E27" s="441" t="s">
        <v>1413</v>
      </c>
      <c r="F27" s="441" t="s">
        <v>1406</v>
      </c>
      <c r="G27" s="441" t="s">
        <v>1520</v>
      </c>
      <c r="H27" s="441" t="s">
        <v>1521</v>
      </c>
      <c r="I27" s="441" t="s">
        <v>1522</v>
      </c>
      <c r="J27" s="441" t="s">
        <v>1523</v>
      </c>
      <c r="K27" s="441">
        <v>8800993601</v>
      </c>
      <c r="L27" s="443"/>
    </row>
    <row r="28" spans="1:12" ht="33.75">
      <c r="A28" s="440">
        <v>24</v>
      </c>
      <c r="B28" s="441" t="s">
        <v>1524</v>
      </c>
      <c r="C28" s="441" t="s">
        <v>159</v>
      </c>
      <c r="D28" s="441" t="s">
        <v>1437</v>
      </c>
      <c r="E28" s="441" t="s">
        <v>1413</v>
      </c>
      <c r="F28" s="441" t="s">
        <v>1391</v>
      </c>
      <c r="G28" s="441" t="s">
        <v>1525</v>
      </c>
      <c r="H28" s="441" t="s">
        <v>1526</v>
      </c>
      <c r="I28" s="441" t="s">
        <v>1527</v>
      </c>
      <c r="J28" s="441" t="s">
        <v>1528</v>
      </c>
      <c r="K28" s="441" t="s">
        <v>1529</v>
      </c>
      <c r="L28" s="443"/>
    </row>
    <row r="29" spans="1:12" ht="33.75">
      <c r="A29" s="440">
        <v>25</v>
      </c>
      <c r="B29" s="441" t="s">
        <v>1519</v>
      </c>
      <c r="C29" s="441" t="s">
        <v>159</v>
      </c>
      <c r="D29" s="441" t="s">
        <v>1530</v>
      </c>
      <c r="E29" s="441">
        <v>128</v>
      </c>
      <c r="F29" s="441" t="s">
        <v>1406</v>
      </c>
      <c r="G29" s="441" t="s">
        <v>1531</v>
      </c>
      <c r="H29" s="441" t="s">
        <v>1532</v>
      </c>
      <c r="I29" s="441" t="s">
        <v>1533</v>
      </c>
      <c r="J29" s="441" t="s">
        <v>1534</v>
      </c>
      <c r="K29" s="441">
        <v>8052058146</v>
      </c>
      <c r="L29" s="443"/>
    </row>
    <row r="30" spans="1:12" ht="33.75">
      <c r="A30" s="440">
        <v>26</v>
      </c>
      <c r="B30" s="441" t="s">
        <v>1519</v>
      </c>
      <c r="C30" s="441" t="s">
        <v>159</v>
      </c>
      <c r="D30" s="441" t="s">
        <v>1397</v>
      </c>
      <c r="E30" s="441" t="s">
        <v>1405</v>
      </c>
      <c r="F30" s="441" t="s">
        <v>1391</v>
      </c>
      <c r="G30" s="441" t="s">
        <v>1535</v>
      </c>
      <c r="H30" s="441" t="s">
        <v>1408</v>
      </c>
      <c r="I30" s="441" t="s">
        <v>1536</v>
      </c>
      <c r="J30" s="441" t="s">
        <v>1537</v>
      </c>
      <c r="K30" s="441">
        <v>7800585707</v>
      </c>
      <c r="L30" s="443"/>
    </row>
    <row r="31" spans="1:12" ht="33.75">
      <c r="A31" s="440">
        <v>27</v>
      </c>
      <c r="B31" s="441" t="s">
        <v>1538</v>
      </c>
      <c r="C31" s="441" t="s">
        <v>159</v>
      </c>
      <c r="D31" s="441" t="s">
        <v>1539</v>
      </c>
      <c r="E31" s="441">
        <v>109</v>
      </c>
      <c r="F31" s="441" t="s">
        <v>1406</v>
      </c>
      <c r="G31" s="441" t="s">
        <v>1540</v>
      </c>
      <c r="H31" s="441" t="s">
        <v>1541</v>
      </c>
      <c r="I31" s="441" t="s">
        <v>1542</v>
      </c>
      <c r="J31" s="441" t="s">
        <v>1543</v>
      </c>
      <c r="K31" s="441" t="s">
        <v>1544</v>
      </c>
      <c r="L31" s="443"/>
    </row>
    <row r="32" spans="1:12" ht="33.75">
      <c r="A32" s="440">
        <v>28</v>
      </c>
      <c r="B32" s="441" t="s">
        <v>1524</v>
      </c>
      <c r="C32" s="441" t="s">
        <v>159</v>
      </c>
      <c r="D32" s="441" t="s">
        <v>1413</v>
      </c>
      <c r="E32" s="441">
        <v>8</v>
      </c>
      <c r="F32" s="441" t="s">
        <v>1504</v>
      </c>
      <c r="G32" s="441" t="s">
        <v>1545</v>
      </c>
      <c r="H32" s="441" t="s">
        <v>1546</v>
      </c>
      <c r="I32" s="441" t="s">
        <v>1547</v>
      </c>
      <c r="J32" s="441" t="s">
        <v>1548</v>
      </c>
      <c r="K32" s="441" t="s">
        <v>1549</v>
      </c>
      <c r="L32" s="443"/>
    </row>
    <row r="33" spans="1:12" ht="33.75">
      <c r="A33" s="440">
        <v>29</v>
      </c>
      <c r="B33" s="441" t="s">
        <v>1524</v>
      </c>
      <c r="C33" s="441" t="s">
        <v>159</v>
      </c>
      <c r="D33" s="441" t="s">
        <v>1413</v>
      </c>
      <c r="E33" s="441">
        <v>8</v>
      </c>
      <c r="F33" s="441" t="s">
        <v>1391</v>
      </c>
      <c r="G33" s="441" t="s">
        <v>1550</v>
      </c>
      <c r="H33" s="441" t="s">
        <v>1551</v>
      </c>
      <c r="I33" s="441" t="s">
        <v>1552</v>
      </c>
      <c r="J33" s="441" t="s">
        <v>1553</v>
      </c>
      <c r="K33" s="441" t="s">
        <v>1554</v>
      </c>
      <c r="L33" s="443"/>
    </row>
    <row r="34" spans="1:12" ht="33.75">
      <c r="A34" s="440">
        <v>30</v>
      </c>
      <c r="B34" s="441" t="s">
        <v>1519</v>
      </c>
      <c r="C34" s="441" t="s">
        <v>159</v>
      </c>
      <c r="D34" s="441" t="s">
        <v>1413</v>
      </c>
      <c r="E34" s="441" t="s">
        <v>1414</v>
      </c>
      <c r="F34" s="441" t="s">
        <v>1406</v>
      </c>
      <c r="G34" s="441" t="s">
        <v>1555</v>
      </c>
      <c r="H34" s="441" t="s">
        <v>1556</v>
      </c>
      <c r="I34" s="441" t="s">
        <v>1557</v>
      </c>
      <c r="J34" s="441" t="s">
        <v>1558</v>
      </c>
      <c r="K34" s="441">
        <v>8002854297</v>
      </c>
      <c r="L34" s="443"/>
    </row>
    <row r="35" spans="1:12" ht="33.75">
      <c r="A35" s="440">
        <v>31</v>
      </c>
      <c r="B35" s="441" t="s">
        <v>1519</v>
      </c>
      <c r="C35" s="441" t="s">
        <v>159</v>
      </c>
      <c r="D35" s="441" t="s">
        <v>1413</v>
      </c>
      <c r="E35" s="441">
        <v>8</v>
      </c>
      <c r="F35" s="441" t="s">
        <v>1391</v>
      </c>
      <c r="G35" s="441" t="s">
        <v>1559</v>
      </c>
      <c r="H35" s="441" t="s">
        <v>1560</v>
      </c>
      <c r="I35" s="441" t="s">
        <v>1561</v>
      </c>
      <c r="J35" s="441" t="s">
        <v>1562</v>
      </c>
      <c r="K35" s="441" t="s">
        <v>1563</v>
      </c>
      <c r="L35" s="443"/>
    </row>
    <row r="36" spans="1:12" ht="33.75">
      <c r="A36" s="440">
        <v>32</v>
      </c>
      <c r="B36" s="441" t="s">
        <v>1519</v>
      </c>
      <c r="C36" s="441" t="s">
        <v>159</v>
      </c>
      <c r="D36" s="441" t="s">
        <v>1413</v>
      </c>
      <c r="E36" s="441">
        <v>8</v>
      </c>
      <c r="F36" s="441">
        <v>8</v>
      </c>
      <c r="G36" s="441" t="s">
        <v>1564</v>
      </c>
      <c r="H36" s="441" t="s">
        <v>1565</v>
      </c>
      <c r="I36" s="441" t="s">
        <v>1566</v>
      </c>
      <c r="J36" s="441" t="s">
        <v>1567</v>
      </c>
      <c r="K36" s="441" t="s">
        <v>1568</v>
      </c>
      <c r="L36" s="443"/>
    </row>
    <row r="37" spans="1:12" ht="33.75">
      <c r="A37" s="440">
        <v>33</v>
      </c>
      <c r="B37" s="441" t="s">
        <v>1519</v>
      </c>
      <c r="C37" s="441" t="s">
        <v>159</v>
      </c>
      <c r="D37" s="441" t="s">
        <v>1444</v>
      </c>
      <c r="E37" s="441" t="s">
        <v>1445</v>
      </c>
      <c r="F37" s="441" t="s">
        <v>1391</v>
      </c>
      <c r="G37" s="441" t="s">
        <v>1569</v>
      </c>
      <c r="H37" s="441" t="s">
        <v>1570</v>
      </c>
      <c r="I37" s="441" t="s">
        <v>1571</v>
      </c>
      <c r="J37" s="441" t="s">
        <v>1572</v>
      </c>
      <c r="K37" s="441">
        <v>7800046369</v>
      </c>
      <c r="L37" s="443"/>
    </row>
    <row r="38" spans="1:12" ht="33.75">
      <c r="A38" s="440">
        <v>34</v>
      </c>
      <c r="B38" s="441" t="s">
        <v>1573</v>
      </c>
      <c r="C38" s="441" t="s">
        <v>159</v>
      </c>
      <c r="D38" s="441" t="s">
        <v>1444</v>
      </c>
      <c r="E38" s="441" t="s">
        <v>1445</v>
      </c>
      <c r="F38" s="441" t="s">
        <v>1406</v>
      </c>
      <c r="G38" s="441" t="s">
        <v>1574</v>
      </c>
      <c r="H38" s="441" t="s">
        <v>1575</v>
      </c>
      <c r="I38" s="441" t="s">
        <v>1576</v>
      </c>
      <c r="J38" s="441" t="s">
        <v>1577</v>
      </c>
      <c r="K38" s="441" t="s">
        <v>1578</v>
      </c>
      <c r="L38" s="443"/>
    </row>
    <row r="39" spans="1:12" ht="33.75">
      <c r="A39" s="440">
        <v>35</v>
      </c>
      <c r="B39" s="441" t="s">
        <v>1519</v>
      </c>
      <c r="C39" s="441" t="s">
        <v>159</v>
      </c>
      <c r="D39" s="441" t="s">
        <v>1413</v>
      </c>
      <c r="E39" s="441" t="s">
        <v>1414</v>
      </c>
      <c r="F39" s="441" t="s">
        <v>1391</v>
      </c>
      <c r="G39" s="441" t="s">
        <v>1579</v>
      </c>
      <c r="H39" s="441" t="s">
        <v>1580</v>
      </c>
      <c r="I39" s="441" t="s">
        <v>1581</v>
      </c>
      <c r="J39" s="441" t="s">
        <v>1582</v>
      </c>
      <c r="K39" s="441" t="s">
        <v>1583</v>
      </c>
      <c r="L39" s="443"/>
    </row>
    <row r="40" spans="1:12" ht="33.75">
      <c r="A40" s="440">
        <v>36</v>
      </c>
      <c r="B40" s="441" t="s">
        <v>1584</v>
      </c>
      <c r="C40" s="441" t="s">
        <v>160</v>
      </c>
      <c r="D40" s="441" t="s">
        <v>1585</v>
      </c>
      <c r="E40" s="441" t="s">
        <v>1586</v>
      </c>
      <c r="F40" s="441" t="s">
        <v>1406</v>
      </c>
      <c r="G40" s="441" t="s">
        <v>1587</v>
      </c>
      <c r="H40" s="441" t="s">
        <v>1408</v>
      </c>
      <c r="I40" s="441" t="s">
        <v>1588</v>
      </c>
      <c r="J40" s="441" t="s">
        <v>1589</v>
      </c>
      <c r="K40" s="441" t="s">
        <v>1590</v>
      </c>
      <c r="L40" s="443"/>
    </row>
    <row r="41" spans="1:12" ht="33.75">
      <c r="A41" s="440">
        <v>37</v>
      </c>
      <c r="B41" s="441" t="s">
        <v>1584</v>
      </c>
      <c r="C41" s="441" t="s">
        <v>160</v>
      </c>
      <c r="D41" s="441" t="s">
        <v>1585</v>
      </c>
      <c r="E41" s="441" t="s">
        <v>1586</v>
      </c>
      <c r="F41" s="441" t="s">
        <v>1391</v>
      </c>
      <c r="G41" s="441" t="s">
        <v>1591</v>
      </c>
      <c r="H41" s="441" t="s">
        <v>1592</v>
      </c>
      <c r="I41" s="441" t="s">
        <v>1593</v>
      </c>
      <c r="J41" s="441" t="s">
        <v>1594</v>
      </c>
      <c r="K41" s="441" t="s">
        <v>1595</v>
      </c>
      <c r="L41" s="443"/>
    </row>
    <row r="42" spans="1:12" ht="33.75">
      <c r="A42" s="440">
        <v>38</v>
      </c>
      <c r="B42" s="441" t="s">
        <v>1584</v>
      </c>
      <c r="C42" s="441" t="s">
        <v>160</v>
      </c>
      <c r="D42" s="441">
        <v>89</v>
      </c>
      <c r="E42" s="441" t="s">
        <v>1586</v>
      </c>
      <c r="F42" s="441">
        <v>7</v>
      </c>
      <c r="G42" s="441" t="s">
        <v>1596</v>
      </c>
      <c r="H42" s="441" t="s">
        <v>1597</v>
      </c>
      <c r="I42" s="441" t="s">
        <v>1598</v>
      </c>
      <c r="J42" s="441" t="s">
        <v>1599</v>
      </c>
      <c r="K42" s="441" t="s">
        <v>1600</v>
      </c>
      <c r="L42" s="443"/>
    </row>
    <row r="43" spans="1:12" ht="33.75">
      <c r="A43" s="440">
        <v>39</v>
      </c>
      <c r="B43" s="441" t="s">
        <v>1584</v>
      </c>
      <c r="C43" s="441" t="s">
        <v>160</v>
      </c>
      <c r="D43" s="441" t="s">
        <v>1586</v>
      </c>
      <c r="E43" s="441" t="s">
        <v>1601</v>
      </c>
      <c r="F43" s="441" t="s">
        <v>1391</v>
      </c>
      <c r="G43" s="441" t="s">
        <v>1602</v>
      </c>
      <c r="H43" s="441" t="s">
        <v>1603</v>
      </c>
      <c r="I43" s="441" t="s">
        <v>1604</v>
      </c>
      <c r="J43" s="441" t="s">
        <v>1605</v>
      </c>
      <c r="K43" s="441" t="s">
        <v>1606</v>
      </c>
      <c r="L43" s="443"/>
    </row>
    <row r="44" spans="1:12" ht="33.75">
      <c r="A44" s="440">
        <v>40</v>
      </c>
      <c r="B44" s="441" t="s">
        <v>1584</v>
      </c>
      <c r="C44" s="441" t="s">
        <v>160</v>
      </c>
      <c r="D44" s="441" t="s">
        <v>1586</v>
      </c>
      <c r="E44" s="441" t="s">
        <v>1601</v>
      </c>
      <c r="F44" s="441" t="s">
        <v>1504</v>
      </c>
      <c r="G44" s="441" t="s">
        <v>1607</v>
      </c>
      <c r="H44" s="441" t="s">
        <v>1608</v>
      </c>
      <c r="I44" s="441" t="s">
        <v>1609</v>
      </c>
      <c r="J44" s="441" t="s">
        <v>1610</v>
      </c>
      <c r="K44" s="441" t="s">
        <v>1611</v>
      </c>
      <c r="L44" s="443"/>
    </row>
    <row r="45" spans="1:12" ht="33.75">
      <c r="A45" s="440">
        <v>41</v>
      </c>
      <c r="B45" s="441" t="s">
        <v>1612</v>
      </c>
      <c r="C45" s="441" t="s">
        <v>159</v>
      </c>
      <c r="D45" s="441">
        <v>9</v>
      </c>
      <c r="E45" s="441">
        <v>8</v>
      </c>
      <c r="F45" s="441" t="s">
        <v>1391</v>
      </c>
      <c r="G45" s="441" t="s">
        <v>1613</v>
      </c>
      <c r="H45" s="441" t="s">
        <v>1614</v>
      </c>
      <c r="I45" s="441" t="s">
        <v>1615</v>
      </c>
      <c r="J45" s="441" t="s">
        <v>1616</v>
      </c>
      <c r="K45" s="441" t="s">
        <v>1617</v>
      </c>
      <c r="L45" s="443"/>
    </row>
    <row r="46" spans="1:12" ht="33.75">
      <c r="A46" s="440">
        <v>42</v>
      </c>
      <c r="B46" s="441" t="s">
        <v>1612</v>
      </c>
      <c r="C46" s="441" t="s">
        <v>159</v>
      </c>
      <c r="D46" s="441">
        <v>3</v>
      </c>
      <c r="E46" s="441" t="s">
        <v>1445</v>
      </c>
      <c r="F46" s="441" t="s">
        <v>1406</v>
      </c>
      <c r="G46" s="441" t="s">
        <v>1618</v>
      </c>
      <c r="H46" s="441" t="s">
        <v>1619</v>
      </c>
      <c r="I46" s="441" t="s">
        <v>1620</v>
      </c>
      <c r="J46" s="441" t="s">
        <v>1621</v>
      </c>
      <c r="K46" s="441" t="s">
        <v>1622</v>
      </c>
      <c r="L46" s="443"/>
    </row>
    <row r="47" spans="1:12" ht="33.75">
      <c r="A47" s="440">
        <v>43</v>
      </c>
      <c r="B47" s="441" t="s">
        <v>1612</v>
      </c>
      <c r="C47" s="441" t="s">
        <v>159</v>
      </c>
      <c r="D47" s="441">
        <v>9</v>
      </c>
      <c r="E47" s="441">
        <v>8</v>
      </c>
      <c r="F47" s="441" t="s">
        <v>1391</v>
      </c>
      <c r="G47" s="441" t="s">
        <v>1623</v>
      </c>
      <c r="H47" s="441"/>
      <c r="I47" s="441" t="s">
        <v>1513</v>
      </c>
      <c r="J47" s="441" t="s">
        <v>1624</v>
      </c>
      <c r="K47" s="441" t="s">
        <v>1625</v>
      </c>
      <c r="L47" s="443"/>
    </row>
    <row r="48" spans="1:12" ht="33.75">
      <c r="A48" s="440">
        <v>44</v>
      </c>
      <c r="B48" s="441" t="s">
        <v>1612</v>
      </c>
      <c r="C48" s="441" t="s">
        <v>159</v>
      </c>
      <c r="D48" s="441" t="s">
        <v>1626</v>
      </c>
      <c r="E48" s="441" t="s">
        <v>1627</v>
      </c>
      <c r="F48" s="441" t="s">
        <v>1391</v>
      </c>
      <c r="G48" s="441" t="s">
        <v>1628</v>
      </c>
      <c r="H48" s="441" t="s">
        <v>1629</v>
      </c>
      <c r="I48" s="441" t="s">
        <v>1630</v>
      </c>
      <c r="J48" s="441" t="s">
        <v>1631</v>
      </c>
      <c r="K48" s="441" t="s">
        <v>1632</v>
      </c>
      <c r="L48" s="443"/>
    </row>
    <row r="49" spans="1:12" ht="33.75">
      <c r="A49" s="440">
        <v>45</v>
      </c>
      <c r="B49" s="441" t="s">
        <v>1612</v>
      </c>
      <c r="C49" s="441" t="s">
        <v>159</v>
      </c>
      <c r="D49" s="441">
        <v>3</v>
      </c>
      <c r="E49" s="441" t="s">
        <v>1445</v>
      </c>
      <c r="F49" s="441" t="s">
        <v>1406</v>
      </c>
      <c r="G49" s="441" t="s">
        <v>1633</v>
      </c>
      <c r="H49" s="441" t="s">
        <v>1634</v>
      </c>
      <c r="I49" s="441" t="s">
        <v>1635</v>
      </c>
      <c r="J49" s="441" t="s">
        <v>1636</v>
      </c>
      <c r="K49" s="441" t="s">
        <v>1637</v>
      </c>
      <c r="L49" s="443"/>
    </row>
    <row r="50" spans="1:12" ht="33.75">
      <c r="A50" s="440">
        <v>46</v>
      </c>
      <c r="B50" s="441" t="s">
        <v>1612</v>
      </c>
      <c r="C50" s="441" t="s">
        <v>159</v>
      </c>
      <c r="D50" s="441">
        <v>9</v>
      </c>
      <c r="E50" s="441">
        <v>8</v>
      </c>
      <c r="F50" s="441">
        <v>8</v>
      </c>
      <c r="G50" s="441" t="s">
        <v>1638</v>
      </c>
      <c r="H50" s="441" t="s">
        <v>1639</v>
      </c>
      <c r="I50" s="441" t="s">
        <v>1640</v>
      </c>
      <c r="J50" s="441" t="s">
        <v>1641</v>
      </c>
      <c r="K50" s="441" t="s">
        <v>1642</v>
      </c>
      <c r="L50" s="443"/>
    </row>
    <row r="51" spans="1:12" ht="33.75">
      <c r="A51" s="440">
        <v>47</v>
      </c>
      <c r="B51" s="441" t="s">
        <v>1612</v>
      </c>
      <c r="C51" s="441" t="s">
        <v>160</v>
      </c>
      <c r="D51" s="441" t="s">
        <v>1586</v>
      </c>
      <c r="E51" s="441" t="s">
        <v>1601</v>
      </c>
      <c r="F51" s="441" t="s">
        <v>1406</v>
      </c>
      <c r="G51" s="441" t="s">
        <v>1643</v>
      </c>
      <c r="H51" s="441" t="s">
        <v>1644</v>
      </c>
      <c r="I51" s="441" t="s">
        <v>1645</v>
      </c>
      <c r="J51" s="441" t="s">
        <v>1646</v>
      </c>
      <c r="K51" s="441" t="s">
        <v>1647</v>
      </c>
      <c r="L51" s="443"/>
    </row>
    <row r="52" spans="1:12" ht="33.75">
      <c r="A52" s="440">
        <v>48</v>
      </c>
      <c r="B52" s="441" t="s">
        <v>1612</v>
      </c>
      <c r="C52" s="441" t="s">
        <v>160</v>
      </c>
      <c r="D52" s="441" t="s">
        <v>1586</v>
      </c>
      <c r="E52" s="441" t="s">
        <v>1601</v>
      </c>
      <c r="F52" s="441">
        <v>8</v>
      </c>
      <c r="G52" s="441" t="s">
        <v>1648</v>
      </c>
      <c r="H52" s="441" t="s">
        <v>1649</v>
      </c>
      <c r="I52" s="441" t="s">
        <v>1650</v>
      </c>
      <c r="J52" s="441" t="s">
        <v>1651</v>
      </c>
      <c r="K52" s="441" t="s">
        <v>1652</v>
      </c>
      <c r="L52" s="443"/>
    </row>
    <row r="53" spans="1:12" ht="33.75">
      <c r="A53" s="440">
        <v>49</v>
      </c>
      <c r="B53" s="441" t="s">
        <v>1612</v>
      </c>
      <c r="C53" s="441" t="s">
        <v>160</v>
      </c>
      <c r="D53" s="441" t="s">
        <v>1586</v>
      </c>
      <c r="E53" s="441" t="s">
        <v>1601</v>
      </c>
      <c r="F53" s="441" t="s">
        <v>1406</v>
      </c>
      <c r="G53" s="441" t="s">
        <v>1653</v>
      </c>
      <c r="H53" s="441" t="s">
        <v>1654</v>
      </c>
      <c r="I53" s="441" t="s">
        <v>1655</v>
      </c>
      <c r="J53" s="441" t="s">
        <v>1656</v>
      </c>
      <c r="K53" s="441" t="s">
        <v>1657</v>
      </c>
      <c r="L53" s="443"/>
    </row>
    <row r="54" spans="1:12" ht="33.75">
      <c r="A54" s="440">
        <v>50</v>
      </c>
      <c r="B54" s="441" t="s">
        <v>1658</v>
      </c>
      <c r="C54" s="441" t="s">
        <v>160</v>
      </c>
      <c r="D54" s="441" t="s">
        <v>1586</v>
      </c>
      <c r="E54" s="441" t="s">
        <v>1601</v>
      </c>
      <c r="F54" s="441" t="s">
        <v>1391</v>
      </c>
      <c r="G54" s="441" t="s">
        <v>1659</v>
      </c>
      <c r="H54" s="441" t="s">
        <v>1660</v>
      </c>
      <c r="I54" s="441" t="s">
        <v>1661</v>
      </c>
      <c r="J54" s="441" t="s">
        <v>1662</v>
      </c>
      <c r="K54" s="441" t="s">
        <v>1663</v>
      </c>
      <c r="L54" s="443"/>
    </row>
    <row r="55" spans="1:12" ht="33.75">
      <c r="A55" s="440">
        <v>51</v>
      </c>
      <c r="B55" s="441" t="s">
        <v>1658</v>
      </c>
      <c r="C55" s="441" t="s">
        <v>160</v>
      </c>
      <c r="D55" s="441" t="s">
        <v>1586</v>
      </c>
      <c r="E55" s="441" t="s">
        <v>1601</v>
      </c>
      <c r="F55" s="441" t="s">
        <v>1406</v>
      </c>
      <c r="G55" s="441" t="s">
        <v>1664</v>
      </c>
      <c r="H55" s="441" t="s">
        <v>1665</v>
      </c>
      <c r="I55" s="441" t="s">
        <v>1464</v>
      </c>
      <c r="J55" s="441" t="s">
        <v>1666</v>
      </c>
      <c r="K55" s="441" t="s">
        <v>1667</v>
      </c>
      <c r="L55" s="443"/>
    </row>
    <row r="56" spans="1:12" ht="33.75">
      <c r="A56" s="440">
        <v>52</v>
      </c>
      <c r="B56" s="441" t="s">
        <v>1658</v>
      </c>
      <c r="C56" s="441" t="s">
        <v>160</v>
      </c>
      <c r="D56" s="441" t="s">
        <v>1586</v>
      </c>
      <c r="E56" s="441" t="s">
        <v>1601</v>
      </c>
      <c r="F56" s="441" t="s">
        <v>1391</v>
      </c>
      <c r="G56" s="441" t="s">
        <v>1668</v>
      </c>
      <c r="H56" s="441" t="s">
        <v>1660</v>
      </c>
      <c r="I56" s="441" t="s">
        <v>1669</v>
      </c>
      <c r="J56" s="441" t="s">
        <v>1670</v>
      </c>
      <c r="K56" s="441" t="s">
        <v>1671</v>
      </c>
      <c r="L56" s="443"/>
    </row>
    <row r="57" spans="1:12" ht="33.75">
      <c r="A57" s="440">
        <v>53</v>
      </c>
      <c r="B57" s="441" t="s">
        <v>1658</v>
      </c>
      <c r="C57" s="441" t="s">
        <v>160</v>
      </c>
      <c r="D57" s="441" t="s">
        <v>1601</v>
      </c>
      <c r="E57" s="441" t="s">
        <v>1672</v>
      </c>
      <c r="F57" s="441" t="s">
        <v>1391</v>
      </c>
      <c r="G57" s="441" t="s">
        <v>1673</v>
      </c>
      <c r="H57" s="441" t="s">
        <v>1674</v>
      </c>
      <c r="I57" s="441" t="s">
        <v>1675</v>
      </c>
      <c r="J57" s="441" t="s">
        <v>1676</v>
      </c>
      <c r="K57" s="441" t="s">
        <v>1677</v>
      </c>
      <c r="L57" s="443"/>
    </row>
    <row r="58" spans="1:12" ht="33.75">
      <c r="A58" s="440">
        <v>54</v>
      </c>
      <c r="B58" s="441" t="s">
        <v>1658</v>
      </c>
      <c r="C58" s="441" t="s">
        <v>160</v>
      </c>
      <c r="D58" s="441" t="s">
        <v>1601</v>
      </c>
      <c r="E58" s="441" t="s">
        <v>1672</v>
      </c>
      <c r="F58" s="441" t="s">
        <v>1406</v>
      </c>
      <c r="G58" s="441" t="s">
        <v>1678</v>
      </c>
      <c r="H58" s="441" t="s">
        <v>1679</v>
      </c>
      <c r="I58" s="441" t="s">
        <v>1680</v>
      </c>
      <c r="J58" s="441" t="s">
        <v>1681</v>
      </c>
      <c r="K58" s="441" t="s">
        <v>1682</v>
      </c>
      <c r="L58" s="443"/>
    </row>
    <row r="59" spans="1:12" ht="33.75">
      <c r="A59" s="440">
        <v>55</v>
      </c>
      <c r="B59" s="441" t="s">
        <v>1683</v>
      </c>
      <c r="C59" s="441" t="s">
        <v>160</v>
      </c>
      <c r="D59" s="441">
        <v>89</v>
      </c>
      <c r="E59" s="441" t="s">
        <v>1586</v>
      </c>
      <c r="F59" s="441" t="s">
        <v>1406</v>
      </c>
      <c r="G59" s="441" t="s">
        <v>1684</v>
      </c>
      <c r="H59" s="441" t="s">
        <v>1685</v>
      </c>
      <c r="I59" s="441" t="s">
        <v>1686</v>
      </c>
      <c r="J59" s="441" t="s">
        <v>1687</v>
      </c>
      <c r="K59" s="441" t="s">
        <v>1688</v>
      </c>
      <c r="L59" s="443"/>
    </row>
    <row r="60" spans="1:12" ht="33.75">
      <c r="A60" s="440">
        <v>56</v>
      </c>
      <c r="B60" s="441" t="s">
        <v>1683</v>
      </c>
      <c r="C60" s="441" t="s">
        <v>160</v>
      </c>
      <c r="D60" s="441">
        <v>89</v>
      </c>
      <c r="E60" s="441" t="s">
        <v>1586</v>
      </c>
      <c r="F60" s="441" t="s">
        <v>1391</v>
      </c>
      <c r="G60" s="441" t="s">
        <v>1689</v>
      </c>
      <c r="H60" s="441" t="s">
        <v>1408</v>
      </c>
      <c r="I60" s="441" t="s">
        <v>1690</v>
      </c>
      <c r="J60" s="441" t="s">
        <v>1691</v>
      </c>
      <c r="K60" s="441" t="s">
        <v>1692</v>
      </c>
      <c r="L60" s="443"/>
    </row>
    <row r="61" spans="1:12" ht="33.75">
      <c r="A61" s="440">
        <v>57</v>
      </c>
      <c r="B61" s="441" t="s">
        <v>1693</v>
      </c>
      <c r="C61" s="441" t="s">
        <v>159</v>
      </c>
      <c r="D61" s="441">
        <v>89</v>
      </c>
      <c r="E61" s="441">
        <v>97</v>
      </c>
      <c r="F61" s="441" t="s">
        <v>1406</v>
      </c>
      <c r="G61" s="441" t="s">
        <v>1694</v>
      </c>
      <c r="H61" s="441" t="s">
        <v>1695</v>
      </c>
      <c r="I61" s="441" t="s">
        <v>1513</v>
      </c>
      <c r="J61" s="441" t="s">
        <v>1696</v>
      </c>
      <c r="K61" s="441" t="s">
        <v>1697</v>
      </c>
      <c r="L61" s="443"/>
    </row>
    <row r="62" spans="1:12" ht="33.75">
      <c r="A62" s="440">
        <v>58</v>
      </c>
      <c r="B62" s="441" t="s">
        <v>1693</v>
      </c>
      <c r="C62" s="441" t="s">
        <v>160</v>
      </c>
      <c r="D62" s="441">
        <v>89</v>
      </c>
      <c r="E62" s="441" t="s">
        <v>1586</v>
      </c>
      <c r="F62" s="441" t="s">
        <v>1391</v>
      </c>
      <c r="G62" s="441" t="s">
        <v>1698</v>
      </c>
      <c r="H62" s="441" t="s">
        <v>1699</v>
      </c>
      <c r="I62" s="441" t="s">
        <v>1700</v>
      </c>
      <c r="J62" s="441" t="s">
        <v>1701</v>
      </c>
      <c r="K62" s="441" t="s">
        <v>1702</v>
      </c>
      <c r="L62" s="443"/>
    </row>
    <row r="63" spans="1:12" ht="33.75">
      <c r="A63" s="440">
        <v>59</v>
      </c>
      <c r="B63" s="441" t="s">
        <v>1693</v>
      </c>
      <c r="C63" s="441" t="s">
        <v>159</v>
      </c>
      <c r="D63" s="441" t="s">
        <v>1703</v>
      </c>
      <c r="E63" s="441">
        <v>94</v>
      </c>
      <c r="F63" s="441" t="s">
        <v>1391</v>
      </c>
      <c r="G63" s="441" t="s">
        <v>1704</v>
      </c>
      <c r="H63" s="441" t="s">
        <v>1705</v>
      </c>
      <c r="I63" s="441" t="s">
        <v>1706</v>
      </c>
      <c r="J63" s="441" t="s">
        <v>1707</v>
      </c>
      <c r="K63" s="441" t="s">
        <v>1708</v>
      </c>
      <c r="L63" s="443"/>
    </row>
    <row r="64" spans="1:12" ht="33.75">
      <c r="A64" s="440">
        <v>60</v>
      </c>
      <c r="B64" s="441" t="s">
        <v>1693</v>
      </c>
      <c r="C64" s="441" t="s">
        <v>159</v>
      </c>
      <c r="D64" s="441" t="s">
        <v>1703</v>
      </c>
      <c r="E64" s="441" t="s">
        <v>1626</v>
      </c>
      <c r="F64" s="441" t="s">
        <v>1406</v>
      </c>
      <c r="G64" s="441" t="s">
        <v>1709</v>
      </c>
      <c r="H64" s="441" t="s">
        <v>1705</v>
      </c>
      <c r="I64" s="441" t="s">
        <v>1710</v>
      </c>
      <c r="J64" s="441" t="s">
        <v>1711</v>
      </c>
      <c r="K64" s="441" t="s">
        <v>1712</v>
      </c>
      <c r="L64" s="443"/>
    </row>
    <row r="65" spans="1:22" ht="33.75">
      <c r="A65" s="440">
        <v>61</v>
      </c>
      <c r="B65" s="441" t="s">
        <v>1713</v>
      </c>
      <c r="C65" s="441" t="s">
        <v>159</v>
      </c>
      <c r="D65" s="441" t="s">
        <v>1626</v>
      </c>
      <c r="E65" s="441" t="s">
        <v>1627</v>
      </c>
      <c r="F65" s="441" t="s">
        <v>1391</v>
      </c>
      <c r="G65" s="441" t="s">
        <v>1714</v>
      </c>
      <c r="H65" s="441" t="s">
        <v>1408</v>
      </c>
      <c r="I65" s="441" t="s">
        <v>1715</v>
      </c>
      <c r="J65" s="441" t="s">
        <v>1716</v>
      </c>
      <c r="K65" s="441" t="s">
        <v>1717</v>
      </c>
      <c r="L65" s="443"/>
    </row>
    <row r="66" spans="1:22" ht="33.75">
      <c r="A66" s="440">
        <v>62</v>
      </c>
      <c r="B66" s="441" t="s">
        <v>1713</v>
      </c>
      <c r="C66" s="441" t="s">
        <v>159</v>
      </c>
      <c r="D66" s="441" t="s">
        <v>1437</v>
      </c>
      <c r="E66" s="441" t="s">
        <v>1413</v>
      </c>
      <c r="F66" s="441" t="s">
        <v>1391</v>
      </c>
      <c r="G66" s="441" t="s">
        <v>1718</v>
      </c>
      <c r="H66" s="441" t="s">
        <v>1719</v>
      </c>
      <c r="I66" s="441" t="s">
        <v>1720</v>
      </c>
      <c r="J66" s="441" t="s">
        <v>1721</v>
      </c>
      <c r="K66" s="441" t="s">
        <v>1722</v>
      </c>
      <c r="L66" s="443"/>
    </row>
    <row r="67" spans="1:22" ht="33.75">
      <c r="A67" s="440">
        <v>63</v>
      </c>
      <c r="B67" s="441" t="s">
        <v>1713</v>
      </c>
      <c r="C67" s="441" t="s">
        <v>159</v>
      </c>
      <c r="D67" s="441">
        <v>46</v>
      </c>
      <c r="E67" s="441" t="s">
        <v>1413</v>
      </c>
      <c r="F67" s="441" t="s">
        <v>1406</v>
      </c>
      <c r="G67" s="441" t="s">
        <v>1723</v>
      </c>
      <c r="H67" s="441" t="s">
        <v>1724</v>
      </c>
      <c r="I67" s="441" t="s">
        <v>1725</v>
      </c>
      <c r="J67" s="441" t="s">
        <v>1726</v>
      </c>
      <c r="K67" s="441" t="s">
        <v>1727</v>
      </c>
      <c r="L67" s="443"/>
    </row>
    <row r="68" spans="1:22" ht="33.75">
      <c r="A68" s="440">
        <v>64</v>
      </c>
      <c r="B68" s="441" t="s">
        <v>1713</v>
      </c>
      <c r="C68" s="441" t="s">
        <v>159</v>
      </c>
      <c r="D68" s="441">
        <v>78</v>
      </c>
      <c r="E68" s="441" t="s">
        <v>1493</v>
      </c>
      <c r="F68" s="441" t="s">
        <v>1406</v>
      </c>
      <c r="G68" s="441" t="s">
        <v>1728</v>
      </c>
      <c r="H68" s="441" t="s">
        <v>1729</v>
      </c>
      <c r="I68" s="441" t="s">
        <v>1730</v>
      </c>
      <c r="J68" s="441" t="s">
        <v>1731</v>
      </c>
      <c r="K68" s="441" t="s">
        <v>1732</v>
      </c>
      <c r="L68" s="443"/>
    </row>
    <row r="69" spans="1:22" ht="33.75">
      <c r="A69" s="440">
        <v>65</v>
      </c>
      <c r="B69" s="441" t="s">
        <v>1733</v>
      </c>
      <c r="C69" s="441" t="s">
        <v>159</v>
      </c>
      <c r="D69" s="441">
        <v>78</v>
      </c>
      <c r="E69" s="441" t="s">
        <v>1493</v>
      </c>
      <c r="F69" s="441" t="s">
        <v>1391</v>
      </c>
      <c r="G69" s="441" t="s">
        <v>1734</v>
      </c>
      <c r="H69" s="441" t="s">
        <v>1735</v>
      </c>
      <c r="I69" s="441" t="s">
        <v>1513</v>
      </c>
      <c r="J69" s="441" t="s">
        <v>1736</v>
      </c>
      <c r="K69" s="441" t="s">
        <v>1737</v>
      </c>
      <c r="L69" s="443"/>
    </row>
    <row r="70" spans="1:22" ht="33.75">
      <c r="A70" s="440">
        <v>66</v>
      </c>
      <c r="B70" s="441" t="s">
        <v>1733</v>
      </c>
      <c r="C70" s="441" t="s">
        <v>159</v>
      </c>
      <c r="D70" s="441" t="s">
        <v>1467</v>
      </c>
      <c r="E70" s="441" t="s">
        <v>1468</v>
      </c>
      <c r="F70" s="441" t="s">
        <v>1406</v>
      </c>
      <c r="G70" s="441" t="s">
        <v>1738</v>
      </c>
      <c r="H70" s="441" t="s">
        <v>1739</v>
      </c>
      <c r="I70" s="441" t="s">
        <v>1740</v>
      </c>
      <c r="J70" s="441" t="s">
        <v>1741</v>
      </c>
      <c r="K70" s="441" t="s">
        <v>1742</v>
      </c>
      <c r="L70" s="443"/>
    </row>
    <row r="71" spans="1:22" ht="33.75">
      <c r="A71" s="440">
        <v>67</v>
      </c>
      <c r="B71" s="441" t="s">
        <v>1733</v>
      </c>
      <c r="C71" s="441" t="s">
        <v>159</v>
      </c>
      <c r="D71" s="441" t="s">
        <v>1467</v>
      </c>
      <c r="E71" s="441" t="s">
        <v>1468</v>
      </c>
      <c r="F71" s="441" t="s">
        <v>1391</v>
      </c>
      <c r="G71" s="441" t="s">
        <v>1743</v>
      </c>
      <c r="H71" s="441" t="s">
        <v>1744</v>
      </c>
      <c r="I71" s="441" t="s">
        <v>1513</v>
      </c>
      <c r="J71" s="441" t="s">
        <v>1745</v>
      </c>
      <c r="K71" s="441" t="s">
        <v>1746</v>
      </c>
      <c r="L71" s="443"/>
    </row>
    <row r="72" spans="1:22" ht="33.75">
      <c r="A72" s="440">
        <v>68</v>
      </c>
      <c r="B72" s="441" t="s">
        <v>1747</v>
      </c>
      <c r="C72" s="441" t="s">
        <v>159</v>
      </c>
      <c r="D72" s="441">
        <v>94</v>
      </c>
      <c r="E72" s="441" t="s">
        <v>1627</v>
      </c>
      <c r="F72" s="441" t="s">
        <v>1391</v>
      </c>
      <c r="G72" s="441" t="s">
        <v>1748</v>
      </c>
      <c r="H72" s="441" t="s">
        <v>1408</v>
      </c>
      <c r="I72" s="441" t="s">
        <v>1749</v>
      </c>
      <c r="J72" s="441" t="s">
        <v>1750</v>
      </c>
      <c r="K72" s="441" t="s">
        <v>1751</v>
      </c>
      <c r="L72" s="443"/>
    </row>
    <row r="73" spans="1:22" ht="33.75">
      <c r="A73" s="440">
        <v>69</v>
      </c>
      <c r="B73" s="441" t="s">
        <v>1747</v>
      </c>
      <c r="C73" s="441" t="s">
        <v>159</v>
      </c>
      <c r="D73" s="441" t="s">
        <v>1703</v>
      </c>
      <c r="E73" s="441" t="s">
        <v>1626</v>
      </c>
      <c r="F73" s="441" t="s">
        <v>1406</v>
      </c>
      <c r="G73" s="441" t="s">
        <v>1752</v>
      </c>
      <c r="H73" s="441" t="s">
        <v>1753</v>
      </c>
      <c r="I73" s="441" t="s">
        <v>1754</v>
      </c>
      <c r="J73" s="441" t="s">
        <v>1755</v>
      </c>
      <c r="K73" s="441" t="s">
        <v>1756</v>
      </c>
      <c r="L73" s="443"/>
      <c r="M73" s="444"/>
      <c r="N73" s="444"/>
      <c r="O73" s="444"/>
      <c r="P73" s="444"/>
      <c r="Q73" s="444"/>
      <c r="R73" s="444"/>
      <c r="S73" s="444"/>
      <c r="T73" s="444"/>
      <c r="U73" s="444"/>
      <c r="V73" s="444"/>
    </row>
    <row r="74" spans="1:22" ht="33.75">
      <c r="A74" s="440">
        <v>70</v>
      </c>
      <c r="B74" s="441" t="s">
        <v>1747</v>
      </c>
      <c r="C74" s="441" t="s">
        <v>159</v>
      </c>
      <c r="D74" s="441" t="s">
        <v>1626</v>
      </c>
      <c r="E74" s="441" t="s">
        <v>1627</v>
      </c>
      <c r="F74" s="441" t="s">
        <v>1406</v>
      </c>
      <c r="G74" s="441" t="s">
        <v>1757</v>
      </c>
      <c r="H74" s="441" t="s">
        <v>1758</v>
      </c>
      <c r="I74" s="441" t="s">
        <v>1759</v>
      </c>
      <c r="J74" s="441">
        <v>861025129715</v>
      </c>
      <c r="K74" s="441" t="s">
        <v>1760</v>
      </c>
      <c r="L74" s="445"/>
      <c r="M74" s="444"/>
      <c r="N74" s="444"/>
      <c r="O74" s="444"/>
      <c r="P74" s="444"/>
      <c r="Q74" s="444"/>
      <c r="R74" s="444"/>
      <c r="S74" s="444"/>
      <c r="T74" s="444"/>
      <c r="U74" s="444"/>
      <c r="V74" s="444"/>
    </row>
    <row r="75" spans="1:22" ht="33.75">
      <c r="A75" s="440">
        <v>71</v>
      </c>
      <c r="B75" s="446">
        <v>45174</v>
      </c>
      <c r="C75" s="441" t="s">
        <v>159</v>
      </c>
      <c r="D75" s="441">
        <v>94</v>
      </c>
      <c r="E75" s="441" t="s">
        <v>1627</v>
      </c>
      <c r="F75" s="441" t="s">
        <v>1406</v>
      </c>
      <c r="G75" s="441" t="s">
        <v>1761</v>
      </c>
      <c r="H75" s="441" t="s">
        <v>1762</v>
      </c>
      <c r="I75" s="441" t="s">
        <v>1763</v>
      </c>
      <c r="J75" s="441" t="s">
        <v>1764</v>
      </c>
      <c r="K75" s="441" t="s">
        <v>1765</v>
      </c>
      <c r="L75" s="443"/>
    </row>
    <row r="76" spans="1:22" ht="33.75">
      <c r="A76" s="440">
        <v>72</v>
      </c>
      <c r="B76" s="441" t="s">
        <v>1766</v>
      </c>
      <c r="C76" s="441" t="s">
        <v>159</v>
      </c>
      <c r="D76" s="441" t="s">
        <v>1444</v>
      </c>
      <c r="E76" s="441" t="s">
        <v>1445</v>
      </c>
      <c r="F76" s="441" t="s">
        <v>1391</v>
      </c>
      <c r="G76" s="441" t="s">
        <v>1767</v>
      </c>
      <c r="H76" s="441" t="s">
        <v>1768</v>
      </c>
      <c r="I76" s="441" t="s">
        <v>1754</v>
      </c>
      <c r="J76" s="441" t="s">
        <v>1769</v>
      </c>
      <c r="K76" s="441" t="s">
        <v>1770</v>
      </c>
      <c r="L76" s="443"/>
    </row>
    <row r="77" spans="1:22" ht="33.75">
      <c r="A77" s="440">
        <v>73</v>
      </c>
      <c r="B77" s="441" t="s">
        <v>1766</v>
      </c>
      <c r="C77" s="441" t="s">
        <v>159</v>
      </c>
      <c r="D77" s="441" t="s">
        <v>1413</v>
      </c>
      <c r="E77" s="441" t="s">
        <v>1454</v>
      </c>
      <c r="F77" s="441" t="s">
        <v>1391</v>
      </c>
      <c r="G77" s="441" t="s">
        <v>1771</v>
      </c>
      <c r="H77" s="441" t="s">
        <v>1772</v>
      </c>
      <c r="I77" s="441" t="s">
        <v>1571</v>
      </c>
      <c r="J77" s="441" t="s">
        <v>1773</v>
      </c>
      <c r="K77" s="441" t="s">
        <v>1774</v>
      </c>
      <c r="L77" s="447"/>
    </row>
    <row r="78" spans="1:22" ht="33.75">
      <c r="A78" s="440">
        <v>74</v>
      </c>
      <c r="B78" s="441" t="s">
        <v>1775</v>
      </c>
      <c r="C78" s="441" t="s">
        <v>160</v>
      </c>
      <c r="D78" s="441" t="s">
        <v>1776</v>
      </c>
      <c r="E78" s="441" t="s">
        <v>1397</v>
      </c>
      <c r="F78" s="441" t="s">
        <v>1406</v>
      </c>
      <c r="G78" s="441" t="s">
        <v>1777</v>
      </c>
      <c r="H78" s="441" t="s">
        <v>1778</v>
      </c>
      <c r="I78" s="441" t="s">
        <v>1779</v>
      </c>
      <c r="J78" s="441" t="s">
        <v>1780</v>
      </c>
      <c r="K78" s="441">
        <v>8299101558</v>
      </c>
      <c r="L78" s="447"/>
    </row>
    <row r="79" spans="1:22" ht="33.75">
      <c r="A79" s="440">
        <v>75</v>
      </c>
      <c r="B79" s="441" t="s">
        <v>1775</v>
      </c>
      <c r="C79" s="441" t="s">
        <v>160</v>
      </c>
      <c r="D79" s="441" t="s">
        <v>1776</v>
      </c>
      <c r="E79" s="441" t="s">
        <v>1397</v>
      </c>
      <c r="F79" s="441" t="s">
        <v>1494</v>
      </c>
      <c r="G79" s="441" t="s">
        <v>1781</v>
      </c>
      <c r="H79" s="441" t="s">
        <v>1782</v>
      </c>
      <c r="I79" s="441" t="s">
        <v>1783</v>
      </c>
      <c r="J79" s="441" t="s">
        <v>1784</v>
      </c>
      <c r="K79" s="441" t="s">
        <v>1785</v>
      </c>
      <c r="L79" s="447"/>
    </row>
    <row r="80" spans="1:22" ht="33.75">
      <c r="A80" s="440">
        <v>76</v>
      </c>
      <c r="B80" s="441" t="s">
        <v>1786</v>
      </c>
      <c r="C80" s="441" t="s">
        <v>159</v>
      </c>
      <c r="D80" s="441" t="s">
        <v>1444</v>
      </c>
      <c r="E80" s="441" t="s">
        <v>1445</v>
      </c>
      <c r="F80" s="441" t="s">
        <v>1391</v>
      </c>
      <c r="G80" s="441" t="s">
        <v>1787</v>
      </c>
      <c r="H80" s="441" t="s">
        <v>1788</v>
      </c>
      <c r="I80" s="441" t="s">
        <v>1789</v>
      </c>
      <c r="J80" s="441" t="s">
        <v>1790</v>
      </c>
      <c r="K80" s="441" t="s">
        <v>1791</v>
      </c>
      <c r="L80" s="447"/>
    </row>
    <row r="81" spans="1:12" ht="33.75">
      <c r="A81" s="440">
        <v>77</v>
      </c>
      <c r="B81" s="441" t="s">
        <v>1786</v>
      </c>
      <c r="C81" s="441" t="s">
        <v>159</v>
      </c>
      <c r="D81" s="441" t="s">
        <v>1444</v>
      </c>
      <c r="E81" s="441" t="s">
        <v>1445</v>
      </c>
      <c r="F81" s="441" t="s">
        <v>1504</v>
      </c>
      <c r="G81" s="441" t="s">
        <v>1792</v>
      </c>
      <c r="H81" s="441" t="s">
        <v>1793</v>
      </c>
      <c r="I81" s="441" t="s">
        <v>1794</v>
      </c>
      <c r="J81" s="441" t="s">
        <v>1795</v>
      </c>
      <c r="K81" s="441" t="s">
        <v>1796</v>
      </c>
      <c r="L81" s="447"/>
    </row>
    <row r="82" spans="1:12" ht="33.75">
      <c r="A82" s="440">
        <v>78</v>
      </c>
      <c r="B82" s="441" t="s">
        <v>1786</v>
      </c>
      <c r="C82" s="441" t="s">
        <v>159</v>
      </c>
      <c r="D82" s="441" t="s">
        <v>1444</v>
      </c>
      <c r="E82" s="441" t="s">
        <v>1445</v>
      </c>
      <c r="F82" s="441" t="s">
        <v>1391</v>
      </c>
      <c r="G82" s="441" t="s">
        <v>1797</v>
      </c>
      <c r="H82" s="441" t="s">
        <v>1798</v>
      </c>
      <c r="I82" s="441" t="s">
        <v>1423</v>
      </c>
      <c r="J82" s="441" t="s">
        <v>1799</v>
      </c>
      <c r="K82" s="441" t="s">
        <v>1800</v>
      </c>
      <c r="L82" s="447"/>
    </row>
    <row r="83" spans="1:12" ht="33.75">
      <c r="A83" s="440">
        <v>79</v>
      </c>
      <c r="B83" s="441" t="s">
        <v>1786</v>
      </c>
      <c r="C83" s="441" t="s">
        <v>159</v>
      </c>
      <c r="D83" s="441" t="s">
        <v>1444</v>
      </c>
      <c r="E83" s="441" t="s">
        <v>1445</v>
      </c>
      <c r="F83" s="441" t="s">
        <v>1391</v>
      </c>
      <c r="G83" s="441" t="s">
        <v>1801</v>
      </c>
      <c r="H83" s="441" t="s">
        <v>1802</v>
      </c>
      <c r="I83" s="441" t="s">
        <v>1803</v>
      </c>
      <c r="J83" s="441" t="s">
        <v>1804</v>
      </c>
      <c r="K83" s="441" t="s">
        <v>1805</v>
      </c>
      <c r="L83" s="447"/>
    </row>
    <row r="84" spans="1:12" ht="33.75">
      <c r="A84" s="440">
        <v>80</v>
      </c>
      <c r="B84" s="441" t="s">
        <v>1806</v>
      </c>
      <c r="C84" s="441" t="s">
        <v>159</v>
      </c>
      <c r="D84" s="441" t="s">
        <v>1444</v>
      </c>
      <c r="E84" s="441" t="s">
        <v>1445</v>
      </c>
      <c r="F84" s="441" t="s">
        <v>1391</v>
      </c>
      <c r="G84" s="441" t="s">
        <v>1807</v>
      </c>
      <c r="H84" s="441" t="s">
        <v>1808</v>
      </c>
      <c r="I84" s="441" t="s">
        <v>1809</v>
      </c>
      <c r="J84" s="441" t="s">
        <v>1810</v>
      </c>
      <c r="K84" s="441" t="s">
        <v>1811</v>
      </c>
      <c r="L84" s="447"/>
    </row>
    <row r="85" spans="1:12" ht="33.75">
      <c r="A85" s="440">
        <v>81</v>
      </c>
      <c r="B85" s="441" t="s">
        <v>1812</v>
      </c>
      <c r="C85" s="441" t="s">
        <v>159</v>
      </c>
      <c r="D85" s="441" t="s">
        <v>1444</v>
      </c>
      <c r="E85" s="441" t="s">
        <v>1445</v>
      </c>
      <c r="F85" s="441" t="s">
        <v>1391</v>
      </c>
      <c r="G85" s="441" t="s">
        <v>1813</v>
      </c>
      <c r="H85" s="441" t="s">
        <v>1488</v>
      </c>
      <c r="I85" s="441" t="s">
        <v>1814</v>
      </c>
      <c r="J85" s="441" t="s">
        <v>1815</v>
      </c>
      <c r="K85" s="441" t="s">
        <v>1816</v>
      </c>
      <c r="L85" s="447"/>
    </row>
    <row r="86" spans="1:12" ht="33.75">
      <c r="A86" s="440">
        <v>82</v>
      </c>
      <c r="B86" s="441" t="s">
        <v>1812</v>
      </c>
      <c r="C86" s="441" t="s">
        <v>159</v>
      </c>
      <c r="D86" s="441" t="s">
        <v>1444</v>
      </c>
      <c r="E86" s="441" t="s">
        <v>1445</v>
      </c>
      <c r="F86" s="441" t="s">
        <v>1406</v>
      </c>
      <c r="G86" s="441" t="s">
        <v>1817</v>
      </c>
      <c r="H86" s="441" t="s">
        <v>1818</v>
      </c>
      <c r="I86" s="441" t="s">
        <v>1819</v>
      </c>
      <c r="J86" s="441" t="s">
        <v>1820</v>
      </c>
      <c r="K86" s="441" t="s">
        <v>1821</v>
      </c>
      <c r="L86" s="447"/>
    </row>
    <row r="87" spans="1:12" ht="33.75">
      <c r="A87" s="440">
        <v>83</v>
      </c>
      <c r="B87" s="441" t="s">
        <v>1822</v>
      </c>
      <c r="C87" s="441" t="s">
        <v>159</v>
      </c>
      <c r="D87" s="441" t="s">
        <v>1626</v>
      </c>
      <c r="E87" s="441" t="s">
        <v>1627</v>
      </c>
      <c r="F87" s="441" t="s">
        <v>1406</v>
      </c>
      <c r="G87" s="441" t="s">
        <v>1823</v>
      </c>
      <c r="H87" s="441" t="s">
        <v>1475</v>
      </c>
      <c r="I87" s="441" t="s">
        <v>1824</v>
      </c>
      <c r="J87" s="441" t="s">
        <v>1825</v>
      </c>
      <c r="K87" s="441" t="s">
        <v>1826</v>
      </c>
      <c r="L87" s="447"/>
    </row>
    <row r="88" spans="1:12" ht="33.75">
      <c r="A88" s="440">
        <v>84</v>
      </c>
      <c r="B88" s="441" t="s">
        <v>1822</v>
      </c>
      <c r="C88" s="441" t="s">
        <v>159</v>
      </c>
      <c r="D88" s="441" t="s">
        <v>1444</v>
      </c>
      <c r="E88" s="441" t="s">
        <v>1445</v>
      </c>
      <c r="F88" s="441" t="s">
        <v>1391</v>
      </c>
      <c r="G88" s="441" t="s">
        <v>1827</v>
      </c>
      <c r="H88" s="441" t="s">
        <v>1828</v>
      </c>
      <c r="I88" s="441" t="s">
        <v>1513</v>
      </c>
      <c r="J88" s="441" t="s">
        <v>1829</v>
      </c>
      <c r="K88" s="441">
        <v>8924917366</v>
      </c>
      <c r="L88" s="447"/>
    </row>
    <row r="89" spans="1:12" ht="33.75">
      <c r="A89" s="440">
        <v>85</v>
      </c>
      <c r="B89" s="441" t="s">
        <v>1830</v>
      </c>
      <c r="C89" s="441" t="s">
        <v>159</v>
      </c>
      <c r="D89" s="441" t="s">
        <v>1831</v>
      </c>
      <c r="E89" s="441" t="s">
        <v>1832</v>
      </c>
      <c r="F89" s="441" t="s">
        <v>1406</v>
      </c>
      <c r="G89" s="441" t="s">
        <v>1833</v>
      </c>
      <c r="H89" s="441" t="s">
        <v>1834</v>
      </c>
      <c r="I89" s="441" t="s">
        <v>1835</v>
      </c>
      <c r="J89" s="441" t="s">
        <v>1836</v>
      </c>
      <c r="K89" s="441">
        <v>8957130792</v>
      </c>
      <c r="L89" s="447"/>
    </row>
    <row r="90" spans="1:12" ht="33.75">
      <c r="A90" s="440">
        <v>86</v>
      </c>
      <c r="B90" s="441" t="s">
        <v>1830</v>
      </c>
      <c r="C90" s="441" t="s">
        <v>159</v>
      </c>
      <c r="D90" s="441" t="s">
        <v>1454</v>
      </c>
      <c r="E90" s="441" t="s">
        <v>1455</v>
      </c>
      <c r="F90" s="441" t="s">
        <v>1391</v>
      </c>
      <c r="G90" s="441" t="s">
        <v>1684</v>
      </c>
      <c r="H90" s="441" t="s">
        <v>1837</v>
      </c>
      <c r="I90" s="441" t="s">
        <v>1838</v>
      </c>
      <c r="J90" s="441" t="s">
        <v>1839</v>
      </c>
      <c r="K90" s="441" t="s">
        <v>1840</v>
      </c>
      <c r="L90" s="447"/>
    </row>
    <row r="91" spans="1:12" ht="33.75">
      <c r="A91" s="440">
        <v>87</v>
      </c>
      <c r="B91" s="441" t="s">
        <v>1841</v>
      </c>
      <c r="C91" s="441" t="s">
        <v>159</v>
      </c>
      <c r="D91" s="441" t="s">
        <v>1413</v>
      </c>
      <c r="E91" s="441" t="s">
        <v>1454</v>
      </c>
      <c r="F91" s="441" t="s">
        <v>1391</v>
      </c>
      <c r="G91" s="441" t="s">
        <v>1555</v>
      </c>
      <c r="H91" s="441" t="s">
        <v>1842</v>
      </c>
      <c r="I91" s="441" t="s">
        <v>1423</v>
      </c>
      <c r="J91" s="441" t="s">
        <v>1843</v>
      </c>
      <c r="K91" s="441">
        <v>8092894297</v>
      </c>
      <c r="L91" s="447"/>
    </row>
    <row r="92" spans="1:12" ht="33.75">
      <c r="A92" s="440">
        <v>88</v>
      </c>
      <c r="B92" s="441" t="s">
        <v>1841</v>
      </c>
      <c r="C92" s="441" t="s">
        <v>159</v>
      </c>
      <c r="D92" s="441" t="s">
        <v>1454</v>
      </c>
      <c r="E92" s="441" t="s">
        <v>1455</v>
      </c>
      <c r="F92" s="441" t="s">
        <v>1406</v>
      </c>
      <c r="G92" s="441" t="s">
        <v>1844</v>
      </c>
      <c r="H92" s="441" t="s">
        <v>1837</v>
      </c>
      <c r="I92" s="441" t="s">
        <v>1845</v>
      </c>
      <c r="J92" s="441" t="s">
        <v>1846</v>
      </c>
      <c r="K92" s="441" t="s">
        <v>1847</v>
      </c>
      <c r="L92" s="447"/>
    </row>
    <row r="93" spans="1:12" ht="33.75">
      <c r="A93" s="440">
        <v>89</v>
      </c>
      <c r="B93" s="441" t="s">
        <v>1848</v>
      </c>
      <c r="C93" s="441" t="s">
        <v>159</v>
      </c>
      <c r="D93" s="441" t="s">
        <v>1454</v>
      </c>
      <c r="E93" s="441" t="s">
        <v>1414</v>
      </c>
      <c r="F93" s="441" t="s">
        <v>1406</v>
      </c>
      <c r="G93" s="441" t="s">
        <v>1849</v>
      </c>
      <c r="H93" s="441" t="s">
        <v>1837</v>
      </c>
      <c r="I93" s="441" t="s">
        <v>1850</v>
      </c>
      <c r="J93" s="441" t="s">
        <v>1851</v>
      </c>
      <c r="K93" s="441">
        <v>8090209330</v>
      </c>
      <c r="L93" s="447"/>
    </row>
    <row r="94" spans="1:12" ht="33.75">
      <c r="A94" s="440">
        <v>90</v>
      </c>
      <c r="B94" s="441" t="s">
        <v>1848</v>
      </c>
      <c r="C94" s="441" t="s">
        <v>159</v>
      </c>
      <c r="D94" s="441" t="s">
        <v>1852</v>
      </c>
      <c r="E94" s="441">
        <v>109</v>
      </c>
      <c r="F94" s="441" t="s">
        <v>1406</v>
      </c>
      <c r="G94" s="441" t="s">
        <v>1853</v>
      </c>
      <c r="H94" s="441" t="s">
        <v>1854</v>
      </c>
      <c r="I94" s="441" t="s">
        <v>1855</v>
      </c>
      <c r="J94" s="441" t="s">
        <v>1856</v>
      </c>
      <c r="K94" s="441" t="s">
        <v>1857</v>
      </c>
      <c r="L94" s="447"/>
    </row>
    <row r="95" spans="1:12" ht="33.75">
      <c r="A95" s="440">
        <v>91</v>
      </c>
      <c r="B95" s="441" t="s">
        <v>1858</v>
      </c>
      <c r="C95" s="441" t="s">
        <v>159</v>
      </c>
      <c r="D95" s="441" t="s">
        <v>1852</v>
      </c>
      <c r="E95" s="441">
        <v>108</v>
      </c>
      <c r="F95" s="441" t="s">
        <v>1406</v>
      </c>
      <c r="G95" s="441" t="s">
        <v>1859</v>
      </c>
      <c r="H95" s="441" t="s">
        <v>1860</v>
      </c>
      <c r="I95" s="441" t="s">
        <v>1861</v>
      </c>
      <c r="J95" s="441" t="s">
        <v>1862</v>
      </c>
      <c r="K95" s="441">
        <v>8756595201</v>
      </c>
      <c r="L95" s="447"/>
    </row>
    <row r="96" spans="1:12" ht="33.75">
      <c r="A96" s="440">
        <v>92</v>
      </c>
      <c r="B96" s="441" t="s">
        <v>1858</v>
      </c>
      <c r="C96" s="441" t="s">
        <v>159</v>
      </c>
      <c r="D96" s="441" t="s">
        <v>1831</v>
      </c>
      <c r="E96" s="441" t="s">
        <v>1832</v>
      </c>
      <c r="F96" s="441" t="s">
        <v>1391</v>
      </c>
      <c r="G96" s="441" t="s">
        <v>1863</v>
      </c>
      <c r="H96" s="441" t="s">
        <v>1864</v>
      </c>
      <c r="I96" s="441" t="s">
        <v>1824</v>
      </c>
      <c r="J96" s="441" t="s">
        <v>1865</v>
      </c>
      <c r="K96" s="441" t="s">
        <v>1866</v>
      </c>
      <c r="L96" s="447"/>
    </row>
    <row r="97" spans="1:12" ht="33.75">
      <c r="A97" s="440">
        <v>93</v>
      </c>
      <c r="B97" s="441" t="s">
        <v>1858</v>
      </c>
      <c r="C97" s="441" t="s">
        <v>159</v>
      </c>
      <c r="D97" s="441" t="s">
        <v>1831</v>
      </c>
      <c r="E97" s="441" t="s">
        <v>1832</v>
      </c>
      <c r="F97" s="441" t="s">
        <v>1406</v>
      </c>
      <c r="G97" s="441" t="s">
        <v>1867</v>
      </c>
      <c r="H97" s="441" t="s">
        <v>1868</v>
      </c>
      <c r="I97" s="441" t="s">
        <v>1824</v>
      </c>
      <c r="J97" s="441" t="s">
        <v>1869</v>
      </c>
      <c r="K97" s="441" t="s">
        <v>1870</v>
      </c>
      <c r="L97" s="447"/>
    </row>
    <row r="98" spans="1:12" ht="33.75">
      <c r="A98" s="440">
        <v>94</v>
      </c>
      <c r="B98" s="441" t="s">
        <v>1858</v>
      </c>
      <c r="C98" s="441" t="s">
        <v>160</v>
      </c>
      <c r="D98" s="441" t="s">
        <v>1672</v>
      </c>
      <c r="E98" s="441" t="s">
        <v>1703</v>
      </c>
      <c r="F98" s="441" t="s">
        <v>1406</v>
      </c>
      <c r="G98" s="441" t="s">
        <v>1871</v>
      </c>
      <c r="H98" s="441" t="s">
        <v>1872</v>
      </c>
      <c r="I98" s="441" t="s">
        <v>1873</v>
      </c>
      <c r="J98" s="441" t="s">
        <v>1874</v>
      </c>
      <c r="K98" s="441" t="s">
        <v>1875</v>
      </c>
      <c r="L98" s="447"/>
    </row>
    <row r="99" spans="1:12" ht="33.75">
      <c r="A99" s="440">
        <v>95</v>
      </c>
      <c r="B99" s="441" t="s">
        <v>1876</v>
      </c>
      <c r="C99" s="441" t="s">
        <v>160</v>
      </c>
      <c r="D99" s="441" t="s">
        <v>1672</v>
      </c>
      <c r="E99" s="441" t="s">
        <v>1703</v>
      </c>
      <c r="F99" s="441" t="s">
        <v>1391</v>
      </c>
      <c r="G99" s="441" t="s">
        <v>1877</v>
      </c>
      <c r="H99" s="441" t="s">
        <v>1878</v>
      </c>
      <c r="I99" s="441" t="s">
        <v>1879</v>
      </c>
      <c r="J99" s="441" t="s">
        <v>1880</v>
      </c>
      <c r="K99" s="441" t="s">
        <v>1881</v>
      </c>
      <c r="L99" s="447"/>
    </row>
    <row r="100" spans="1:12" ht="33.75">
      <c r="A100" s="440">
        <v>96</v>
      </c>
      <c r="B100" s="441" t="s">
        <v>1876</v>
      </c>
      <c r="C100" s="441" t="s">
        <v>159</v>
      </c>
      <c r="D100" s="441" t="s">
        <v>1882</v>
      </c>
      <c r="E100" s="441" t="s">
        <v>1883</v>
      </c>
      <c r="F100" s="441" t="s">
        <v>1391</v>
      </c>
      <c r="G100" s="441" t="s">
        <v>1884</v>
      </c>
      <c r="H100" s="441" t="s">
        <v>1885</v>
      </c>
      <c r="I100" s="441" t="s">
        <v>1886</v>
      </c>
      <c r="J100" s="441" t="s">
        <v>1887</v>
      </c>
      <c r="K100" s="441">
        <v>8601039060</v>
      </c>
      <c r="L100" s="447"/>
    </row>
    <row r="101" spans="1:12" ht="33.75">
      <c r="A101" s="440">
        <v>97</v>
      </c>
      <c r="B101" s="441" t="s">
        <v>1876</v>
      </c>
      <c r="C101" s="441" t="s">
        <v>159</v>
      </c>
      <c r="D101" s="441" t="s">
        <v>1882</v>
      </c>
      <c r="E101" s="441" t="s">
        <v>1883</v>
      </c>
      <c r="F101" s="441" t="s">
        <v>1391</v>
      </c>
      <c r="G101" s="441" t="s">
        <v>1679</v>
      </c>
      <c r="H101" s="441" t="s">
        <v>1888</v>
      </c>
      <c r="I101" s="441" t="s">
        <v>1401</v>
      </c>
      <c r="J101" s="441" t="s">
        <v>1889</v>
      </c>
      <c r="K101" s="441" t="s">
        <v>1890</v>
      </c>
      <c r="L101" s="447"/>
    </row>
    <row r="102" spans="1:12" ht="33.75">
      <c r="A102" s="440">
        <v>98</v>
      </c>
      <c r="B102" s="441" t="s">
        <v>1891</v>
      </c>
      <c r="C102" s="441" t="s">
        <v>159</v>
      </c>
      <c r="D102" s="441" t="s">
        <v>1882</v>
      </c>
      <c r="E102" s="441" t="s">
        <v>1883</v>
      </c>
      <c r="F102" s="441" t="s">
        <v>1406</v>
      </c>
      <c r="G102" s="441" t="s">
        <v>1892</v>
      </c>
      <c r="H102" s="441" t="s">
        <v>1893</v>
      </c>
      <c r="I102" s="441" t="s">
        <v>1894</v>
      </c>
      <c r="J102" s="441" t="s">
        <v>1895</v>
      </c>
      <c r="K102" s="441">
        <v>8887697911</v>
      </c>
      <c r="L102" s="447"/>
    </row>
    <row r="103" spans="1:12" ht="33.75">
      <c r="A103" s="440">
        <v>99</v>
      </c>
      <c r="B103" s="441" t="s">
        <v>1891</v>
      </c>
      <c r="C103" s="441" t="s">
        <v>159</v>
      </c>
      <c r="D103" s="441" t="s">
        <v>1882</v>
      </c>
      <c r="E103" s="441" t="s">
        <v>1883</v>
      </c>
      <c r="F103" s="441" t="s">
        <v>1391</v>
      </c>
      <c r="G103" s="441" t="s">
        <v>1896</v>
      </c>
      <c r="H103" s="441" t="s">
        <v>1897</v>
      </c>
      <c r="I103" s="441" t="s">
        <v>1898</v>
      </c>
      <c r="J103" s="441" t="s">
        <v>1899</v>
      </c>
      <c r="K103" s="441" t="s">
        <v>1900</v>
      </c>
      <c r="L103" s="447"/>
    </row>
    <row r="104" spans="1:12" ht="33.75">
      <c r="A104" s="440">
        <v>100</v>
      </c>
      <c r="B104" s="441" t="s">
        <v>1891</v>
      </c>
      <c r="C104" s="441" t="s">
        <v>159</v>
      </c>
      <c r="D104" s="441" t="s">
        <v>1882</v>
      </c>
      <c r="E104" s="441" t="s">
        <v>1883</v>
      </c>
      <c r="F104" s="441" t="s">
        <v>1406</v>
      </c>
      <c r="G104" s="441" t="s">
        <v>1901</v>
      </c>
      <c r="H104" s="441" t="s">
        <v>1902</v>
      </c>
      <c r="I104" s="441" t="s">
        <v>1507</v>
      </c>
      <c r="J104" s="441" t="s">
        <v>1903</v>
      </c>
      <c r="K104" s="441" t="s">
        <v>1904</v>
      </c>
      <c r="L104" s="447"/>
    </row>
    <row r="105" spans="1:12" ht="33.75">
      <c r="A105" s="440">
        <v>101</v>
      </c>
      <c r="B105" s="441" t="s">
        <v>1891</v>
      </c>
      <c r="C105" s="441" t="s">
        <v>159</v>
      </c>
      <c r="D105" s="441" t="s">
        <v>1882</v>
      </c>
      <c r="E105" s="441" t="s">
        <v>1883</v>
      </c>
      <c r="F105" s="441" t="s">
        <v>1406</v>
      </c>
      <c r="G105" s="441" t="s">
        <v>1905</v>
      </c>
      <c r="H105" s="441" t="s">
        <v>1906</v>
      </c>
      <c r="I105" s="441" t="s">
        <v>1907</v>
      </c>
      <c r="J105" s="441" t="s">
        <v>1908</v>
      </c>
      <c r="K105" s="441" t="s">
        <v>1909</v>
      </c>
      <c r="L105" s="447"/>
    </row>
    <row r="106" spans="1:12" ht="33.75">
      <c r="A106" s="440">
        <v>102</v>
      </c>
      <c r="B106" s="441" t="s">
        <v>1910</v>
      </c>
      <c r="C106" s="441" t="s">
        <v>159</v>
      </c>
      <c r="D106" s="441" t="s">
        <v>1882</v>
      </c>
      <c r="E106" s="441" t="s">
        <v>1883</v>
      </c>
      <c r="F106" s="441" t="s">
        <v>1391</v>
      </c>
      <c r="G106" s="441" t="s">
        <v>1911</v>
      </c>
      <c r="H106" s="441" t="s">
        <v>1912</v>
      </c>
      <c r="I106" s="441" t="s">
        <v>1913</v>
      </c>
      <c r="J106" s="441" t="s">
        <v>1914</v>
      </c>
      <c r="K106" s="441" t="s">
        <v>1915</v>
      </c>
      <c r="L106" s="447"/>
    </row>
    <row r="107" spans="1:12" ht="33.75">
      <c r="A107" s="440">
        <v>103</v>
      </c>
      <c r="B107" s="441" t="s">
        <v>1910</v>
      </c>
      <c r="C107" s="441" t="s">
        <v>159</v>
      </c>
      <c r="D107" s="441" t="s">
        <v>1882</v>
      </c>
      <c r="E107" s="441" t="s">
        <v>1883</v>
      </c>
      <c r="F107" s="441" t="s">
        <v>1406</v>
      </c>
      <c r="G107" s="441" t="s">
        <v>1916</v>
      </c>
      <c r="H107" s="441" t="s">
        <v>1917</v>
      </c>
      <c r="I107" s="441" t="s">
        <v>1918</v>
      </c>
      <c r="J107" s="441" t="s">
        <v>1919</v>
      </c>
      <c r="K107" s="441" t="s">
        <v>1920</v>
      </c>
      <c r="L107" s="447"/>
    </row>
    <row r="108" spans="1:12" ht="33.75">
      <c r="A108" s="440">
        <v>104</v>
      </c>
      <c r="B108" s="441" t="s">
        <v>1921</v>
      </c>
      <c r="C108" s="441" t="s">
        <v>159</v>
      </c>
      <c r="D108" s="441" t="s">
        <v>1831</v>
      </c>
      <c r="E108" s="441" t="s">
        <v>1832</v>
      </c>
      <c r="F108" s="441" t="s">
        <v>1391</v>
      </c>
      <c r="G108" s="441" t="s">
        <v>1922</v>
      </c>
      <c r="H108" s="441" t="s">
        <v>1923</v>
      </c>
      <c r="I108" s="441" t="s">
        <v>1924</v>
      </c>
      <c r="J108" s="441" t="s">
        <v>1925</v>
      </c>
      <c r="K108" s="441" t="s">
        <v>1926</v>
      </c>
      <c r="L108" s="447"/>
    </row>
    <row r="109" spans="1:12" ht="33.75">
      <c r="A109" s="440">
        <v>105</v>
      </c>
      <c r="B109" s="441" t="s">
        <v>1921</v>
      </c>
      <c r="C109" s="441" t="s">
        <v>159</v>
      </c>
      <c r="D109" s="441" t="s">
        <v>1831</v>
      </c>
      <c r="E109" s="441" t="s">
        <v>1832</v>
      </c>
      <c r="F109" s="441" t="s">
        <v>1406</v>
      </c>
      <c r="G109" s="441" t="s">
        <v>1927</v>
      </c>
      <c r="H109" s="441" t="s">
        <v>1928</v>
      </c>
      <c r="I109" s="441" t="s">
        <v>1929</v>
      </c>
      <c r="J109" s="441" t="s">
        <v>1930</v>
      </c>
      <c r="K109" s="441" t="s">
        <v>1931</v>
      </c>
      <c r="L109" s="447"/>
    </row>
    <row r="110" spans="1:12" ht="33.75">
      <c r="A110" s="440">
        <v>106</v>
      </c>
      <c r="B110" s="441" t="s">
        <v>1921</v>
      </c>
      <c r="C110" s="441" t="s">
        <v>159</v>
      </c>
      <c r="D110" s="441" t="s">
        <v>1883</v>
      </c>
      <c r="E110" s="441" t="s">
        <v>1932</v>
      </c>
      <c r="F110" s="441" t="s">
        <v>1406</v>
      </c>
      <c r="G110" s="441" t="s">
        <v>1673</v>
      </c>
      <c r="H110" s="441" t="s">
        <v>1933</v>
      </c>
      <c r="I110" s="441" t="s">
        <v>1934</v>
      </c>
      <c r="J110" s="441" t="s">
        <v>1935</v>
      </c>
      <c r="K110" s="441" t="s">
        <v>1936</v>
      </c>
      <c r="L110" s="447"/>
    </row>
    <row r="111" spans="1:12" ht="33.75">
      <c r="A111" s="440">
        <v>107</v>
      </c>
      <c r="B111" s="441" t="s">
        <v>1937</v>
      </c>
      <c r="C111" s="441" t="s">
        <v>159</v>
      </c>
      <c r="D111" s="441" t="s">
        <v>1831</v>
      </c>
      <c r="E111" s="441" t="s">
        <v>1832</v>
      </c>
      <c r="F111" s="441" t="s">
        <v>1494</v>
      </c>
      <c r="G111" s="441" t="s">
        <v>1938</v>
      </c>
      <c r="H111" s="441" t="s">
        <v>1939</v>
      </c>
      <c r="I111" s="441" t="s">
        <v>1940</v>
      </c>
      <c r="J111" s="441" t="s">
        <v>1941</v>
      </c>
      <c r="K111" s="441" t="s">
        <v>1942</v>
      </c>
      <c r="L111" s="447"/>
    </row>
    <row r="112" spans="1:12" ht="33.75">
      <c r="A112" s="440">
        <v>108</v>
      </c>
      <c r="B112" s="441" t="s">
        <v>1937</v>
      </c>
      <c r="C112" s="441" t="s">
        <v>159</v>
      </c>
      <c r="D112" s="441" t="s">
        <v>1831</v>
      </c>
      <c r="E112" s="441" t="s">
        <v>1832</v>
      </c>
      <c r="F112" s="441" t="s">
        <v>1391</v>
      </c>
      <c r="G112" s="441" t="s">
        <v>1943</v>
      </c>
      <c r="H112" s="441" t="s">
        <v>1944</v>
      </c>
      <c r="I112" s="441" t="s">
        <v>1945</v>
      </c>
      <c r="J112" s="441" t="s">
        <v>1946</v>
      </c>
      <c r="K112" s="441" t="s">
        <v>1947</v>
      </c>
      <c r="L112" s="447"/>
    </row>
    <row r="113" spans="1:12" ht="33.75">
      <c r="A113" s="440">
        <v>109</v>
      </c>
      <c r="B113" s="441" t="s">
        <v>1948</v>
      </c>
      <c r="C113" s="441" t="s">
        <v>159</v>
      </c>
      <c r="D113" s="441" t="s">
        <v>1831</v>
      </c>
      <c r="E113" s="441" t="s">
        <v>1832</v>
      </c>
      <c r="F113" s="441" t="s">
        <v>1406</v>
      </c>
      <c r="G113" s="441" t="s">
        <v>1949</v>
      </c>
      <c r="H113" s="441" t="s">
        <v>1950</v>
      </c>
      <c r="I113" s="441" t="s">
        <v>1951</v>
      </c>
      <c r="J113" s="441" t="s">
        <v>1952</v>
      </c>
      <c r="K113" s="441" t="s">
        <v>1953</v>
      </c>
      <c r="L113" s="447"/>
    </row>
    <row r="114" spans="1:12" ht="33.75">
      <c r="A114" s="440">
        <v>110</v>
      </c>
      <c r="B114" s="441" t="s">
        <v>1954</v>
      </c>
      <c r="C114" s="441" t="s">
        <v>159</v>
      </c>
      <c r="D114" s="441" t="s">
        <v>1831</v>
      </c>
      <c r="E114" s="441" t="s">
        <v>1832</v>
      </c>
      <c r="F114" s="441" t="s">
        <v>1406</v>
      </c>
      <c r="G114" s="441" t="s">
        <v>1955</v>
      </c>
      <c r="H114" s="441" t="s">
        <v>1956</v>
      </c>
      <c r="I114" s="441" t="s">
        <v>1957</v>
      </c>
      <c r="J114" s="441" t="s">
        <v>1958</v>
      </c>
      <c r="K114" s="441" t="s">
        <v>1959</v>
      </c>
      <c r="L114" s="447"/>
    </row>
    <row r="115" spans="1:12" ht="33.75">
      <c r="A115" s="440">
        <v>111</v>
      </c>
      <c r="B115" s="441" t="s">
        <v>1954</v>
      </c>
      <c r="C115" s="441" t="s">
        <v>159</v>
      </c>
      <c r="D115" s="441" t="s">
        <v>1413</v>
      </c>
      <c r="E115" s="441" t="s">
        <v>1454</v>
      </c>
      <c r="F115" s="441" t="s">
        <v>1391</v>
      </c>
      <c r="G115" s="441" t="s">
        <v>1960</v>
      </c>
      <c r="H115" s="441" t="s">
        <v>1961</v>
      </c>
      <c r="I115" s="441" t="s">
        <v>1962</v>
      </c>
      <c r="J115" s="441" t="s">
        <v>1963</v>
      </c>
      <c r="K115" s="441">
        <v>8858165456</v>
      </c>
      <c r="L115" s="447"/>
    </row>
    <row r="116" spans="1:12" ht="33.75">
      <c r="A116" s="440">
        <v>112</v>
      </c>
      <c r="B116" s="441" t="s">
        <v>1954</v>
      </c>
      <c r="C116" s="441" t="s">
        <v>159</v>
      </c>
      <c r="D116" s="441" t="s">
        <v>1964</v>
      </c>
      <c r="E116" s="441" t="s">
        <v>1965</v>
      </c>
      <c r="F116" s="441" t="s">
        <v>1406</v>
      </c>
      <c r="G116" s="441" t="s">
        <v>1966</v>
      </c>
      <c r="H116" s="441" t="s">
        <v>1967</v>
      </c>
      <c r="I116" s="441" t="s">
        <v>1571</v>
      </c>
      <c r="J116" s="441" t="s">
        <v>1968</v>
      </c>
      <c r="K116" s="441" t="s">
        <v>1969</v>
      </c>
      <c r="L116" s="447"/>
    </row>
    <row r="117" spans="1:12" ht="33.75">
      <c r="A117" s="440">
        <v>113</v>
      </c>
      <c r="B117" s="441" t="s">
        <v>1954</v>
      </c>
      <c r="C117" s="441" t="s">
        <v>159</v>
      </c>
      <c r="D117" s="441" t="s">
        <v>1964</v>
      </c>
      <c r="E117" s="441" t="s">
        <v>1965</v>
      </c>
      <c r="F117" s="441" t="s">
        <v>1391</v>
      </c>
      <c r="G117" s="441" t="s">
        <v>1970</v>
      </c>
      <c r="H117" s="441" t="s">
        <v>1971</v>
      </c>
      <c r="I117" s="441" t="s">
        <v>1972</v>
      </c>
      <c r="J117" s="441" t="s">
        <v>1973</v>
      </c>
      <c r="K117" s="441" t="s">
        <v>1974</v>
      </c>
      <c r="L117" s="447"/>
    </row>
    <row r="118" spans="1:12" ht="33.75">
      <c r="A118" s="440">
        <v>114</v>
      </c>
      <c r="B118" s="441" t="s">
        <v>1975</v>
      </c>
      <c r="C118" s="441" t="s">
        <v>159</v>
      </c>
      <c r="D118" s="441" t="s">
        <v>1965</v>
      </c>
      <c r="E118" s="441" t="s">
        <v>1976</v>
      </c>
      <c r="F118" s="441" t="s">
        <v>1406</v>
      </c>
      <c r="G118" s="441" t="s">
        <v>1977</v>
      </c>
      <c r="H118" s="441" t="s">
        <v>1408</v>
      </c>
      <c r="I118" s="441" t="s">
        <v>1978</v>
      </c>
      <c r="J118" s="441" t="s">
        <v>1979</v>
      </c>
      <c r="K118" s="441" t="s">
        <v>1980</v>
      </c>
      <c r="L118" s="447"/>
    </row>
    <row r="119" spans="1:12" ht="33.75">
      <c r="A119" s="440">
        <v>115</v>
      </c>
      <c r="B119" s="441" t="s">
        <v>1975</v>
      </c>
      <c r="C119" s="441" t="s">
        <v>159</v>
      </c>
      <c r="D119" s="441" t="s">
        <v>1981</v>
      </c>
      <c r="E119" s="441" t="s">
        <v>1982</v>
      </c>
      <c r="F119" s="441" t="s">
        <v>1391</v>
      </c>
      <c r="G119" s="441" t="s">
        <v>1983</v>
      </c>
      <c r="H119" s="441" t="s">
        <v>1984</v>
      </c>
      <c r="I119" s="441" t="s">
        <v>1985</v>
      </c>
      <c r="J119" s="441" t="s">
        <v>1986</v>
      </c>
      <c r="K119" s="441" t="s">
        <v>1987</v>
      </c>
      <c r="L119" s="447"/>
    </row>
    <row r="120" spans="1:12" ht="33.75">
      <c r="A120" s="440">
        <v>116</v>
      </c>
      <c r="B120" s="441" t="s">
        <v>1975</v>
      </c>
      <c r="C120" s="441" t="s">
        <v>159</v>
      </c>
      <c r="D120" s="441" t="s">
        <v>1981</v>
      </c>
      <c r="E120" s="441" t="s">
        <v>1982</v>
      </c>
      <c r="F120" s="441" t="s">
        <v>1504</v>
      </c>
      <c r="G120" s="441" t="s">
        <v>1988</v>
      </c>
      <c r="H120" s="441" t="s">
        <v>1989</v>
      </c>
      <c r="I120" s="441" t="s">
        <v>1990</v>
      </c>
      <c r="J120" s="441" t="s">
        <v>1991</v>
      </c>
      <c r="K120" s="441" t="s">
        <v>1992</v>
      </c>
      <c r="L120" s="447"/>
    </row>
    <row r="121" spans="1:12" ht="33.75">
      <c r="A121" s="440">
        <v>117</v>
      </c>
      <c r="B121" s="441" t="s">
        <v>1993</v>
      </c>
      <c r="C121" s="441" t="s">
        <v>159</v>
      </c>
      <c r="D121" s="441" t="s">
        <v>1981</v>
      </c>
      <c r="E121" s="441" t="s">
        <v>1982</v>
      </c>
      <c r="F121" s="441" t="s">
        <v>1504</v>
      </c>
      <c r="G121" s="441" t="s">
        <v>1994</v>
      </c>
      <c r="H121" s="441" t="s">
        <v>1408</v>
      </c>
      <c r="I121" s="441" t="s">
        <v>1995</v>
      </c>
      <c r="J121" s="441" t="s">
        <v>1996</v>
      </c>
      <c r="K121" s="441">
        <v>8601409117</v>
      </c>
      <c r="L121" s="447"/>
    </row>
    <row r="122" spans="1:12" ht="33.75">
      <c r="A122" s="440">
        <v>118</v>
      </c>
      <c r="B122" s="441" t="s">
        <v>1993</v>
      </c>
      <c r="C122" s="441" t="s">
        <v>159</v>
      </c>
      <c r="D122" s="441" t="s">
        <v>1981</v>
      </c>
      <c r="E122" s="441" t="s">
        <v>1982</v>
      </c>
      <c r="F122" s="441" t="s">
        <v>1504</v>
      </c>
      <c r="G122" s="441" t="s">
        <v>1997</v>
      </c>
      <c r="H122" s="441" t="s">
        <v>1998</v>
      </c>
      <c r="I122" s="441" t="s">
        <v>1999</v>
      </c>
      <c r="J122" s="441" t="s">
        <v>2000</v>
      </c>
      <c r="K122" s="441" t="s">
        <v>2001</v>
      </c>
      <c r="L122" s="447"/>
    </row>
    <row r="123" spans="1:12" ht="33.75">
      <c r="A123" s="440">
        <v>119</v>
      </c>
      <c r="B123" s="441" t="s">
        <v>2002</v>
      </c>
      <c r="C123" s="441" t="s">
        <v>159</v>
      </c>
      <c r="D123" s="441" t="s">
        <v>1981</v>
      </c>
      <c r="E123" s="441" t="s">
        <v>1982</v>
      </c>
      <c r="F123" s="441" t="s">
        <v>1504</v>
      </c>
      <c r="G123" s="441" t="s">
        <v>2003</v>
      </c>
      <c r="H123" s="441" t="s">
        <v>2004</v>
      </c>
      <c r="I123" s="441" t="s">
        <v>2005</v>
      </c>
      <c r="J123" s="441" t="s">
        <v>2006</v>
      </c>
      <c r="K123" s="441" t="s">
        <v>2007</v>
      </c>
      <c r="L123" s="447"/>
    </row>
    <row r="124" spans="1:12" ht="33.75">
      <c r="A124" s="440">
        <v>120</v>
      </c>
      <c r="B124" s="441" t="s">
        <v>2002</v>
      </c>
      <c r="C124" s="441" t="s">
        <v>159</v>
      </c>
      <c r="D124" s="441" t="s">
        <v>1981</v>
      </c>
      <c r="E124" s="441" t="s">
        <v>1982</v>
      </c>
      <c r="F124" s="441" t="s">
        <v>1504</v>
      </c>
      <c r="G124" s="441" t="s">
        <v>1966</v>
      </c>
      <c r="H124" s="441" t="s">
        <v>2008</v>
      </c>
      <c r="I124" s="441" t="s">
        <v>2009</v>
      </c>
      <c r="J124" s="441" t="s">
        <v>2010</v>
      </c>
      <c r="K124" s="441" t="s">
        <v>2011</v>
      </c>
      <c r="L124" s="447"/>
    </row>
    <row r="125" spans="1:12" ht="33.75">
      <c r="A125" s="440">
        <v>121</v>
      </c>
      <c r="B125" s="441" t="s">
        <v>2002</v>
      </c>
      <c r="C125" s="441" t="s">
        <v>159</v>
      </c>
      <c r="D125" s="441" t="s">
        <v>1981</v>
      </c>
      <c r="E125" s="441" t="s">
        <v>1982</v>
      </c>
      <c r="F125" s="441" t="s">
        <v>1504</v>
      </c>
      <c r="G125" s="441" t="s">
        <v>2012</v>
      </c>
      <c r="H125" s="441" t="s">
        <v>1734</v>
      </c>
      <c r="I125" s="441" t="s">
        <v>2013</v>
      </c>
      <c r="J125" s="441" t="s">
        <v>2014</v>
      </c>
      <c r="K125" s="441" t="s">
        <v>2015</v>
      </c>
      <c r="L125" s="447"/>
    </row>
    <row r="126" spans="1:12" ht="33.75">
      <c r="A126" s="440">
        <v>122</v>
      </c>
      <c r="B126" s="441" t="s">
        <v>2002</v>
      </c>
      <c r="C126" s="441" t="s">
        <v>159</v>
      </c>
      <c r="D126" s="441" t="s">
        <v>1981</v>
      </c>
      <c r="E126" s="441" t="s">
        <v>1982</v>
      </c>
      <c r="F126" s="441" t="s">
        <v>1504</v>
      </c>
      <c r="G126" s="441" t="s">
        <v>2016</v>
      </c>
      <c r="H126" s="441" t="s">
        <v>2017</v>
      </c>
      <c r="I126" s="441" t="s">
        <v>1447</v>
      </c>
      <c r="J126" s="441" t="s">
        <v>2018</v>
      </c>
      <c r="K126" s="441" t="s">
        <v>2019</v>
      </c>
      <c r="L126" s="447"/>
    </row>
    <row r="127" spans="1:12" ht="33.75">
      <c r="A127" s="440">
        <v>123</v>
      </c>
      <c r="B127" s="441" t="s">
        <v>2020</v>
      </c>
      <c r="C127" s="441" t="s">
        <v>159</v>
      </c>
      <c r="D127" s="441" t="s">
        <v>1413</v>
      </c>
      <c r="E127" s="441" t="s">
        <v>1454</v>
      </c>
      <c r="F127" s="441" t="s">
        <v>1504</v>
      </c>
      <c r="G127" s="441" t="s">
        <v>2021</v>
      </c>
      <c r="H127" s="441" t="s">
        <v>2022</v>
      </c>
      <c r="I127" s="441" t="s">
        <v>1513</v>
      </c>
      <c r="J127" s="441" t="s">
        <v>2023</v>
      </c>
      <c r="K127" s="441" t="s">
        <v>2024</v>
      </c>
      <c r="L127" s="447"/>
    </row>
    <row r="128" spans="1:12" ht="33.75">
      <c r="A128" s="440">
        <v>124</v>
      </c>
      <c r="B128" s="441" t="s">
        <v>2020</v>
      </c>
      <c r="C128" s="441" t="s">
        <v>159</v>
      </c>
      <c r="D128" s="441" t="s">
        <v>1831</v>
      </c>
      <c r="E128" s="441" t="s">
        <v>1832</v>
      </c>
      <c r="F128" s="441" t="s">
        <v>1504</v>
      </c>
      <c r="G128" s="441" t="s">
        <v>1623</v>
      </c>
      <c r="H128" s="441" t="s">
        <v>2025</v>
      </c>
      <c r="I128" s="441" t="s">
        <v>2026</v>
      </c>
      <c r="J128" s="441">
        <v>0</v>
      </c>
      <c r="K128" s="441" t="s">
        <v>2027</v>
      </c>
      <c r="L128" s="447"/>
    </row>
    <row r="129" spans="1:12" ht="33.75">
      <c r="A129" s="440">
        <v>125</v>
      </c>
      <c r="B129" s="441" t="s">
        <v>2020</v>
      </c>
      <c r="C129" s="441" t="s">
        <v>159</v>
      </c>
      <c r="D129" s="441" t="s">
        <v>1883</v>
      </c>
      <c r="E129" s="441" t="s">
        <v>1932</v>
      </c>
      <c r="F129" s="441" t="s">
        <v>1391</v>
      </c>
      <c r="G129" s="441" t="s">
        <v>2028</v>
      </c>
      <c r="H129" s="441" t="s">
        <v>2025</v>
      </c>
      <c r="I129" s="441" t="s">
        <v>2029</v>
      </c>
      <c r="J129" s="441" t="s">
        <v>2030</v>
      </c>
      <c r="K129" s="441" t="s">
        <v>2031</v>
      </c>
      <c r="L129" s="447"/>
    </row>
    <row r="130" spans="1:12" ht="33.75">
      <c r="A130" s="440">
        <v>126</v>
      </c>
      <c r="B130" s="441" t="s">
        <v>2032</v>
      </c>
      <c r="C130" s="441" t="s">
        <v>159</v>
      </c>
      <c r="D130" s="441" t="s">
        <v>1413</v>
      </c>
      <c r="E130" s="441" t="s">
        <v>1454</v>
      </c>
      <c r="F130" s="441">
        <v>6</v>
      </c>
      <c r="G130" s="441" t="s">
        <v>2033</v>
      </c>
      <c r="H130" s="441" t="s">
        <v>2034</v>
      </c>
      <c r="I130" s="441" t="s">
        <v>2035</v>
      </c>
      <c r="J130" s="441">
        <v>0</v>
      </c>
      <c r="K130" s="441" t="s">
        <v>2036</v>
      </c>
      <c r="L130" s="447"/>
    </row>
    <row r="131" spans="1:12" ht="33.75">
      <c r="A131" s="440">
        <v>127</v>
      </c>
      <c r="B131" s="441" t="s">
        <v>2032</v>
      </c>
      <c r="C131" s="441" t="s">
        <v>159</v>
      </c>
      <c r="D131" s="441" t="s">
        <v>1964</v>
      </c>
      <c r="E131" s="441" t="s">
        <v>1965</v>
      </c>
      <c r="F131" s="441">
        <v>8</v>
      </c>
      <c r="G131" s="441" t="s">
        <v>2037</v>
      </c>
      <c r="H131" s="441" t="s">
        <v>2038</v>
      </c>
      <c r="I131" s="441" t="s">
        <v>2039</v>
      </c>
      <c r="J131" s="441" t="s">
        <v>2040</v>
      </c>
      <c r="K131" s="441" t="s">
        <v>2041</v>
      </c>
      <c r="L131" s="447"/>
    </row>
    <row r="132" spans="1:12" ht="33.75">
      <c r="A132" s="440">
        <v>128</v>
      </c>
      <c r="B132" s="441" t="s">
        <v>2032</v>
      </c>
      <c r="C132" s="441" t="s">
        <v>159</v>
      </c>
      <c r="D132" s="441" t="s">
        <v>1964</v>
      </c>
      <c r="E132" s="441" t="s">
        <v>1965</v>
      </c>
      <c r="F132" s="441">
        <v>8</v>
      </c>
      <c r="G132" s="441" t="s">
        <v>2042</v>
      </c>
      <c r="H132" s="441" t="s">
        <v>2043</v>
      </c>
      <c r="I132" s="441" t="s">
        <v>1522</v>
      </c>
      <c r="J132" s="441" t="s">
        <v>2044</v>
      </c>
      <c r="K132" s="441">
        <v>8422024261</v>
      </c>
      <c r="L132" s="447"/>
    </row>
    <row r="133" spans="1:12" ht="33.75">
      <c r="A133" s="440">
        <v>129</v>
      </c>
      <c r="B133" s="441" t="s">
        <v>2045</v>
      </c>
      <c r="C133" s="441" t="s">
        <v>159</v>
      </c>
      <c r="D133" s="441" t="s">
        <v>1831</v>
      </c>
      <c r="E133" s="441" t="s">
        <v>1832</v>
      </c>
      <c r="F133" s="441" t="s">
        <v>1391</v>
      </c>
      <c r="G133" s="441" t="s">
        <v>2046</v>
      </c>
      <c r="H133" s="441" t="s">
        <v>1408</v>
      </c>
      <c r="I133" s="441" t="s">
        <v>1408</v>
      </c>
      <c r="J133" s="441">
        <v>1</v>
      </c>
      <c r="K133" s="441" t="s">
        <v>1408</v>
      </c>
      <c r="L133" s="447"/>
    </row>
    <row r="134" spans="1:12" ht="33.75">
      <c r="A134" s="440">
        <v>130</v>
      </c>
      <c r="B134" s="441" t="s">
        <v>2032</v>
      </c>
      <c r="C134" s="441" t="s">
        <v>159</v>
      </c>
      <c r="D134" s="441" t="s">
        <v>2047</v>
      </c>
      <c r="E134" s="441" t="s">
        <v>2048</v>
      </c>
      <c r="F134" s="441">
        <v>18</v>
      </c>
      <c r="G134" s="441" t="s">
        <v>2049</v>
      </c>
      <c r="H134" s="441" t="s">
        <v>1408</v>
      </c>
      <c r="I134" s="441" t="s">
        <v>1408</v>
      </c>
      <c r="J134" s="441">
        <v>1</v>
      </c>
      <c r="K134" s="441" t="s">
        <v>1408</v>
      </c>
      <c r="L134" s="447"/>
    </row>
    <row r="135" spans="1:12" ht="33.75">
      <c r="A135" s="440">
        <v>131</v>
      </c>
      <c r="B135" s="441" t="s">
        <v>2032</v>
      </c>
      <c r="C135" s="441" t="s">
        <v>70</v>
      </c>
      <c r="D135" s="441" t="s">
        <v>2050</v>
      </c>
      <c r="E135" s="441">
        <v>90</v>
      </c>
      <c r="F135" s="441" t="s">
        <v>1391</v>
      </c>
      <c r="G135" s="441" t="s">
        <v>2051</v>
      </c>
      <c r="H135" s="441" t="s">
        <v>1408</v>
      </c>
      <c r="I135" s="441" t="s">
        <v>1408</v>
      </c>
      <c r="J135" s="441">
        <v>1</v>
      </c>
      <c r="K135" s="441" t="s">
        <v>1408</v>
      </c>
      <c r="L135" s="447"/>
    </row>
    <row r="136" spans="1:12" ht="33.75">
      <c r="A136" s="440">
        <v>132</v>
      </c>
      <c r="B136" s="441" t="s">
        <v>2032</v>
      </c>
      <c r="C136" s="441" t="s">
        <v>390</v>
      </c>
      <c r="D136" s="441">
        <v>78</v>
      </c>
      <c r="E136" s="441" t="s">
        <v>1493</v>
      </c>
      <c r="F136" s="441" t="s">
        <v>1406</v>
      </c>
      <c r="G136" s="441" t="s">
        <v>2052</v>
      </c>
      <c r="H136" s="441" t="s">
        <v>2053</v>
      </c>
      <c r="I136" s="441" t="s">
        <v>2054</v>
      </c>
      <c r="J136" s="441" t="s">
        <v>2055</v>
      </c>
      <c r="K136" s="441" t="s">
        <v>2056</v>
      </c>
      <c r="L136" s="447"/>
    </row>
    <row r="137" spans="1:12" ht="33.75">
      <c r="A137" s="440">
        <v>133</v>
      </c>
      <c r="B137" s="441" t="s">
        <v>2057</v>
      </c>
      <c r="C137" s="441" t="s">
        <v>159</v>
      </c>
      <c r="D137" s="441" t="s">
        <v>1976</v>
      </c>
      <c r="E137" s="441" t="s">
        <v>2058</v>
      </c>
      <c r="F137" s="441" t="s">
        <v>1391</v>
      </c>
      <c r="G137" s="441" t="s">
        <v>2059</v>
      </c>
      <c r="H137" s="441" t="s">
        <v>2060</v>
      </c>
      <c r="I137" s="441" t="s">
        <v>2061</v>
      </c>
      <c r="J137" s="441" t="s">
        <v>2062</v>
      </c>
      <c r="K137" s="441">
        <v>8172950624</v>
      </c>
      <c r="L137" s="447"/>
    </row>
    <row r="138" spans="1:12" ht="33.75">
      <c r="A138" s="440">
        <v>134</v>
      </c>
      <c r="B138" s="441" t="s">
        <v>2057</v>
      </c>
      <c r="C138" s="441" t="s">
        <v>159</v>
      </c>
      <c r="D138" s="441" t="s">
        <v>1976</v>
      </c>
      <c r="E138" s="441" t="s">
        <v>2058</v>
      </c>
      <c r="F138" s="441">
        <v>7</v>
      </c>
      <c r="G138" s="441" t="s">
        <v>2063</v>
      </c>
      <c r="H138" s="441" t="s">
        <v>2064</v>
      </c>
      <c r="I138" s="441" t="s">
        <v>2065</v>
      </c>
      <c r="J138" s="441" t="s">
        <v>2066</v>
      </c>
      <c r="K138" s="441" t="s">
        <v>2067</v>
      </c>
      <c r="L138" s="447"/>
    </row>
    <row r="139" spans="1:12" ht="33.75">
      <c r="A139" s="440">
        <v>135</v>
      </c>
      <c r="B139" s="441" t="s">
        <v>2057</v>
      </c>
      <c r="C139" s="441" t="s">
        <v>159</v>
      </c>
      <c r="D139" s="441" t="s">
        <v>1976</v>
      </c>
      <c r="E139" s="441" t="s">
        <v>2058</v>
      </c>
      <c r="F139" s="441" t="s">
        <v>1391</v>
      </c>
      <c r="G139" s="441" t="s">
        <v>2068</v>
      </c>
      <c r="H139" s="441" t="s">
        <v>2069</v>
      </c>
      <c r="I139" s="441" t="s">
        <v>2070</v>
      </c>
      <c r="J139" s="441" t="s">
        <v>2071</v>
      </c>
      <c r="K139" s="441" t="s">
        <v>2072</v>
      </c>
      <c r="L139" s="447"/>
    </row>
    <row r="140" spans="1:12" ht="33.75">
      <c r="A140" s="440">
        <v>136</v>
      </c>
      <c r="B140" s="441" t="s">
        <v>2073</v>
      </c>
      <c r="C140" s="441" t="s">
        <v>159</v>
      </c>
      <c r="D140" s="441">
        <v>89</v>
      </c>
      <c r="E140" s="441" t="s">
        <v>1586</v>
      </c>
      <c r="F140" s="441" t="s">
        <v>1406</v>
      </c>
      <c r="G140" s="441" t="s">
        <v>2074</v>
      </c>
      <c r="H140" s="441" t="s">
        <v>2075</v>
      </c>
      <c r="I140" s="441" t="s">
        <v>2076</v>
      </c>
      <c r="J140" s="441" t="s">
        <v>2077</v>
      </c>
      <c r="K140" s="441">
        <v>9506240994</v>
      </c>
      <c r="L140" s="447"/>
    </row>
    <row r="141" spans="1:12" ht="33.75">
      <c r="A141" s="440">
        <v>137</v>
      </c>
      <c r="B141" s="441" t="s">
        <v>2073</v>
      </c>
      <c r="C141" s="441" t="s">
        <v>159</v>
      </c>
      <c r="D141" s="441" t="s">
        <v>1585</v>
      </c>
      <c r="E141" s="441" t="s">
        <v>2078</v>
      </c>
      <c r="F141" s="441" t="s">
        <v>1406</v>
      </c>
      <c r="G141" s="441" t="s">
        <v>2079</v>
      </c>
      <c r="H141" s="441" t="s">
        <v>2080</v>
      </c>
      <c r="I141" s="446">
        <v>27727</v>
      </c>
      <c r="J141" s="441" t="s">
        <v>2081</v>
      </c>
      <c r="K141" s="441">
        <v>83443808254</v>
      </c>
      <c r="L141" s="447"/>
    </row>
    <row r="142" spans="1:12" ht="33.75">
      <c r="A142" s="448"/>
      <c r="B142" s="449"/>
      <c r="C142" s="449"/>
      <c r="D142" s="679" t="s">
        <v>799</v>
      </c>
      <c r="E142" s="680"/>
      <c r="F142" s="449">
        <f>SUM(F5:F141)</f>
        <v>85</v>
      </c>
      <c r="G142" s="449"/>
      <c r="H142" s="449"/>
      <c r="I142" s="450"/>
      <c r="J142" s="451">
        <f>+COUNTA(J5:J141)</f>
        <v>137</v>
      </c>
      <c r="K142" s="449"/>
      <c r="L142" s="452"/>
    </row>
    <row r="143" spans="1:12" ht="33.75">
      <c r="A143" s="453"/>
      <c r="B143" s="454"/>
      <c r="C143" s="454"/>
      <c r="D143" s="454"/>
      <c r="E143" s="454"/>
      <c r="F143" s="454"/>
      <c r="G143" s="681" t="s">
        <v>976</v>
      </c>
      <c r="H143" s="682"/>
      <c r="I143" s="455"/>
      <c r="J143" s="456"/>
      <c r="K143" s="457" t="s">
        <v>2082</v>
      </c>
      <c r="L143" s="458"/>
    </row>
    <row r="144" spans="1:12">
      <c r="A144" s="459"/>
      <c r="B144" s="459"/>
      <c r="C144" s="459"/>
      <c r="D144" s="459"/>
      <c r="E144" s="459"/>
      <c r="F144" s="459"/>
      <c r="G144" s="460" t="s">
        <v>159</v>
      </c>
      <c r="H144" s="461">
        <f>+COUNTIF($C$5:$C$141,G144)-K144</f>
        <v>107</v>
      </c>
      <c r="I144" s="462"/>
      <c r="J144" s="463">
        <v>63</v>
      </c>
      <c r="K144" s="461">
        <v>2</v>
      </c>
      <c r="L144" s="458"/>
    </row>
    <row r="145" spans="1:12">
      <c r="A145" s="459"/>
      <c r="B145" s="459"/>
      <c r="C145" s="459"/>
      <c r="D145" s="459"/>
      <c r="E145" s="459"/>
      <c r="F145" s="459"/>
      <c r="G145" s="460" t="s">
        <v>160</v>
      </c>
      <c r="H145" s="461">
        <f>+COUNTIF($C$5:$C$141,G145)-K145</f>
        <v>25</v>
      </c>
      <c r="I145" s="462"/>
      <c r="J145" s="463">
        <v>75</v>
      </c>
      <c r="K145" s="461"/>
      <c r="L145" s="458"/>
    </row>
    <row r="146" spans="1:12">
      <c r="A146" s="459"/>
      <c r="B146" s="459"/>
      <c r="C146" s="459"/>
      <c r="D146" s="459"/>
      <c r="E146" s="459"/>
      <c r="F146" s="459"/>
      <c r="G146" s="460" t="s">
        <v>390</v>
      </c>
      <c r="H146" s="461">
        <f>+COUNTIF($C$5:$C$141,G146)-K146</f>
        <v>2</v>
      </c>
      <c r="I146" s="462"/>
      <c r="J146" s="463">
        <v>90</v>
      </c>
      <c r="K146" s="461"/>
      <c r="L146" s="458"/>
    </row>
    <row r="147" spans="1:12">
      <c r="A147" s="459"/>
      <c r="B147" s="459"/>
      <c r="C147" s="459"/>
      <c r="D147" s="459"/>
      <c r="E147" s="459"/>
      <c r="F147" s="459"/>
      <c r="G147" s="464" t="s">
        <v>2087</v>
      </c>
      <c r="H147" s="461">
        <f>+COUNTIF($C$5:$C$141,G147)</f>
        <v>0</v>
      </c>
      <c r="I147" s="462"/>
      <c r="J147" s="465">
        <v>110</v>
      </c>
      <c r="K147" s="484">
        <v>1</v>
      </c>
      <c r="L147" s="458"/>
    </row>
    <row r="148" spans="1:12">
      <c r="A148" s="459"/>
      <c r="B148" s="459"/>
      <c r="C148" s="459"/>
      <c r="D148" s="459"/>
      <c r="E148" s="459"/>
      <c r="F148" s="459"/>
      <c r="G148" s="464" t="s">
        <v>391</v>
      </c>
      <c r="H148" s="461">
        <f>+COUNTIF($C$5:$C$141,G148)-K148</f>
        <v>0</v>
      </c>
      <c r="I148" s="462"/>
      <c r="J148" s="465">
        <v>125</v>
      </c>
      <c r="K148" s="484"/>
      <c r="L148" s="458"/>
    </row>
    <row r="149" spans="1:12">
      <c r="A149" s="459"/>
      <c r="B149" s="459"/>
      <c r="C149" s="459"/>
      <c r="D149" s="459"/>
      <c r="E149" s="459"/>
      <c r="F149" s="459"/>
      <c r="G149" s="464" t="s">
        <v>392</v>
      </c>
      <c r="H149" s="461">
        <f>+COUNTIF($C$5:$C$141,G149)-K149</f>
        <v>0</v>
      </c>
      <c r="I149" s="462"/>
      <c r="J149" s="465">
        <v>140</v>
      </c>
      <c r="K149" s="484"/>
      <c r="L149" s="458"/>
    </row>
    <row r="150" spans="1:12">
      <c r="A150" s="459"/>
      <c r="B150" s="459"/>
      <c r="C150" s="459"/>
      <c r="D150" s="459"/>
      <c r="E150" s="459"/>
      <c r="F150" s="459"/>
      <c r="G150" s="464" t="s">
        <v>393</v>
      </c>
      <c r="H150" s="461">
        <f>+COUNTIF($C$5:$C$141,G150)-K150</f>
        <v>0</v>
      </c>
      <c r="I150" s="462"/>
      <c r="J150" s="465">
        <v>160</v>
      </c>
      <c r="K150" s="484"/>
      <c r="L150" s="458"/>
    </row>
    <row r="151" spans="1:12">
      <c r="A151" s="459"/>
      <c r="B151" s="459"/>
      <c r="C151" s="459"/>
      <c r="D151" s="459"/>
      <c r="E151" s="459"/>
      <c r="F151" s="459"/>
      <c r="G151" s="466" t="s">
        <v>2088</v>
      </c>
      <c r="H151" s="461">
        <f>+COUNTIF($C$5:$C$141,G151)-K151</f>
        <v>0</v>
      </c>
      <c r="I151" s="467"/>
      <c r="J151" s="468">
        <v>200</v>
      </c>
      <c r="K151" s="485"/>
      <c r="L151" s="469"/>
    </row>
    <row r="152" spans="1:12" ht="33.75">
      <c r="A152" s="459"/>
      <c r="B152" s="459"/>
      <c r="C152" s="459"/>
      <c r="D152" s="459"/>
      <c r="E152" s="459"/>
      <c r="F152" s="459"/>
      <c r="G152" s="470" t="s">
        <v>2083</v>
      </c>
      <c r="H152" s="471">
        <f>SUM(H144:H151)</f>
        <v>134</v>
      </c>
      <c r="I152" s="472"/>
      <c r="J152" s="482" t="s">
        <v>2083</v>
      </c>
      <c r="K152" s="486">
        <f>SUM(K144:K151)</f>
        <v>3</v>
      </c>
      <c r="L152" s="473"/>
    </row>
    <row r="153" spans="1:12" ht="33.75">
      <c r="A153" s="474"/>
      <c r="B153" s="475"/>
      <c r="C153" s="476"/>
      <c r="D153" s="476"/>
      <c r="E153" s="476"/>
      <c r="F153" s="476"/>
      <c r="G153" s="477" t="s">
        <v>2084</v>
      </c>
      <c r="H153" s="478"/>
      <c r="I153" s="478"/>
      <c r="J153" s="483" t="s">
        <v>2084</v>
      </c>
      <c r="K153" s="487"/>
      <c r="L153" s="473"/>
    </row>
    <row r="154" spans="1:12" ht="33.75">
      <c r="A154" s="474"/>
      <c r="B154" s="475"/>
      <c r="C154" s="476"/>
      <c r="D154" s="476"/>
      <c r="E154" s="476"/>
      <c r="F154" s="476"/>
      <c r="G154" s="477" t="s">
        <v>2085</v>
      </c>
      <c r="H154" s="478">
        <f>+H152-H153</f>
        <v>134</v>
      </c>
      <c r="I154" s="478"/>
      <c r="J154" s="483" t="s">
        <v>2086</v>
      </c>
      <c r="K154" s="478">
        <f>+K152-K153</f>
        <v>3</v>
      </c>
      <c r="L154" s="473"/>
    </row>
    <row r="155" spans="1:12">
      <c r="A155" s="474"/>
      <c r="B155" s="475"/>
      <c r="C155" s="476"/>
      <c r="D155" s="476"/>
      <c r="E155" s="476"/>
      <c r="F155" s="476"/>
      <c r="G155" s="476"/>
      <c r="H155" s="476"/>
      <c r="I155" s="476"/>
      <c r="J155" s="479"/>
      <c r="K155" s="476"/>
    </row>
    <row r="156" spans="1:12">
      <c r="A156" s="476"/>
      <c r="B156" s="475"/>
      <c r="C156" s="476"/>
      <c r="D156" s="476"/>
      <c r="E156" s="476"/>
      <c r="F156" s="476"/>
      <c r="G156" s="476"/>
      <c r="H156" s="476"/>
      <c r="I156" s="476"/>
      <c r="J156" s="479"/>
      <c r="K156" s="476"/>
    </row>
    <row r="157" spans="1:12">
      <c r="A157" s="675" t="str">
        <f>+'[154]LAYING-KANPAMADHUPUR'!C134</f>
        <v xml:space="preserve">Sub-Contractor                Site Engineer                (Sr.Eng/ AM-SMX )                 (Dy.M-PMX )                   AGM                Project Incharge </v>
      </c>
      <c r="B157" s="676"/>
      <c r="C157" s="676"/>
      <c r="D157" s="676"/>
      <c r="E157" s="676"/>
      <c r="F157" s="676"/>
      <c r="G157" s="676"/>
      <c r="H157" s="676"/>
      <c r="I157" s="676"/>
      <c r="J157" s="676"/>
      <c r="K157" s="676"/>
      <c r="L157" s="676"/>
    </row>
    <row r="158" spans="1:12">
      <c r="A158" s="476"/>
      <c r="B158" s="475"/>
      <c r="C158" s="476"/>
      <c r="D158" s="476"/>
      <c r="E158" s="476"/>
      <c r="F158" s="476"/>
      <c r="G158" s="476"/>
      <c r="H158" s="476"/>
      <c r="I158" s="476"/>
      <c r="J158" s="479"/>
      <c r="K158" s="476"/>
    </row>
    <row r="159" spans="1:12">
      <c r="A159" s="476"/>
      <c r="B159" s="475"/>
      <c r="C159" s="476"/>
      <c r="D159" s="476"/>
      <c r="E159" s="476"/>
      <c r="F159" s="476"/>
      <c r="G159" s="476"/>
      <c r="H159" s="476"/>
      <c r="I159" s="476"/>
      <c r="J159" s="479"/>
      <c r="K159" s="476"/>
    </row>
    <row r="160" spans="1:12">
      <c r="A160" s="476"/>
      <c r="B160" s="475"/>
      <c r="C160" s="476"/>
      <c r="D160" s="476"/>
      <c r="E160" s="476"/>
      <c r="F160" s="476"/>
      <c r="G160" s="476"/>
      <c r="H160" s="476"/>
      <c r="I160" s="476"/>
      <c r="J160" s="479"/>
      <c r="K160" s="476"/>
    </row>
    <row r="161" spans="1:11">
      <c r="A161" s="476"/>
      <c r="B161" s="475"/>
      <c r="C161" s="476"/>
      <c r="D161" s="476"/>
      <c r="E161" s="476"/>
      <c r="F161" s="476"/>
      <c r="G161" s="476"/>
      <c r="H161" s="476"/>
      <c r="I161" s="476"/>
      <c r="J161" s="479"/>
      <c r="K161" s="476"/>
    </row>
    <row r="162" spans="1:11">
      <c r="A162" s="476"/>
      <c r="B162" s="476"/>
      <c r="C162" s="476"/>
      <c r="D162" s="476"/>
      <c r="E162" s="476"/>
      <c r="F162" s="476"/>
      <c r="G162" s="476"/>
      <c r="H162" s="476"/>
      <c r="I162" s="476"/>
      <c r="J162" s="479"/>
      <c r="K162" s="476"/>
    </row>
    <row r="163" spans="1:11">
      <c r="A163" s="476"/>
      <c r="B163" s="476"/>
      <c r="C163" s="476"/>
      <c r="D163" s="476"/>
      <c r="E163" s="476"/>
      <c r="F163" s="476"/>
      <c r="G163" s="476"/>
      <c r="H163" s="476"/>
      <c r="I163" s="476"/>
      <c r="J163" s="479"/>
      <c r="K163" s="476"/>
    </row>
    <row r="164" spans="1:11">
      <c r="A164" s="476"/>
      <c r="B164" s="476"/>
      <c r="C164" s="476"/>
      <c r="D164" s="476"/>
      <c r="E164" s="476"/>
      <c r="F164" s="476"/>
      <c r="G164" s="476"/>
      <c r="H164" s="476"/>
      <c r="I164" s="476"/>
      <c r="J164" s="479"/>
      <c r="K164" s="476"/>
    </row>
    <row r="165" spans="1:11">
      <c r="A165" s="476"/>
      <c r="B165" s="476"/>
      <c r="C165" s="476"/>
      <c r="D165" s="476"/>
      <c r="E165" s="476"/>
      <c r="F165" s="476"/>
      <c r="G165" s="476"/>
      <c r="H165" s="476"/>
      <c r="I165" s="476"/>
      <c r="J165" s="479"/>
      <c r="K165" s="476"/>
    </row>
    <row r="166" spans="1:11">
      <c r="A166" s="476"/>
      <c r="B166" s="476"/>
      <c r="C166" s="476"/>
      <c r="D166" s="476"/>
      <c r="E166" s="476"/>
      <c r="F166" s="476"/>
      <c r="G166" s="476"/>
      <c r="H166" s="476"/>
      <c r="I166" s="476"/>
      <c r="J166" s="479"/>
      <c r="K166" s="476"/>
    </row>
    <row r="167" spans="1:11">
      <c r="A167" s="476"/>
      <c r="B167" s="476"/>
      <c r="C167" s="476"/>
      <c r="D167" s="476"/>
      <c r="E167" s="476"/>
      <c r="F167" s="476"/>
      <c r="G167" s="476"/>
      <c r="H167" s="476"/>
      <c r="I167" s="476"/>
      <c r="J167" s="479"/>
      <c r="K167" s="476"/>
    </row>
    <row r="168" spans="1:11">
      <c r="A168" s="476"/>
      <c r="B168" s="476"/>
      <c r="C168" s="476"/>
      <c r="D168" s="476"/>
      <c r="E168" s="476"/>
      <c r="F168" s="476"/>
      <c r="G168" s="476"/>
      <c r="H168" s="476"/>
      <c r="I168" s="476"/>
      <c r="J168" s="479"/>
      <c r="K168" s="476"/>
    </row>
    <row r="169" spans="1:11">
      <c r="A169" s="476"/>
      <c r="B169" s="476"/>
      <c r="C169" s="476"/>
      <c r="D169" s="476"/>
      <c r="E169" s="476"/>
      <c r="F169" s="476"/>
      <c r="G169" s="476"/>
      <c r="H169" s="476"/>
      <c r="I169" s="476"/>
      <c r="J169" s="479"/>
      <c r="K169" s="476"/>
    </row>
    <row r="170" spans="1:11">
      <c r="A170" s="476"/>
      <c r="B170" s="476"/>
      <c r="C170" s="476"/>
      <c r="D170" s="476"/>
      <c r="E170" s="476"/>
      <c r="F170" s="476"/>
      <c r="G170" s="476"/>
      <c r="H170" s="476"/>
      <c r="I170" s="476"/>
      <c r="J170" s="479"/>
      <c r="K170" s="476"/>
    </row>
    <row r="171" spans="1:11">
      <c r="A171" s="476"/>
      <c r="B171" s="476"/>
      <c r="C171" s="476"/>
      <c r="D171" s="476"/>
      <c r="E171" s="476"/>
      <c r="F171" s="476"/>
      <c r="G171" s="476"/>
      <c r="H171" s="476"/>
      <c r="I171" s="476"/>
      <c r="J171" s="479"/>
      <c r="K171" s="476"/>
    </row>
    <row r="172" spans="1:11">
      <c r="A172" s="476"/>
      <c r="B172" s="476"/>
      <c r="C172" s="476"/>
      <c r="D172" s="476"/>
      <c r="E172" s="476"/>
      <c r="F172" s="476"/>
      <c r="G172" s="476"/>
      <c r="H172" s="476"/>
      <c r="I172" s="476"/>
      <c r="J172" s="479"/>
      <c r="K172" s="476"/>
    </row>
    <row r="173" spans="1:11">
      <c r="A173" s="476"/>
      <c r="B173" s="476"/>
      <c r="C173" s="476"/>
      <c r="D173" s="476"/>
      <c r="E173" s="476"/>
      <c r="F173" s="476"/>
      <c r="G173" s="476"/>
      <c r="H173" s="476"/>
      <c r="I173" s="476"/>
      <c r="J173" s="479"/>
      <c r="K173" s="476"/>
    </row>
    <row r="174" spans="1:11">
      <c r="A174" s="476"/>
      <c r="B174" s="476"/>
      <c r="C174" s="476"/>
      <c r="D174" s="476"/>
      <c r="E174" s="476"/>
      <c r="F174" s="476"/>
      <c r="G174" s="476"/>
      <c r="H174" s="476"/>
      <c r="I174" s="476"/>
      <c r="J174" s="479"/>
      <c r="K174" s="476"/>
    </row>
    <row r="175" spans="1:11">
      <c r="A175" s="476"/>
      <c r="B175" s="476"/>
      <c r="C175" s="476"/>
      <c r="D175" s="476"/>
      <c r="E175" s="476"/>
      <c r="F175" s="476"/>
      <c r="G175" s="476"/>
      <c r="H175" s="476"/>
      <c r="I175" s="476"/>
      <c r="J175" s="479"/>
      <c r="K175" s="476"/>
    </row>
    <row r="176" spans="1:11">
      <c r="A176" s="476"/>
      <c r="B176" s="476"/>
      <c r="C176" s="476"/>
      <c r="D176" s="476"/>
      <c r="E176" s="476"/>
      <c r="F176" s="476"/>
      <c r="G176" s="476"/>
      <c r="H176" s="476"/>
      <c r="I176" s="476"/>
      <c r="J176" s="479"/>
      <c r="K176" s="476"/>
    </row>
    <row r="177" spans="1:11">
      <c r="A177" s="476"/>
      <c r="B177" s="476"/>
      <c r="C177" s="476"/>
      <c r="D177" s="476"/>
      <c r="E177" s="476"/>
      <c r="F177" s="476"/>
      <c r="G177" s="476"/>
      <c r="H177" s="476"/>
      <c r="I177" s="476"/>
      <c r="J177" s="479"/>
      <c r="K177" s="476"/>
    </row>
    <row r="178" spans="1:11">
      <c r="A178" s="476"/>
      <c r="B178" s="476"/>
      <c r="C178" s="476"/>
      <c r="D178" s="476"/>
      <c r="E178" s="476"/>
      <c r="F178" s="476"/>
      <c r="G178" s="476"/>
      <c r="H178" s="476"/>
      <c r="I178" s="476"/>
      <c r="J178" s="479"/>
      <c r="K178" s="476"/>
    </row>
    <row r="179" spans="1:11">
      <c r="A179" s="476"/>
      <c r="B179" s="476"/>
      <c r="C179" s="476"/>
      <c r="D179" s="476"/>
      <c r="E179" s="476"/>
      <c r="F179" s="476"/>
      <c r="G179" s="476"/>
      <c r="H179" s="476"/>
      <c r="I179" s="476"/>
      <c r="J179" s="479"/>
      <c r="K179" s="476"/>
    </row>
    <row r="180" spans="1:11">
      <c r="A180" s="476"/>
      <c r="B180" s="476"/>
      <c r="C180" s="476"/>
      <c r="D180" s="476"/>
      <c r="E180" s="476"/>
      <c r="F180" s="476"/>
      <c r="G180" s="476"/>
      <c r="H180" s="476"/>
      <c r="I180" s="476"/>
      <c r="J180" s="479"/>
      <c r="K180" s="476"/>
    </row>
    <row r="181" spans="1:11">
      <c r="A181" s="476"/>
      <c r="B181" s="476"/>
      <c r="C181" s="476"/>
      <c r="D181" s="476"/>
      <c r="E181" s="476"/>
      <c r="F181" s="476"/>
      <c r="G181" s="476"/>
      <c r="H181" s="476"/>
      <c r="I181" s="476"/>
      <c r="J181" s="479"/>
      <c r="K181" s="476"/>
    </row>
    <row r="182" spans="1:11">
      <c r="A182" s="476"/>
      <c r="B182" s="476"/>
      <c r="C182" s="476"/>
      <c r="D182" s="476"/>
      <c r="E182" s="476"/>
      <c r="F182" s="476"/>
      <c r="G182" s="476"/>
      <c r="H182" s="476"/>
      <c r="I182" s="476"/>
      <c r="J182" s="479"/>
      <c r="K182" s="476"/>
    </row>
    <row r="183" spans="1:11">
      <c r="A183" s="476"/>
      <c r="B183" s="476"/>
      <c r="C183" s="476"/>
      <c r="D183" s="476"/>
      <c r="E183" s="476"/>
      <c r="F183" s="476"/>
      <c r="G183" s="476"/>
      <c r="H183" s="476"/>
      <c r="I183" s="476"/>
      <c r="J183" s="479"/>
      <c r="K183" s="476"/>
    </row>
    <row r="184" spans="1:11">
      <c r="A184" s="476"/>
      <c r="B184" s="476"/>
      <c r="C184" s="476"/>
      <c r="D184" s="476"/>
      <c r="E184" s="476"/>
      <c r="F184" s="476"/>
      <c r="G184" s="476"/>
      <c r="H184" s="476"/>
      <c r="I184" s="476"/>
      <c r="J184" s="479"/>
      <c r="K184" s="476"/>
    </row>
    <row r="185" spans="1:11">
      <c r="A185" s="476"/>
      <c r="B185" s="476"/>
      <c r="C185" s="476"/>
      <c r="D185" s="476"/>
      <c r="E185" s="476"/>
      <c r="F185" s="476"/>
      <c r="G185" s="476"/>
      <c r="H185" s="476"/>
      <c r="I185" s="476"/>
      <c r="J185" s="479"/>
      <c r="K185" s="476"/>
    </row>
    <row r="186" spans="1:11">
      <c r="A186" s="476"/>
      <c r="B186" s="476"/>
      <c r="C186" s="476"/>
      <c r="D186" s="476"/>
      <c r="E186" s="476"/>
      <c r="F186" s="476"/>
      <c r="G186" s="476"/>
      <c r="H186" s="476"/>
      <c r="I186" s="476"/>
      <c r="J186" s="479"/>
      <c r="K186" s="476"/>
    </row>
    <row r="187" spans="1:11">
      <c r="A187" s="476"/>
      <c r="B187" s="476"/>
      <c r="C187" s="476"/>
      <c r="D187" s="476"/>
      <c r="E187" s="476"/>
      <c r="F187" s="476"/>
      <c r="G187" s="476"/>
      <c r="H187" s="476"/>
      <c r="I187" s="476"/>
      <c r="J187" s="479"/>
      <c r="K187" s="476"/>
    </row>
    <row r="188" spans="1:11">
      <c r="A188" s="476"/>
      <c r="B188" s="476"/>
      <c r="C188" s="476"/>
      <c r="D188" s="476"/>
      <c r="E188" s="476"/>
      <c r="F188" s="476"/>
      <c r="G188" s="476"/>
      <c r="H188" s="476"/>
      <c r="I188" s="476"/>
      <c r="J188" s="479"/>
      <c r="K188" s="476"/>
    </row>
    <row r="189" spans="1:11">
      <c r="A189" s="476"/>
      <c r="B189" s="476"/>
      <c r="C189" s="476"/>
      <c r="D189" s="476"/>
      <c r="E189" s="476"/>
      <c r="F189" s="476"/>
      <c r="G189" s="476"/>
      <c r="H189" s="476"/>
      <c r="I189" s="476"/>
      <c r="J189" s="479"/>
      <c r="K189" s="476"/>
    </row>
    <row r="190" spans="1:11">
      <c r="A190" s="476"/>
      <c r="B190" s="476"/>
      <c r="C190" s="476"/>
      <c r="D190" s="476"/>
      <c r="E190" s="476"/>
      <c r="F190" s="476"/>
      <c r="G190" s="476"/>
      <c r="H190" s="476"/>
      <c r="I190" s="476"/>
      <c r="J190" s="479"/>
      <c r="K190" s="476"/>
    </row>
    <row r="191" spans="1:11">
      <c r="A191" s="476"/>
      <c r="B191" s="476"/>
      <c r="C191" s="476"/>
      <c r="D191" s="476"/>
      <c r="E191" s="476"/>
      <c r="F191" s="476"/>
      <c r="G191" s="476"/>
      <c r="H191" s="476"/>
      <c r="I191" s="476"/>
      <c r="J191" s="479"/>
      <c r="K191" s="476"/>
    </row>
    <row r="192" spans="1:11">
      <c r="A192" s="476"/>
      <c r="B192" s="476"/>
      <c r="C192" s="476"/>
      <c r="D192" s="476"/>
      <c r="E192" s="476"/>
      <c r="F192" s="476"/>
      <c r="G192" s="476"/>
      <c r="H192" s="476"/>
      <c r="I192" s="476"/>
      <c r="J192" s="479"/>
      <c r="K192" s="476"/>
    </row>
    <row r="193" spans="1:11">
      <c r="A193" s="476"/>
      <c r="B193" s="476"/>
      <c r="C193" s="476"/>
      <c r="D193" s="476"/>
      <c r="E193" s="476"/>
      <c r="F193" s="476"/>
      <c r="G193" s="476"/>
      <c r="H193" s="476"/>
      <c r="I193" s="476"/>
      <c r="J193" s="479"/>
      <c r="K193" s="476"/>
    </row>
    <row r="194" spans="1:11">
      <c r="A194" s="476"/>
      <c r="B194" s="476"/>
      <c r="C194" s="476"/>
      <c r="D194" s="476"/>
      <c r="E194" s="476"/>
      <c r="F194" s="476"/>
      <c r="G194" s="476"/>
      <c r="H194" s="476"/>
      <c r="I194" s="476"/>
      <c r="J194" s="479"/>
      <c r="K194" s="476"/>
    </row>
    <row r="195" spans="1:11">
      <c r="A195" s="476"/>
      <c r="B195" s="476"/>
      <c r="C195" s="476"/>
      <c r="D195" s="476"/>
      <c r="E195" s="476"/>
      <c r="F195" s="476"/>
      <c r="G195" s="476"/>
      <c r="H195" s="476"/>
      <c r="I195" s="476"/>
      <c r="J195" s="479"/>
      <c r="K195" s="476"/>
    </row>
    <row r="196" spans="1:11">
      <c r="A196" s="476"/>
      <c r="B196" s="476"/>
      <c r="C196" s="476"/>
      <c r="D196" s="476"/>
      <c r="E196" s="476"/>
      <c r="F196" s="476"/>
      <c r="G196" s="476"/>
      <c r="H196" s="476"/>
      <c r="I196" s="476"/>
      <c r="J196" s="479"/>
      <c r="K196" s="476"/>
    </row>
    <row r="197" spans="1:11">
      <c r="A197" s="476"/>
      <c r="B197" s="476"/>
      <c r="C197" s="476"/>
      <c r="D197" s="476"/>
      <c r="E197" s="476"/>
      <c r="F197" s="476"/>
      <c r="G197" s="476"/>
      <c r="H197" s="476"/>
      <c r="I197" s="476"/>
      <c r="J197" s="479"/>
      <c r="K197" s="476"/>
    </row>
    <row r="198" spans="1:11">
      <c r="A198" s="476"/>
      <c r="B198" s="476"/>
      <c r="C198" s="476"/>
      <c r="D198" s="476"/>
      <c r="E198" s="476"/>
      <c r="F198" s="476"/>
      <c r="G198" s="476"/>
      <c r="H198" s="476"/>
      <c r="I198" s="476"/>
      <c r="J198" s="479"/>
      <c r="K198" s="476"/>
    </row>
    <row r="199" spans="1:11">
      <c r="A199" s="476"/>
      <c r="B199" s="476"/>
      <c r="C199" s="476"/>
      <c r="D199" s="476"/>
      <c r="E199" s="476"/>
      <c r="F199" s="476"/>
      <c r="G199" s="476"/>
      <c r="H199" s="476"/>
      <c r="I199" s="476"/>
      <c r="J199" s="479"/>
      <c r="K199" s="476"/>
    </row>
    <row r="200" spans="1:11">
      <c r="A200" s="476"/>
      <c r="B200" s="476"/>
      <c r="C200" s="476"/>
      <c r="D200" s="476"/>
      <c r="E200" s="476"/>
      <c r="F200" s="476"/>
      <c r="G200" s="476"/>
      <c r="H200" s="476"/>
      <c r="I200" s="476"/>
      <c r="J200" s="479"/>
      <c r="K200" s="476"/>
    </row>
    <row r="201" spans="1:11">
      <c r="A201" s="476"/>
      <c r="B201" s="476"/>
      <c r="C201" s="476"/>
      <c r="D201" s="476"/>
      <c r="E201" s="476"/>
      <c r="F201" s="476"/>
      <c r="G201" s="476"/>
      <c r="H201" s="476"/>
      <c r="I201" s="476"/>
      <c r="J201" s="479"/>
      <c r="K201" s="476"/>
    </row>
    <row r="202" spans="1:11">
      <c r="A202" s="476"/>
      <c r="B202" s="476"/>
      <c r="C202" s="476"/>
      <c r="D202" s="476"/>
      <c r="E202" s="476"/>
      <c r="F202" s="476"/>
      <c r="G202" s="476"/>
      <c r="H202" s="476"/>
      <c r="I202" s="476"/>
      <c r="J202" s="479"/>
      <c r="K202" s="476"/>
    </row>
    <row r="203" spans="1:11">
      <c r="A203" s="476"/>
      <c r="B203" s="476"/>
      <c r="C203" s="476"/>
      <c r="D203" s="476"/>
      <c r="E203" s="476"/>
      <c r="F203" s="476"/>
      <c r="G203" s="476"/>
      <c r="H203" s="476"/>
      <c r="I203" s="476"/>
      <c r="J203" s="479"/>
      <c r="K203" s="476"/>
    </row>
    <row r="204" spans="1:11">
      <c r="A204" s="476"/>
      <c r="B204" s="476"/>
      <c r="C204" s="476"/>
      <c r="D204" s="476"/>
      <c r="E204" s="476"/>
      <c r="F204" s="476"/>
      <c r="G204" s="476"/>
      <c r="H204" s="476"/>
      <c r="I204" s="476"/>
      <c r="J204" s="479"/>
      <c r="K204" s="476"/>
    </row>
    <row r="205" spans="1:11">
      <c r="A205" s="476"/>
      <c r="B205" s="476"/>
      <c r="C205" s="476"/>
      <c r="D205" s="476"/>
      <c r="E205" s="476"/>
      <c r="F205" s="476"/>
      <c r="G205" s="476"/>
      <c r="H205" s="476"/>
      <c r="I205" s="476"/>
      <c r="J205" s="479"/>
      <c r="K205" s="476"/>
    </row>
    <row r="206" spans="1:11">
      <c r="A206" s="476"/>
      <c r="B206" s="476"/>
      <c r="C206" s="476"/>
      <c r="D206" s="476"/>
      <c r="E206" s="476"/>
      <c r="F206" s="476"/>
      <c r="G206" s="476"/>
      <c r="H206" s="476"/>
      <c r="I206" s="476"/>
      <c r="J206" s="479"/>
      <c r="K206" s="476"/>
    </row>
    <row r="207" spans="1:11">
      <c r="A207" s="476"/>
      <c r="B207" s="476"/>
      <c r="C207" s="476"/>
      <c r="D207" s="476"/>
      <c r="E207" s="476"/>
      <c r="F207" s="476"/>
      <c r="G207" s="476"/>
      <c r="H207" s="476"/>
      <c r="I207" s="476"/>
      <c r="J207" s="479"/>
      <c r="K207" s="476"/>
    </row>
    <row r="208" spans="1:11">
      <c r="A208" s="476"/>
      <c r="B208" s="476"/>
      <c r="C208" s="476"/>
      <c r="D208" s="476"/>
      <c r="E208" s="476"/>
      <c r="F208" s="476"/>
      <c r="G208" s="476"/>
      <c r="H208" s="476"/>
      <c r="I208" s="476"/>
      <c r="J208" s="479"/>
      <c r="K208" s="476"/>
    </row>
    <row r="209" spans="1:11">
      <c r="A209" s="476"/>
      <c r="B209" s="476"/>
      <c r="C209" s="476"/>
      <c r="D209" s="476"/>
      <c r="E209" s="476"/>
      <c r="F209" s="476"/>
      <c r="G209" s="476"/>
      <c r="H209" s="476"/>
      <c r="I209" s="476"/>
      <c r="J209" s="479"/>
      <c r="K209" s="476"/>
    </row>
    <row r="210" spans="1:11">
      <c r="A210" s="476"/>
      <c r="B210" s="476"/>
      <c r="C210" s="476"/>
      <c r="D210" s="476"/>
      <c r="E210" s="476"/>
      <c r="F210" s="476"/>
      <c r="G210" s="476"/>
      <c r="H210" s="476"/>
      <c r="I210" s="476"/>
      <c r="J210" s="479"/>
      <c r="K210" s="476"/>
    </row>
    <row r="211" spans="1:11">
      <c r="A211" s="476"/>
      <c r="B211" s="476"/>
      <c r="C211" s="476"/>
      <c r="D211" s="476"/>
      <c r="E211" s="476"/>
      <c r="F211" s="476"/>
      <c r="G211" s="476"/>
      <c r="H211" s="476"/>
      <c r="I211" s="476"/>
      <c r="J211" s="479"/>
      <c r="K211" s="476"/>
    </row>
    <row r="212" spans="1:11">
      <c r="A212" s="476"/>
      <c r="B212" s="476"/>
      <c r="C212" s="476"/>
      <c r="D212" s="476"/>
      <c r="E212" s="476"/>
      <c r="F212" s="476"/>
      <c r="G212" s="476"/>
      <c r="H212" s="476"/>
      <c r="I212" s="476"/>
      <c r="J212" s="479"/>
      <c r="K212" s="476"/>
    </row>
    <row r="213" spans="1:11">
      <c r="A213" s="476"/>
      <c r="B213" s="476"/>
      <c r="C213" s="476"/>
      <c r="D213" s="476"/>
      <c r="E213" s="476"/>
      <c r="F213" s="476"/>
      <c r="G213" s="476"/>
      <c r="H213" s="476"/>
      <c r="I213" s="476"/>
      <c r="J213" s="479"/>
      <c r="K213" s="476"/>
    </row>
    <row r="214" spans="1:11">
      <c r="A214" s="476"/>
      <c r="B214" s="476"/>
      <c r="C214" s="476"/>
      <c r="D214" s="476"/>
      <c r="E214" s="476"/>
      <c r="F214" s="476"/>
      <c r="G214" s="476"/>
      <c r="H214" s="476"/>
      <c r="I214" s="476"/>
      <c r="J214" s="479"/>
      <c r="K214" s="476"/>
    </row>
    <row r="215" spans="1:11">
      <c r="A215" s="476"/>
      <c r="B215" s="476"/>
      <c r="C215" s="476"/>
      <c r="D215" s="476"/>
      <c r="E215" s="476"/>
      <c r="F215" s="476"/>
      <c r="G215" s="476"/>
      <c r="H215" s="476"/>
      <c r="I215" s="476"/>
      <c r="J215" s="479"/>
      <c r="K215" s="476"/>
    </row>
    <row r="216" spans="1:11">
      <c r="A216" s="476"/>
      <c r="B216" s="476"/>
      <c r="C216" s="476"/>
      <c r="D216" s="476"/>
      <c r="E216" s="476"/>
      <c r="F216" s="476"/>
      <c r="G216" s="476"/>
      <c r="H216" s="476"/>
      <c r="I216" s="476"/>
      <c r="J216" s="479"/>
      <c r="K216" s="476"/>
    </row>
    <row r="217" spans="1:11">
      <c r="A217" s="476"/>
      <c r="B217" s="476"/>
      <c r="C217" s="476"/>
      <c r="D217" s="476"/>
      <c r="E217" s="476"/>
      <c r="F217" s="476"/>
      <c r="G217" s="476"/>
      <c r="H217" s="476"/>
      <c r="I217" s="476"/>
      <c r="J217" s="479"/>
      <c r="K217" s="476"/>
    </row>
    <row r="218" spans="1:11">
      <c r="A218" s="476"/>
      <c r="B218" s="476"/>
      <c r="C218" s="476"/>
      <c r="D218" s="476"/>
      <c r="E218" s="476"/>
      <c r="F218" s="476"/>
      <c r="G218" s="476"/>
      <c r="H218" s="476"/>
      <c r="I218" s="476"/>
      <c r="J218" s="479"/>
      <c r="K218" s="476"/>
    </row>
    <row r="219" spans="1:11">
      <c r="A219" s="476"/>
      <c r="B219" s="476"/>
      <c r="C219" s="476"/>
      <c r="D219" s="476"/>
      <c r="E219" s="476"/>
      <c r="F219" s="476"/>
      <c r="G219" s="476"/>
      <c r="H219" s="476"/>
      <c r="I219" s="476"/>
      <c r="J219" s="479"/>
      <c r="K219" s="476"/>
    </row>
    <row r="220" spans="1:11">
      <c r="A220" s="476"/>
      <c r="B220" s="476"/>
      <c r="C220" s="476"/>
      <c r="D220" s="476"/>
      <c r="E220" s="476"/>
      <c r="F220" s="476"/>
      <c r="G220" s="476"/>
      <c r="H220" s="476"/>
      <c r="I220" s="476"/>
      <c r="J220" s="479"/>
      <c r="K220" s="476"/>
    </row>
    <row r="221" spans="1:11">
      <c r="A221" s="476"/>
      <c r="B221" s="476"/>
      <c r="C221" s="476"/>
      <c r="D221" s="476"/>
      <c r="E221" s="476"/>
      <c r="F221" s="476"/>
      <c r="G221" s="476"/>
      <c r="H221" s="476"/>
      <c r="I221" s="476"/>
      <c r="J221" s="479"/>
      <c r="K221" s="476"/>
    </row>
    <row r="222" spans="1:11">
      <c r="A222" s="476"/>
      <c r="B222" s="476"/>
      <c r="C222" s="476"/>
      <c r="D222" s="476"/>
      <c r="E222" s="476"/>
      <c r="F222" s="476"/>
      <c r="G222" s="476"/>
      <c r="H222" s="476"/>
      <c r="I222" s="476"/>
      <c r="J222" s="479"/>
      <c r="K222" s="476"/>
    </row>
    <row r="223" spans="1:11">
      <c r="A223" s="476"/>
      <c r="B223" s="476"/>
      <c r="C223" s="476"/>
      <c r="D223" s="476"/>
      <c r="E223" s="476"/>
      <c r="F223" s="476"/>
      <c r="G223" s="476"/>
      <c r="H223" s="476"/>
      <c r="I223" s="476"/>
      <c r="J223" s="479"/>
      <c r="K223" s="476"/>
    </row>
    <row r="224" spans="1:11">
      <c r="A224" s="476"/>
      <c r="B224" s="476"/>
      <c r="C224" s="476"/>
      <c r="D224" s="476"/>
      <c r="E224" s="476"/>
      <c r="F224" s="476"/>
      <c r="G224" s="476"/>
      <c r="H224" s="476"/>
      <c r="I224" s="476"/>
      <c r="J224" s="479"/>
      <c r="K224" s="476"/>
    </row>
    <row r="225" spans="1:11">
      <c r="A225" s="476"/>
      <c r="B225" s="476"/>
      <c r="C225" s="476"/>
      <c r="D225" s="476"/>
      <c r="E225" s="476"/>
      <c r="F225" s="476"/>
      <c r="G225" s="476"/>
      <c r="H225" s="476"/>
      <c r="I225" s="476"/>
      <c r="J225" s="479"/>
      <c r="K225" s="476"/>
    </row>
    <row r="226" spans="1:11">
      <c r="A226" s="476"/>
      <c r="B226" s="476"/>
      <c r="C226" s="476"/>
      <c r="D226" s="476"/>
      <c r="E226" s="476"/>
      <c r="F226" s="476"/>
      <c r="G226" s="476"/>
      <c r="H226" s="476"/>
      <c r="I226" s="476"/>
      <c r="J226" s="479"/>
      <c r="K226" s="476"/>
    </row>
    <row r="227" spans="1:11">
      <c r="A227" s="476"/>
      <c r="B227" s="476"/>
      <c r="C227" s="476"/>
      <c r="D227" s="476"/>
      <c r="E227" s="476"/>
      <c r="F227" s="476"/>
      <c r="G227" s="476"/>
      <c r="H227" s="476"/>
      <c r="I227" s="476"/>
      <c r="J227" s="479"/>
      <c r="K227" s="476"/>
    </row>
    <row r="228" spans="1:11">
      <c r="A228" s="476"/>
      <c r="B228" s="476"/>
      <c r="C228" s="476"/>
      <c r="D228" s="476"/>
      <c r="E228" s="476"/>
      <c r="F228" s="476"/>
      <c r="G228" s="476"/>
      <c r="H228" s="476"/>
      <c r="I228" s="476"/>
      <c r="J228" s="479"/>
      <c r="K228" s="476"/>
    </row>
    <row r="229" spans="1:11">
      <c r="A229" s="476"/>
      <c r="B229" s="476"/>
      <c r="C229" s="476"/>
      <c r="D229" s="476"/>
      <c r="E229" s="476"/>
      <c r="F229" s="476"/>
      <c r="G229" s="476"/>
      <c r="H229" s="476"/>
      <c r="I229" s="476"/>
      <c r="J229" s="479"/>
      <c r="K229" s="476"/>
    </row>
    <row r="230" spans="1:11">
      <c r="A230" s="476"/>
      <c r="B230" s="476"/>
      <c r="C230" s="476"/>
      <c r="D230" s="476"/>
      <c r="E230" s="476"/>
      <c r="F230" s="476"/>
      <c r="G230" s="476"/>
      <c r="H230" s="476"/>
      <c r="I230" s="476"/>
      <c r="J230" s="479"/>
      <c r="K230" s="476"/>
    </row>
    <row r="231" spans="1:11">
      <c r="A231" s="476"/>
      <c r="B231" s="476"/>
      <c r="C231" s="476"/>
      <c r="D231" s="476"/>
      <c r="E231" s="476"/>
      <c r="F231" s="476"/>
      <c r="G231" s="476"/>
      <c r="H231" s="476"/>
      <c r="I231" s="476"/>
      <c r="J231" s="479"/>
      <c r="K231" s="476"/>
    </row>
    <row r="232" spans="1:11">
      <c r="A232" s="476"/>
      <c r="B232" s="476"/>
      <c r="C232" s="476"/>
      <c r="D232" s="476"/>
      <c r="E232" s="476"/>
      <c r="F232" s="476"/>
      <c r="G232" s="476"/>
      <c r="H232" s="476"/>
      <c r="I232" s="476"/>
      <c r="J232" s="479"/>
      <c r="K232" s="476"/>
    </row>
    <row r="233" spans="1:11">
      <c r="A233" s="476"/>
      <c r="B233" s="476"/>
      <c r="C233" s="476"/>
      <c r="D233" s="476"/>
      <c r="E233" s="476"/>
      <c r="F233" s="476"/>
      <c r="G233" s="476"/>
      <c r="H233" s="476"/>
      <c r="I233" s="476"/>
      <c r="J233" s="479"/>
      <c r="K233" s="476"/>
    </row>
    <row r="234" spans="1:11">
      <c r="A234" s="476"/>
      <c r="B234" s="476"/>
      <c r="C234" s="476"/>
      <c r="D234" s="476"/>
      <c r="E234" s="476"/>
      <c r="F234" s="476"/>
      <c r="G234" s="476"/>
      <c r="H234" s="476"/>
      <c r="I234" s="476"/>
      <c r="J234" s="479"/>
      <c r="K234" s="476"/>
    </row>
    <row r="235" spans="1:11">
      <c r="A235" s="476"/>
      <c r="B235" s="476"/>
      <c r="C235" s="476"/>
      <c r="D235" s="476"/>
      <c r="E235" s="476"/>
      <c r="F235" s="476"/>
      <c r="G235" s="476"/>
      <c r="H235" s="476"/>
      <c r="I235" s="476"/>
      <c r="J235" s="479"/>
      <c r="K235" s="476"/>
    </row>
    <row r="236" spans="1:11">
      <c r="A236" s="476"/>
      <c r="B236" s="476"/>
      <c r="C236" s="476"/>
      <c r="D236" s="476"/>
      <c r="E236" s="476"/>
      <c r="F236" s="476"/>
      <c r="G236" s="476"/>
      <c r="H236" s="476"/>
      <c r="I236" s="476"/>
      <c r="J236" s="479"/>
      <c r="K236" s="476"/>
    </row>
    <row r="237" spans="1:11">
      <c r="A237" s="476"/>
      <c r="B237" s="476"/>
      <c r="C237" s="476"/>
      <c r="D237" s="476"/>
      <c r="E237" s="476"/>
      <c r="F237" s="476"/>
      <c r="G237" s="476"/>
      <c r="H237" s="476"/>
      <c r="I237" s="476"/>
      <c r="J237" s="479"/>
      <c r="K237" s="476"/>
    </row>
    <row r="238" spans="1:11">
      <c r="A238" s="476"/>
      <c r="B238" s="476"/>
      <c r="C238" s="476"/>
      <c r="D238" s="476"/>
      <c r="E238" s="476"/>
      <c r="F238" s="476"/>
      <c r="G238" s="476"/>
      <c r="H238" s="476"/>
      <c r="I238" s="476"/>
      <c r="J238" s="479"/>
      <c r="K238" s="476"/>
    </row>
    <row r="239" spans="1:11">
      <c r="C239" s="476">
        <v>0</v>
      </c>
      <c r="D239" s="476"/>
      <c r="E239" s="476"/>
      <c r="F239" s="476"/>
    </row>
  </sheetData>
  <autoFilter ref="A4:V141" xr:uid="{00000000-0009-0000-0000-000008000000}"/>
  <mergeCells count="6">
    <mergeCell ref="A157:L157"/>
    <mergeCell ref="A1:L1"/>
    <mergeCell ref="A2:L2"/>
    <mergeCell ref="A3:L3"/>
    <mergeCell ref="D142:E142"/>
    <mergeCell ref="G143:H143"/>
  </mergeCells>
  <conditionalFormatting sqref="D17:D39">
    <cfRule type="dataBar" priority="2">
      <dataBar>
        <cfvo type="min"/>
        <cfvo type="max"/>
        <color rgb="FF638EC6"/>
      </dataBar>
      <extLst>
        <ext xmlns:x14="http://schemas.microsoft.com/office/spreadsheetml/2009/9/main" uri="{B025F937-C7B1-47D3-B67F-A62EFF666E3E}">
          <x14:id>{EA2CD384-B36F-4A62-9AA7-7B58069CF7B5}</x14:id>
        </ext>
      </extLst>
    </cfRule>
  </conditionalFormatting>
  <conditionalFormatting sqref="J1:J1048576">
    <cfRule type="duplicateValues" dxfId="90" priority="1"/>
  </conditionalFormatting>
  <conditionalFormatting sqref="J4 J40:J77">
    <cfRule type="expression" dxfId="89" priority="37">
      <formula>COUNTIF(J4:J1042,J4)&gt;1</formula>
    </cfRule>
  </conditionalFormatting>
  <conditionalFormatting sqref="J78">
    <cfRule type="expression" dxfId="88" priority="36">
      <formula>COUNTIF(J78:J1115,J78)&gt;1</formula>
    </cfRule>
  </conditionalFormatting>
  <conditionalFormatting sqref="J79">
    <cfRule type="expression" dxfId="87" priority="35">
      <formula>COUNTIF(J79:J1115,J79)&gt;1</formula>
    </cfRule>
  </conditionalFormatting>
  <conditionalFormatting sqref="J80">
    <cfRule type="expression" dxfId="86" priority="34">
      <formula>COUNTIF(J80:J1115,J80)&gt;1</formula>
    </cfRule>
  </conditionalFormatting>
  <conditionalFormatting sqref="J81">
    <cfRule type="expression" dxfId="85" priority="33">
      <formula>COUNTIF(J81:J1115,J81)&gt;1</formula>
    </cfRule>
  </conditionalFormatting>
  <conditionalFormatting sqref="J82">
    <cfRule type="expression" dxfId="84" priority="32">
      <formula>COUNTIF(J82:J1115,J82)&gt;1</formula>
    </cfRule>
  </conditionalFormatting>
  <conditionalFormatting sqref="J83">
    <cfRule type="expression" dxfId="83" priority="31">
      <formula>COUNTIF(J83:J1115,J83)&gt;1</formula>
    </cfRule>
  </conditionalFormatting>
  <conditionalFormatting sqref="J84">
    <cfRule type="expression" dxfId="82" priority="30">
      <formula>COUNTIF(J84:J1115,J84)&gt;1</formula>
    </cfRule>
  </conditionalFormatting>
  <conditionalFormatting sqref="J85">
    <cfRule type="expression" dxfId="81" priority="29">
      <formula>COUNTIF(J85:J1115,J85)&gt;1</formula>
    </cfRule>
  </conditionalFormatting>
  <conditionalFormatting sqref="J86">
    <cfRule type="expression" dxfId="80" priority="28">
      <formula>COUNTIF(J86:J1115,J86)&gt;1</formula>
    </cfRule>
  </conditionalFormatting>
  <conditionalFormatting sqref="J87">
    <cfRule type="expression" dxfId="79" priority="27">
      <formula>COUNTIF(J87:J1115,J87)&gt;1</formula>
    </cfRule>
  </conditionalFormatting>
  <conditionalFormatting sqref="J88">
    <cfRule type="expression" dxfId="78" priority="26">
      <formula>COUNTIF(J88:J1115,J88)&gt;1</formula>
    </cfRule>
  </conditionalFormatting>
  <conditionalFormatting sqref="J89 J155:J156 J158:J1038">
    <cfRule type="expression" dxfId="77" priority="5">
      <formula>COUNTIF(J89:J1115,J89)&gt;1</formula>
    </cfRule>
  </conditionalFormatting>
  <conditionalFormatting sqref="J90">
    <cfRule type="expression" dxfId="76" priority="24">
      <formula>COUNTIF(J90:J1115,J90)&gt;1</formula>
    </cfRule>
  </conditionalFormatting>
  <conditionalFormatting sqref="J91">
    <cfRule type="expression" dxfId="75" priority="23">
      <formula>COUNTIF(J91:J1115,J91)&gt;1</formula>
    </cfRule>
  </conditionalFormatting>
  <conditionalFormatting sqref="J92">
    <cfRule type="expression" dxfId="74" priority="22">
      <formula>COUNTIF(J92:J1115,J92)&gt;1</formula>
    </cfRule>
  </conditionalFormatting>
  <conditionalFormatting sqref="J93">
    <cfRule type="expression" dxfId="73" priority="21">
      <formula>COUNTIF(J93:J1115,J93)&gt;1</formula>
    </cfRule>
  </conditionalFormatting>
  <conditionalFormatting sqref="J94">
    <cfRule type="expression" dxfId="72" priority="20">
      <formula>COUNTIF(J94:J1115,J94)&gt;1</formula>
    </cfRule>
  </conditionalFormatting>
  <conditionalFormatting sqref="J95">
    <cfRule type="expression" dxfId="71" priority="19">
      <formula>COUNTIF(J95:J1115,J95)&gt;1</formula>
    </cfRule>
  </conditionalFormatting>
  <conditionalFormatting sqref="J96">
    <cfRule type="expression" dxfId="70" priority="18">
      <formula>COUNTIF(J96:J1115,J96)&gt;1</formula>
    </cfRule>
  </conditionalFormatting>
  <conditionalFormatting sqref="J97">
    <cfRule type="expression" dxfId="69" priority="17">
      <formula>COUNTIF(J97:J1115,J97)&gt;1</formula>
    </cfRule>
  </conditionalFormatting>
  <conditionalFormatting sqref="J98">
    <cfRule type="expression" dxfId="68" priority="16">
      <formula>COUNTIF(J98:J1115,J98)&gt;1</formula>
    </cfRule>
  </conditionalFormatting>
  <conditionalFormatting sqref="J99">
    <cfRule type="expression" dxfId="67" priority="15">
      <formula>COUNTIF(J99:J1115,J99)&gt;1</formula>
    </cfRule>
  </conditionalFormatting>
  <conditionalFormatting sqref="J100">
    <cfRule type="expression" dxfId="66" priority="14">
      <formula>COUNTIF(J100:J1115,J100)&gt;1</formula>
    </cfRule>
  </conditionalFormatting>
  <conditionalFormatting sqref="J101">
    <cfRule type="expression" dxfId="65" priority="13">
      <formula>COUNTIF(J101:J1115,J101)&gt;1</formula>
    </cfRule>
  </conditionalFormatting>
  <conditionalFormatting sqref="J102">
    <cfRule type="expression" dxfId="64" priority="76">
      <formula>COUNTIF(J102:J1115,J102)&gt;1</formula>
    </cfRule>
  </conditionalFormatting>
  <conditionalFormatting sqref="J103">
    <cfRule type="expression" dxfId="63" priority="75">
      <formula>COUNTIF(J103:J1115,J103)&gt;1</formula>
    </cfRule>
  </conditionalFormatting>
  <conditionalFormatting sqref="J104">
    <cfRule type="expression" dxfId="62" priority="74">
      <formula>COUNTIF(J104:J1115,J104)&gt;1</formula>
    </cfRule>
  </conditionalFormatting>
  <conditionalFormatting sqref="J105">
    <cfRule type="expression" dxfId="61" priority="73">
      <formula>COUNTIF(J105:J1115,J105)&gt;1</formula>
    </cfRule>
  </conditionalFormatting>
  <conditionalFormatting sqref="J106">
    <cfRule type="expression" dxfId="60" priority="72">
      <formula>COUNTIF(J106:J1115,J106)&gt;1</formula>
    </cfRule>
  </conditionalFormatting>
  <conditionalFormatting sqref="J107">
    <cfRule type="expression" dxfId="59" priority="71">
      <formula>COUNTIF(J107:J1115,J107)&gt;1</formula>
    </cfRule>
  </conditionalFormatting>
  <conditionalFormatting sqref="J108">
    <cfRule type="expression" dxfId="58" priority="70">
      <formula>COUNTIF(J108:J1115,J108)&gt;1</formula>
    </cfRule>
  </conditionalFormatting>
  <conditionalFormatting sqref="J109:J110">
    <cfRule type="expression" dxfId="57" priority="69">
      <formula>COUNTIF(J109:J1115,J109)&gt;1</formula>
    </cfRule>
  </conditionalFormatting>
  <conditionalFormatting sqref="J111">
    <cfRule type="expression" dxfId="56" priority="68">
      <formula>COUNTIF(J111:J1116,J111)&gt;1</formula>
    </cfRule>
  </conditionalFormatting>
  <conditionalFormatting sqref="J112">
    <cfRule type="expression" dxfId="55" priority="67">
      <formula>COUNTIF(J112:J1116,J112)&gt;1</formula>
    </cfRule>
  </conditionalFormatting>
  <conditionalFormatting sqref="J113">
    <cfRule type="expression" dxfId="54" priority="66">
      <formula>COUNTIF(J113:J1116,J113)&gt;1</formula>
    </cfRule>
  </conditionalFormatting>
  <conditionalFormatting sqref="J114">
    <cfRule type="expression" dxfId="53" priority="65">
      <formula>COUNTIF(J114:J1116,J114)&gt;1</formula>
    </cfRule>
  </conditionalFormatting>
  <conditionalFormatting sqref="J115">
    <cfRule type="expression" dxfId="52" priority="64">
      <formula>COUNTIF(J115:J1116,J115)&gt;1</formula>
    </cfRule>
  </conditionalFormatting>
  <conditionalFormatting sqref="J116">
    <cfRule type="expression" dxfId="51" priority="63">
      <formula>COUNTIF(J116:J1116,J116)&gt;1</formula>
    </cfRule>
  </conditionalFormatting>
  <conditionalFormatting sqref="J117">
    <cfRule type="expression" dxfId="50" priority="62">
      <formula>COUNTIF(J117:J1116,J117)&gt;1</formula>
    </cfRule>
  </conditionalFormatting>
  <conditionalFormatting sqref="J118">
    <cfRule type="expression" dxfId="49" priority="61">
      <formula>COUNTIF(J118:J1116,J118)&gt;1</formula>
    </cfRule>
  </conditionalFormatting>
  <conditionalFormatting sqref="J119">
    <cfRule type="expression" dxfId="48" priority="60">
      <formula>COUNTIF(J119:J1116,J119)&gt;1</formula>
    </cfRule>
  </conditionalFormatting>
  <conditionalFormatting sqref="J120">
    <cfRule type="expression" dxfId="47" priority="59">
      <formula>COUNTIF(J120:J1116,J120)&gt;1</formula>
    </cfRule>
  </conditionalFormatting>
  <conditionalFormatting sqref="J121">
    <cfRule type="expression" dxfId="46" priority="58">
      <formula>COUNTIF(J121:J1116,J121)&gt;1</formula>
    </cfRule>
  </conditionalFormatting>
  <conditionalFormatting sqref="J122">
    <cfRule type="expression" dxfId="45" priority="57">
      <formula>COUNTIF(J122:J1116,J122)&gt;1</formula>
    </cfRule>
  </conditionalFormatting>
  <conditionalFormatting sqref="J123">
    <cfRule type="expression" dxfId="44" priority="56">
      <formula>COUNTIF(J123:J1116,J123)&gt;1</formula>
    </cfRule>
  </conditionalFormatting>
  <conditionalFormatting sqref="J124">
    <cfRule type="expression" dxfId="43" priority="55">
      <formula>COUNTIF(J124:J1116,J124)&gt;1</formula>
    </cfRule>
  </conditionalFormatting>
  <conditionalFormatting sqref="J125">
    <cfRule type="expression" dxfId="42" priority="54">
      <formula>COUNTIF(J125:J1116,J125)&gt;1</formula>
    </cfRule>
  </conditionalFormatting>
  <conditionalFormatting sqref="J126">
    <cfRule type="expression" dxfId="41" priority="53">
      <formula>COUNTIF(J126:J1116,J126)&gt;1</formula>
    </cfRule>
  </conditionalFormatting>
  <conditionalFormatting sqref="J127">
    <cfRule type="expression" dxfId="40" priority="52">
      <formula>COUNTIF(J127:J1116,J127)&gt;1</formula>
    </cfRule>
  </conditionalFormatting>
  <conditionalFormatting sqref="J128">
    <cfRule type="expression" dxfId="39" priority="51">
      <formula>COUNTIF(J128:J1116,J128)&gt;1</formula>
    </cfRule>
  </conditionalFormatting>
  <conditionalFormatting sqref="J129">
    <cfRule type="expression" dxfId="38" priority="50">
      <formula>COUNTIF(J129:J1116,J129)&gt;1</formula>
    </cfRule>
  </conditionalFormatting>
  <conditionalFormatting sqref="J130">
    <cfRule type="expression" dxfId="37" priority="49">
      <formula>COUNTIF(J130:J1116,J130)&gt;1</formula>
    </cfRule>
  </conditionalFormatting>
  <conditionalFormatting sqref="J131">
    <cfRule type="expression" dxfId="36" priority="48">
      <formula>COUNTIF(J131:J1116,J131)&gt;1</formula>
    </cfRule>
  </conditionalFormatting>
  <conditionalFormatting sqref="J132">
    <cfRule type="expression" dxfId="35" priority="47">
      <formula>COUNTIF(J132:J1116,J132)&gt;1</formula>
    </cfRule>
  </conditionalFormatting>
  <conditionalFormatting sqref="J133">
    <cfRule type="expression" dxfId="34" priority="46">
      <formula>COUNTIF(J133:J1116,J133)&gt;1</formula>
    </cfRule>
  </conditionalFormatting>
  <conditionalFormatting sqref="J134">
    <cfRule type="expression" dxfId="33" priority="45">
      <formula>COUNTIF(J134:J1116,J134)&gt;1</formula>
    </cfRule>
  </conditionalFormatting>
  <conditionalFormatting sqref="J135">
    <cfRule type="expression" dxfId="32" priority="44">
      <formula>COUNTIF(J135:J1116,J135)&gt;1</formula>
    </cfRule>
  </conditionalFormatting>
  <conditionalFormatting sqref="J136">
    <cfRule type="expression" dxfId="31" priority="12">
      <formula>COUNTIF(J136:J1116,J136)&gt;1</formula>
    </cfRule>
  </conditionalFormatting>
  <conditionalFormatting sqref="J137">
    <cfRule type="expression" dxfId="30" priority="200">
      <formula>COUNTIF(J137:J1116,J137)&gt;1</formula>
    </cfRule>
  </conditionalFormatting>
  <conditionalFormatting sqref="J138">
    <cfRule type="expression" dxfId="29" priority="11">
      <formula>COUNTIF(J138:J1116,J138)&gt;1</formula>
    </cfRule>
  </conditionalFormatting>
  <conditionalFormatting sqref="J139">
    <cfRule type="expression" dxfId="28" priority="10">
      <formula>COUNTIF(J139:J1116,J139)&gt;1</formula>
    </cfRule>
  </conditionalFormatting>
  <conditionalFormatting sqref="J140">
    <cfRule type="expression" dxfId="27" priority="9">
      <formula>COUNTIF(J140:J1116,J140)&gt;1</formula>
    </cfRule>
  </conditionalFormatting>
  <conditionalFormatting sqref="J141">
    <cfRule type="expression" dxfId="26" priority="8">
      <formula>COUNTIF(J141:J1116,J141)&gt;1</formula>
    </cfRule>
  </conditionalFormatting>
  <conditionalFormatting sqref="J142:J143">
    <cfRule type="expression" dxfId="25" priority="3">
      <formula>COUNTIF(J142:J1107,J142)&gt;1</formula>
    </cfRule>
  </conditionalFormatting>
  <conditionalFormatting sqref="J155:J156 J4 J158:J1048576 J40:J141">
    <cfRule type="duplicateValues" dxfId="24" priority="4"/>
  </conditionalFormatting>
  <hyperlinks>
    <hyperlink ref="A4" r:id="rId1" xr:uid="{00000000-0004-0000-08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A2CD384-B36F-4A62-9AA7-7B58069CF7B5}">
            <x14:dataBar minLength="0" maxLength="100" gradient="0">
              <x14:cfvo type="autoMin"/>
              <x14:cfvo type="autoMax"/>
              <x14:negativeFillColor rgb="FFFF0000"/>
              <x14:axisColor rgb="FF000000"/>
            </x14:dataBar>
          </x14:cfRule>
          <xm:sqref>D17:D39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X294"/>
  <sheetViews>
    <sheetView topLeftCell="B28" workbookViewId="0">
      <selection activeCell="H284" sqref="H284"/>
    </sheetView>
  </sheetViews>
  <sheetFormatPr defaultRowHeight="12.75"/>
  <cols>
    <col min="1" max="1" width="0" style="31" hidden="1" customWidth="1"/>
    <col min="2" max="2" width="2.5703125" style="31" customWidth="1"/>
    <col min="3" max="3" width="7.5703125" style="31" customWidth="1"/>
    <col min="4" max="4" width="16.140625" style="31" bestFit="1" customWidth="1"/>
    <col min="5" max="5" width="12.7109375" style="31" customWidth="1"/>
    <col min="6" max="6" width="10.7109375" style="31" customWidth="1"/>
    <col min="7" max="7" width="13.42578125" style="31" customWidth="1"/>
    <col min="8" max="8" width="12.7109375" style="31" bestFit="1" customWidth="1"/>
    <col min="9" max="9" width="15.28515625" style="33" bestFit="1" customWidth="1"/>
    <col min="10" max="10" width="14.42578125" style="33" bestFit="1" customWidth="1"/>
    <col min="11" max="11" width="13.42578125" style="33" bestFit="1" customWidth="1"/>
    <col min="12" max="12" width="11.5703125" style="33" bestFit="1" customWidth="1"/>
    <col min="13" max="13" width="16" style="33" bestFit="1" customWidth="1"/>
    <col min="14" max="14" width="11" style="33" bestFit="1" customWidth="1"/>
    <col min="15" max="16" width="13.42578125" style="33" bestFit="1" customWidth="1"/>
    <col min="17" max="17" width="18.28515625" style="31" customWidth="1"/>
    <col min="18" max="18" width="15.42578125" style="31" hidden="1" customWidth="1"/>
    <col min="19" max="19" width="16.5703125" style="31" hidden="1" customWidth="1"/>
    <col min="20" max="20" width="19.28515625" style="31" hidden="1" customWidth="1"/>
    <col min="21" max="21" width="12.5703125" style="31" bestFit="1" customWidth="1"/>
    <col min="22" max="22" width="5" style="31" customWidth="1"/>
    <col min="23" max="23" width="9.140625" style="31"/>
    <col min="24" max="24" width="13.5703125" style="31" customWidth="1"/>
    <col min="25" max="16384" width="9.140625" style="31"/>
  </cols>
  <sheetData>
    <row r="2" spans="3:24" ht="29.25" customHeight="1">
      <c r="C2" s="593"/>
      <c r="D2" s="593"/>
      <c r="E2" s="591" t="s">
        <v>0</v>
      </c>
      <c r="F2" s="591"/>
      <c r="G2" s="591"/>
      <c r="H2" s="591"/>
      <c r="I2" s="591"/>
      <c r="J2" s="591"/>
      <c r="K2" s="591"/>
      <c r="L2" s="591"/>
      <c r="M2" s="591"/>
      <c r="N2" s="591"/>
      <c r="O2" s="591"/>
      <c r="P2" s="591"/>
      <c r="Q2" s="591"/>
      <c r="R2" s="591"/>
      <c r="S2" s="591"/>
      <c r="T2" s="591"/>
      <c r="U2" s="591"/>
    </row>
    <row r="3" spans="3:24" ht="29.25" customHeight="1">
      <c r="C3" s="593"/>
      <c r="D3" s="593"/>
      <c r="E3" s="591" t="s">
        <v>1</v>
      </c>
      <c r="F3" s="591"/>
      <c r="G3" s="591"/>
      <c r="H3" s="591"/>
      <c r="I3" s="591"/>
      <c r="J3" s="591"/>
      <c r="K3" s="591"/>
      <c r="L3" s="591"/>
      <c r="M3" s="591"/>
      <c r="N3" s="591"/>
      <c r="O3" s="591"/>
      <c r="P3" s="591"/>
      <c r="Q3" s="591"/>
      <c r="R3" s="591"/>
      <c r="S3" s="591"/>
      <c r="T3" s="591"/>
      <c r="U3" s="591"/>
    </row>
    <row r="4" spans="3:24" ht="29.25" customHeight="1">
      <c r="C4" s="593"/>
      <c r="D4" s="593"/>
      <c r="E4" s="594" t="s">
        <v>985</v>
      </c>
      <c r="F4" s="591"/>
      <c r="G4" s="591"/>
      <c r="H4" s="591"/>
      <c r="I4" s="591"/>
      <c r="J4" s="591"/>
      <c r="K4" s="591"/>
      <c r="L4" s="591"/>
      <c r="M4" s="591"/>
      <c r="N4" s="591"/>
      <c r="O4" s="591"/>
      <c r="P4" s="591"/>
      <c r="Q4" s="591"/>
      <c r="R4" s="591"/>
      <c r="S4" s="591"/>
      <c r="T4" s="591"/>
      <c r="U4" s="591"/>
    </row>
    <row r="5" spans="3:24" ht="18.75">
      <c r="C5" s="571" t="e">
        <f>#REF!</f>
        <v>#REF!</v>
      </c>
      <c r="D5" s="571"/>
      <c r="E5" s="571"/>
      <c r="F5" s="571"/>
      <c r="G5" s="571"/>
      <c r="H5" s="571"/>
      <c r="I5" s="571"/>
      <c r="J5" s="571"/>
      <c r="K5" s="571"/>
      <c r="L5" s="571"/>
      <c r="M5" s="571"/>
      <c r="N5" s="571"/>
      <c r="O5" s="571"/>
      <c r="P5" s="571"/>
      <c r="Q5" s="571"/>
      <c r="R5" s="571"/>
      <c r="S5" s="571"/>
      <c r="T5" s="571"/>
      <c r="U5" s="571"/>
    </row>
    <row r="6" spans="3:24" s="39" customFormat="1" ht="18">
      <c r="C6" s="598" t="s">
        <v>25</v>
      </c>
      <c r="D6" s="598" t="s">
        <v>26</v>
      </c>
      <c r="E6" s="572" t="s">
        <v>27</v>
      </c>
      <c r="F6" s="572" t="s">
        <v>28</v>
      </c>
      <c r="G6" s="572" t="s">
        <v>29</v>
      </c>
      <c r="H6" s="572" t="s">
        <v>30</v>
      </c>
      <c r="I6" s="572" t="s">
        <v>48</v>
      </c>
      <c r="J6" s="572"/>
      <c r="K6" s="572"/>
      <c r="L6" s="572"/>
      <c r="M6" s="572"/>
      <c r="N6" s="572"/>
      <c r="O6" s="572"/>
      <c r="P6" s="572"/>
      <c r="Q6" s="572" t="s">
        <v>31</v>
      </c>
      <c r="R6" s="572" t="s">
        <v>32</v>
      </c>
      <c r="S6" s="572" t="s">
        <v>33</v>
      </c>
      <c r="T6" s="572" t="s">
        <v>34</v>
      </c>
      <c r="U6" s="572" t="s">
        <v>35</v>
      </c>
    </row>
    <row r="7" spans="3:24" s="39" customFormat="1" ht="23.25" customHeight="1">
      <c r="C7" s="598"/>
      <c r="D7" s="598"/>
      <c r="E7" s="572"/>
      <c r="F7" s="572"/>
      <c r="G7" s="572"/>
      <c r="H7" s="572"/>
      <c r="I7" s="77" t="s">
        <v>36</v>
      </c>
      <c r="J7" s="77" t="s">
        <v>37</v>
      </c>
      <c r="K7" s="77" t="s">
        <v>38</v>
      </c>
      <c r="L7" s="77" t="s">
        <v>39</v>
      </c>
      <c r="M7" s="77" t="s">
        <v>71</v>
      </c>
      <c r="N7" s="77" t="s">
        <v>54</v>
      </c>
      <c r="O7" s="77" t="s">
        <v>40</v>
      </c>
      <c r="P7" s="78" t="s">
        <v>373</v>
      </c>
      <c r="Q7" s="572"/>
      <c r="R7" s="572"/>
      <c r="S7" s="572"/>
      <c r="T7" s="572"/>
      <c r="U7" s="572"/>
    </row>
    <row r="8" spans="3:24" ht="18">
      <c r="C8" s="34">
        <v>1</v>
      </c>
      <c r="D8" s="180">
        <v>45135</v>
      </c>
      <c r="E8" s="34" t="s">
        <v>215</v>
      </c>
      <c r="F8" s="34" t="s">
        <v>205</v>
      </c>
      <c r="G8" s="34" t="s">
        <v>144</v>
      </c>
      <c r="H8" s="34" t="s">
        <v>103</v>
      </c>
      <c r="I8" s="34"/>
      <c r="J8" s="34"/>
      <c r="K8" s="34"/>
      <c r="L8" s="34">
        <v>115</v>
      </c>
      <c r="M8" s="34"/>
      <c r="N8" s="34"/>
      <c r="O8" s="34"/>
      <c r="P8" s="34"/>
      <c r="Q8" s="34">
        <f>SUM(I8:P8)</f>
        <v>115</v>
      </c>
      <c r="R8" s="34" t="s">
        <v>104</v>
      </c>
      <c r="S8" s="82">
        <v>1.55</v>
      </c>
      <c r="T8" s="34" t="s">
        <v>105</v>
      </c>
      <c r="U8" s="34"/>
      <c r="X8" s="31" t="str">
        <f>+E8&amp;F8</f>
        <v>J-11J-19</v>
      </c>
    </row>
    <row r="9" spans="3:24" ht="18">
      <c r="C9" s="34">
        <f>+C8+1</f>
        <v>2</v>
      </c>
      <c r="D9" s="180">
        <v>45136</v>
      </c>
      <c r="E9" s="34" t="s">
        <v>219</v>
      </c>
      <c r="F9" s="34" t="s">
        <v>225</v>
      </c>
      <c r="G9" s="34" t="s">
        <v>144</v>
      </c>
      <c r="H9" s="34" t="s">
        <v>103</v>
      </c>
      <c r="I9" s="34"/>
      <c r="J9" s="34"/>
      <c r="K9" s="34"/>
      <c r="L9" s="34">
        <v>275</v>
      </c>
      <c r="M9" s="34"/>
      <c r="N9" s="34"/>
      <c r="O9" s="34"/>
      <c r="P9" s="34"/>
      <c r="Q9" s="34">
        <f>SUM(I9:P9)+Q8</f>
        <v>390</v>
      </c>
      <c r="R9" s="34" t="s">
        <v>104</v>
      </c>
      <c r="S9" s="82">
        <v>1.25</v>
      </c>
      <c r="T9" s="34" t="s">
        <v>105</v>
      </c>
      <c r="U9" s="35"/>
      <c r="X9" s="31" t="str">
        <f t="shared" ref="X9:X72" si="0">+E9&amp;F9</f>
        <v>J-20J-36</v>
      </c>
    </row>
    <row r="10" spans="3:24" ht="18">
      <c r="C10" s="34">
        <f t="shared" ref="C10:C73" si="1">+C9+1</f>
        <v>3</v>
      </c>
      <c r="D10" s="180">
        <v>45136</v>
      </c>
      <c r="E10" s="34" t="s">
        <v>205</v>
      </c>
      <c r="F10" s="34" t="s">
        <v>255</v>
      </c>
      <c r="G10" s="34" t="s">
        <v>144</v>
      </c>
      <c r="H10" s="34" t="s">
        <v>103</v>
      </c>
      <c r="I10" s="34"/>
      <c r="J10" s="34"/>
      <c r="K10" s="34">
        <v>342</v>
      </c>
      <c r="L10" s="34"/>
      <c r="M10" s="34"/>
      <c r="N10" s="34"/>
      <c r="O10" s="34"/>
      <c r="P10" s="34"/>
      <c r="Q10" s="34">
        <f t="shared" ref="Q10:Q42" si="2">SUM(I10:P10)+Q9</f>
        <v>732</v>
      </c>
      <c r="R10" s="34" t="s">
        <v>104</v>
      </c>
      <c r="S10" s="82">
        <v>1.6</v>
      </c>
      <c r="T10" s="34" t="s">
        <v>105</v>
      </c>
      <c r="U10" s="34"/>
      <c r="X10" s="31" t="str">
        <f t="shared" si="0"/>
        <v>J-19J-26</v>
      </c>
    </row>
    <row r="11" spans="3:24" ht="18">
      <c r="C11" s="34">
        <f t="shared" si="1"/>
        <v>4</v>
      </c>
      <c r="D11" s="180">
        <v>45137</v>
      </c>
      <c r="E11" s="34" t="s">
        <v>205</v>
      </c>
      <c r="F11" s="34" t="s">
        <v>219</v>
      </c>
      <c r="G11" s="34" t="s">
        <v>144</v>
      </c>
      <c r="H11" s="34" t="s">
        <v>103</v>
      </c>
      <c r="I11" s="34"/>
      <c r="J11" s="34"/>
      <c r="K11" s="34"/>
      <c r="L11" s="34">
        <v>82</v>
      </c>
      <c r="M11" s="34"/>
      <c r="N11" s="34"/>
      <c r="O11" s="34"/>
      <c r="P11" s="34"/>
      <c r="Q11" s="34">
        <f t="shared" si="2"/>
        <v>814</v>
      </c>
      <c r="R11" s="34" t="s">
        <v>104</v>
      </c>
      <c r="S11" s="82">
        <v>1.6</v>
      </c>
      <c r="T11" s="34" t="s">
        <v>105</v>
      </c>
      <c r="U11" s="34"/>
      <c r="X11" s="31" t="str">
        <f t="shared" si="0"/>
        <v>J-19J-20</v>
      </c>
    </row>
    <row r="12" spans="3:24" ht="18">
      <c r="C12" s="34">
        <f t="shared" si="1"/>
        <v>5</v>
      </c>
      <c r="D12" s="180">
        <v>45137</v>
      </c>
      <c r="E12" s="34" t="s">
        <v>225</v>
      </c>
      <c r="F12" s="34" t="s">
        <v>127</v>
      </c>
      <c r="G12" s="34" t="s">
        <v>144</v>
      </c>
      <c r="H12" s="34" t="s">
        <v>103</v>
      </c>
      <c r="I12" s="34"/>
      <c r="J12" s="34"/>
      <c r="K12" s="34"/>
      <c r="L12" s="34">
        <v>81</v>
      </c>
      <c r="M12" s="34"/>
      <c r="N12" s="34"/>
      <c r="O12" s="34"/>
      <c r="P12" s="34"/>
      <c r="Q12" s="34">
        <f t="shared" si="2"/>
        <v>895</v>
      </c>
      <c r="R12" s="34" t="s">
        <v>110</v>
      </c>
      <c r="S12" s="82">
        <v>1.6</v>
      </c>
      <c r="T12" s="34" t="s">
        <v>105</v>
      </c>
      <c r="U12" s="34"/>
      <c r="X12" s="31" t="str">
        <f t="shared" si="0"/>
        <v>J-36J-49</v>
      </c>
    </row>
    <row r="13" spans="3:24" s="83" customFormat="1" ht="18">
      <c r="C13" s="34">
        <f t="shared" si="1"/>
        <v>6</v>
      </c>
      <c r="D13" s="180">
        <v>45139</v>
      </c>
      <c r="E13" s="34" t="s">
        <v>127</v>
      </c>
      <c r="F13" s="34" t="s">
        <v>192</v>
      </c>
      <c r="G13" s="34" t="s">
        <v>144</v>
      </c>
      <c r="H13" s="34" t="s">
        <v>103</v>
      </c>
      <c r="I13" s="34"/>
      <c r="J13" s="34"/>
      <c r="K13" s="34"/>
      <c r="L13" s="34">
        <v>120</v>
      </c>
      <c r="M13" s="34"/>
      <c r="N13" s="34"/>
      <c r="O13" s="34"/>
      <c r="P13" s="34"/>
      <c r="Q13" s="34">
        <f t="shared" si="2"/>
        <v>1015</v>
      </c>
      <c r="R13" s="34" t="s">
        <v>110</v>
      </c>
      <c r="S13" s="82">
        <v>1.6</v>
      </c>
      <c r="T13" s="34" t="s">
        <v>105</v>
      </c>
      <c r="U13" s="84"/>
      <c r="X13" s="31" t="str">
        <f t="shared" si="0"/>
        <v>J-49J-53</v>
      </c>
    </row>
    <row r="14" spans="3:24" s="83" customFormat="1" ht="18">
      <c r="C14" s="34">
        <f t="shared" si="1"/>
        <v>7</v>
      </c>
      <c r="D14" s="180">
        <v>45140</v>
      </c>
      <c r="E14" s="34" t="s">
        <v>192</v>
      </c>
      <c r="F14" s="34" t="s">
        <v>113</v>
      </c>
      <c r="G14" s="34" t="s">
        <v>144</v>
      </c>
      <c r="H14" s="34" t="s">
        <v>103</v>
      </c>
      <c r="I14" s="34"/>
      <c r="J14" s="34"/>
      <c r="K14" s="34"/>
      <c r="L14" s="34">
        <v>45</v>
      </c>
      <c r="M14" s="34"/>
      <c r="N14" s="34"/>
      <c r="O14" s="34"/>
      <c r="P14" s="34"/>
      <c r="Q14" s="34">
        <f t="shared" si="2"/>
        <v>1060</v>
      </c>
      <c r="R14" s="34" t="s">
        <v>104</v>
      </c>
      <c r="S14" s="82">
        <v>1.55</v>
      </c>
      <c r="T14" s="34" t="s">
        <v>105</v>
      </c>
      <c r="U14" s="84"/>
      <c r="X14" s="31" t="str">
        <f t="shared" si="0"/>
        <v>J-53J-54</v>
      </c>
    </row>
    <row r="15" spans="3:24" s="83" customFormat="1" ht="18">
      <c r="C15" s="34">
        <f t="shared" si="1"/>
        <v>8</v>
      </c>
      <c r="D15" s="180">
        <v>45140</v>
      </c>
      <c r="E15" s="34" t="s">
        <v>113</v>
      </c>
      <c r="F15" s="34" t="s">
        <v>690</v>
      </c>
      <c r="G15" s="34" t="s">
        <v>144</v>
      </c>
      <c r="H15" s="34" t="s">
        <v>103</v>
      </c>
      <c r="I15" s="34"/>
      <c r="J15" s="34"/>
      <c r="K15" s="34">
        <v>172</v>
      </c>
      <c r="L15" s="34"/>
      <c r="M15" s="34"/>
      <c r="N15" s="34"/>
      <c r="O15" s="34"/>
      <c r="P15" s="34"/>
      <c r="Q15" s="34">
        <f t="shared" si="2"/>
        <v>1232</v>
      </c>
      <c r="R15" s="34" t="s">
        <v>104</v>
      </c>
      <c r="S15" s="82">
        <v>1.55</v>
      </c>
      <c r="T15" s="34" t="s">
        <v>105</v>
      </c>
      <c r="U15" s="84"/>
      <c r="X15" s="31" t="str">
        <f t="shared" si="0"/>
        <v>J-54J-66</v>
      </c>
    </row>
    <row r="16" spans="3:24" ht="18">
      <c r="C16" s="34">
        <f t="shared" si="1"/>
        <v>9</v>
      </c>
      <c r="D16" s="180">
        <v>45140</v>
      </c>
      <c r="E16" s="34" t="s">
        <v>255</v>
      </c>
      <c r="F16" s="34" t="s">
        <v>242</v>
      </c>
      <c r="G16" s="34" t="s">
        <v>144</v>
      </c>
      <c r="H16" s="34" t="s">
        <v>103</v>
      </c>
      <c r="I16" s="34">
        <v>170</v>
      </c>
      <c r="J16" s="34"/>
      <c r="K16" s="34"/>
      <c r="L16" s="34"/>
      <c r="M16" s="34"/>
      <c r="N16" s="34"/>
      <c r="O16" s="34"/>
      <c r="P16" s="93"/>
      <c r="Q16" s="34">
        <f t="shared" si="2"/>
        <v>1402</v>
      </c>
      <c r="R16" s="34" t="s">
        <v>104</v>
      </c>
      <c r="S16" s="84">
        <v>1.6</v>
      </c>
      <c r="T16" s="34" t="s">
        <v>105</v>
      </c>
      <c r="U16" s="34"/>
      <c r="X16" s="31" t="str">
        <f t="shared" si="0"/>
        <v>J-26J-30</v>
      </c>
    </row>
    <row r="17" spans="3:24" ht="18">
      <c r="C17" s="34">
        <f t="shared" si="1"/>
        <v>10</v>
      </c>
      <c r="D17" s="180">
        <v>45141</v>
      </c>
      <c r="E17" s="34" t="s">
        <v>690</v>
      </c>
      <c r="F17" s="34" t="s">
        <v>208</v>
      </c>
      <c r="G17" s="34" t="s">
        <v>144</v>
      </c>
      <c r="H17" s="34" t="s">
        <v>103</v>
      </c>
      <c r="I17" s="34"/>
      <c r="J17" s="34"/>
      <c r="K17" s="34">
        <v>125</v>
      </c>
      <c r="L17" s="34"/>
      <c r="M17" s="34"/>
      <c r="N17" s="34"/>
      <c r="O17" s="34"/>
      <c r="P17" s="93"/>
      <c r="Q17" s="34">
        <f t="shared" si="2"/>
        <v>1527</v>
      </c>
      <c r="R17" s="34" t="s">
        <v>104</v>
      </c>
      <c r="S17" s="84">
        <v>1.6</v>
      </c>
      <c r="T17" s="34" t="s">
        <v>105</v>
      </c>
      <c r="U17" s="34"/>
      <c r="X17" s="31" t="str">
        <f t="shared" si="0"/>
        <v>J-66J-81</v>
      </c>
    </row>
    <row r="18" spans="3:24" ht="18">
      <c r="C18" s="34">
        <f t="shared" si="1"/>
        <v>11</v>
      </c>
      <c r="D18" s="180">
        <v>45141</v>
      </c>
      <c r="E18" s="34" t="s">
        <v>208</v>
      </c>
      <c r="F18" s="34" t="s">
        <v>366</v>
      </c>
      <c r="G18" s="34" t="s">
        <v>144</v>
      </c>
      <c r="H18" s="34" t="s">
        <v>103</v>
      </c>
      <c r="I18" s="34"/>
      <c r="J18" s="34"/>
      <c r="K18" s="34">
        <v>181</v>
      </c>
      <c r="L18" s="34"/>
      <c r="M18" s="34"/>
      <c r="N18" s="34"/>
      <c r="O18" s="34"/>
      <c r="P18" s="93"/>
      <c r="Q18" s="34">
        <f t="shared" si="2"/>
        <v>1708</v>
      </c>
      <c r="R18" s="34" t="s">
        <v>110</v>
      </c>
      <c r="S18" s="84">
        <v>1.25</v>
      </c>
      <c r="T18" s="34" t="s">
        <v>105</v>
      </c>
      <c r="U18" s="35"/>
      <c r="X18" s="31" t="str">
        <f t="shared" si="0"/>
        <v>J-81J-94</v>
      </c>
    </row>
    <row r="19" spans="3:24" ht="18">
      <c r="C19" s="34">
        <f t="shared" si="1"/>
        <v>12</v>
      </c>
      <c r="D19" s="180">
        <v>45141</v>
      </c>
      <c r="E19" s="34" t="s">
        <v>255</v>
      </c>
      <c r="F19" s="34" t="s">
        <v>221</v>
      </c>
      <c r="G19" s="34" t="s">
        <v>144</v>
      </c>
      <c r="H19" s="34" t="s">
        <v>103</v>
      </c>
      <c r="I19" s="34">
        <v>117</v>
      </c>
      <c r="J19" s="34"/>
      <c r="K19" s="34"/>
      <c r="L19" s="34"/>
      <c r="M19" s="34"/>
      <c r="N19" s="34"/>
      <c r="O19" s="34"/>
      <c r="P19" s="93"/>
      <c r="Q19" s="34">
        <f t="shared" si="2"/>
        <v>1825</v>
      </c>
      <c r="R19" s="34" t="s">
        <v>104</v>
      </c>
      <c r="S19" s="84">
        <v>1.55</v>
      </c>
      <c r="T19" s="34" t="s">
        <v>105</v>
      </c>
      <c r="U19" s="35"/>
      <c r="X19" s="31" t="str">
        <f t="shared" si="0"/>
        <v>J-26J-29</v>
      </c>
    </row>
    <row r="20" spans="3:24" ht="18">
      <c r="C20" s="34">
        <f t="shared" si="1"/>
        <v>13</v>
      </c>
      <c r="D20" s="180">
        <v>45141</v>
      </c>
      <c r="E20" s="34" t="s">
        <v>221</v>
      </c>
      <c r="F20" s="34" t="s">
        <v>225</v>
      </c>
      <c r="G20" s="34" t="s">
        <v>144</v>
      </c>
      <c r="H20" s="34" t="s">
        <v>103</v>
      </c>
      <c r="I20" s="34">
        <v>303</v>
      </c>
      <c r="J20" s="34"/>
      <c r="K20" s="34"/>
      <c r="L20" s="34"/>
      <c r="M20" s="34"/>
      <c r="N20" s="34"/>
      <c r="O20" s="34"/>
      <c r="P20" s="85"/>
      <c r="Q20" s="34">
        <f t="shared" si="2"/>
        <v>2128</v>
      </c>
      <c r="R20" s="34" t="s">
        <v>104</v>
      </c>
      <c r="S20" s="34">
        <v>1.55</v>
      </c>
      <c r="T20" s="34" t="s">
        <v>105</v>
      </c>
      <c r="U20" s="85"/>
      <c r="X20" s="31" t="str">
        <f t="shared" si="0"/>
        <v>J-29J-36</v>
      </c>
    </row>
    <row r="21" spans="3:24" ht="18">
      <c r="C21" s="34">
        <f t="shared" si="1"/>
        <v>14</v>
      </c>
      <c r="D21" s="180">
        <v>45144</v>
      </c>
      <c r="E21" s="34" t="s">
        <v>219</v>
      </c>
      <c r="F21" s="34" t="s">
        <v>210</v>
      </c>
      <c r="G21" s="34" t="s">
        <v>144</v>
      </c>
      <c r="H21" s="34" t="s">
        <v>103</v>
      </c>
      <c r="I21" s="34">
        <v>113</v>
      </c>
      <c r="J21" s="34"/>
      <c r="K21" s="34"/>
      <c r="L21" s="34"/>
      <c r="M21" s="34"/>
      <c r="N21" s="34"/>
      <c r="O21" s="34"/>
      <c r="P21" s="85"/>
      <c r="Q21" s="34">
        <f t="shared" si="2"/>
        <v>2241</v>
      </c>
      <c r="R21" s="34" t="s">
        <v>110</v>
      </c>
      <c r="S21" s="84">
        <v>1.55</v>
      </c>
      <c r="T21" s="34" t="s">
        <v>105</v>
      </c>
      <c r="U21" s="85"/>
      <c r="X21" s="31" t="str">
        <f t="shared" si="0"/>
        <v>J-20J-17</v>
      </c>
    </row>
    <row r="22" spans="3:24" ht="18">
      <c r="C22" s="34">
        <f t="shared" si="1"/>
        <v>15</v>
      </c>
      <c r="D22" s="180">
        <v>45144</v>
      </c>
      <c r="E22" s="34" t="s">
        <v>210</v>
      </c>
      <c r="F22" s="34" t="s">
        <v>984</v>
      </c>
      <c r="G22" s="34" t="s">
        <v>144</v>
      </c>
      <c r="H22" s="34" t="s">
        <v>103</v>
      </c>
      <c r="I22" s="34">
        <v>15</v>
      </c>
      <c r="J22" s="34"/>
      <c r="K22" s="34"/>
      <c r="L22" s="34"/>
      <c r="M22" s="34"/>
      <c r="N22" s="34"/>
      <c r="O22" s="34"/>
      <c r="P22" s="85"/>
      <c r="Q22" s="34">
        <f t="shared" si="2"/>
        <v>2256</v>
      </c>
      <c r="R22" s="34" t="s">
        <v>104</v>
      </c>
      <c r="S22" s="84">
        <v>1.5</v>
      </c>
      <c r="T22" s="34" t="s">
        <v>105</v>
      </c>
      <c r="U22" s="34"/>
      <c r="X22" s="31" t="str">
        <f t="shared" si="0"/>
        <v>J-17J-17A</v>
      </c>
    </row>
    <row r="23" spans="3:24" ht="18">
      <c r="C23" s="34">
        <f t="shared" si="1"/>
        <v>16</v>
      </c>
      <c r="D23" s="180">
        <v>45144</v>
      </c>
      <c r="E23" s="34" t="s">
        <v>210</v>
      </c>
      <c r="F23" s="34" t="s">
        <v>371</v>
      </c>
      <c r="G23" s="34" t="s">
        <v>144</v>
      </c>
      <c r="H23" s="34" t="s">
        <v>103</v>
      </c>
      <c r="I23" s="34">
        <v>19</v>
      </c>
      <c r="J23" s="34"/>
      <c r="K23" s="34"/>
      <c r="L23" s="34"/>
      <c r="M23" s="34"/>
      <c r="N23" s="34"/>
      <c r="O23" s="34"/>
      <c r="P23" s="34"/>
      <c r="Q23" s="34">
        <f t="shared" si="2"/>
        <v>2275</v>
      </c>
      <c r="R23" s="34" t="s">
        <v>110</v>
      </c>
      <c r="S23" s="34">
        <v>1.55</v>
      </c>
      <c r="T23" s="34" t="s">
        <v>105</v>
      </c>
      <c r="U23" s="85"/>
      <c r="X23" s="31" t="str">
        <f t="shared" si="0"/>
        <v>J-17J-18</v>
      </c>
    </row>
    <row r="24" spans="3:24" ht="18">
      <c r="C24" s="34">
        <f t="shared" si="1"/>
        <v>17</v>
      </c>
      <c r="D24" s="180">
        <v>45144</v>
      </c>
      <c r="E24" s="34" t="s">
        <v>210</v>
      </c>
      <c r="F24" s="34" t="s">
        <v>215</v>
      </c>
      <c r="G24" s="34" t="s">
        <v>144</v>
      </c>
      <c r="H24" s="34" t="s">
        <v>103</v>
      </c>
      <c r="I24" s="34">
        <v>95</v>
      </c>
      <c r="J24" s="34"/>
      <c r="K24" s="34"/>
      <c r="L24" s="34"/>
      <c r="M24" s="34"/>
      <c r="N24" s="34"/>
      <c r="O24" s="34"/>
      <c r="P24" s="34"/>
      <c r="Q24" s="34">
        <f t="shared" si="2"/>
        <v>2370</v>
      </c>
      <c r="R24" s="34" t="s">
        <v>110</v>
      </c>
      <c r="S24" s="34">
        <v>1.25</v>
      </c>
      <c r="T24" s="34" t="s">
        <v>105</v>
      </c>
      <c r="U24" s="34"/>
      <c r="X24" s="31" t="str">
        <f t="shared" si="0"/>
        <v>J-17J-11</v>
      </c>
    </row>
    <row r="25" spans="3:24" ht="18">
      <c r="C25" s="34">
        <f t="shared" si="1"/>
        <v>18</v>
      </c>
      <c r="D25" s="180">
        <v>45144</v>
      </c>
      <c r="E25" s="34" t="s">
        <v>192</v>
      </c>
      <c r="F25" s="34" t="s">
        <v>233</v>
      </c>
      <c r="G25" s="34" t="s">
        <v>144</v>
      </c>
      <c r="H25" s="34" t="s">
        <v>103</v>
      </c>
      <c r="I25" s="34">
        <v>138</v>
      </c>
      <c r="J25" s="34"/>
      <c r="K25" s="34"/>
      <c r="L25" s="34"/>
      <c r="M25" s="34"/>
      <c r="N25" s="34"/>
      <c r="O25" s="34"/>
      <c r="P25" s="34"/>
      <c r="Q25" s="34">
        <f t="shared" si="2"/>
        <v>2508</v>
      </c>
      <c r="R25" s="34" t="s">
        <v>110</v>
      </c>
      <c r="S25" s="34">
        <v>1.55</v>
      </c>
      <c r="T25" s="34" t="s">
        <v>105</v>
      </c>
      <c r="U25" s="86"/>
      <c r="X25" s="31" t="str">
        <f t="shared" si="0"/>
        <v>J-53J-79</v>
      </c>
    </row>
    <row r="26" spans="3:24" ht="18">
      <c r="C26" s="34">
        <f t="shared" si="1"/>
        <v>19</v>
      </c>
      <c r="D26" s="180">
        <v>45146</v>
      </c>
      <c r="E26" s="34" t="s">
        <v>233</v>
      </c>
      <c r="F26" s="34" t="s">
        <v>378</v>
      </c>
      <c r="G26" s="34" t="s">
        <v>144</v>
      </c>
      <c r="H26" s="34" t="s">
        <v>103</v>
      </c>
      <c r="I26" s="34">
        <v>50</v>
      </c>
      <c r="J26" s="34"/>
      <c r="K26" s="34"/>
      <c r="L26" s="34"/>
      <c r="M26" s="34"/>
      <c r="N26" s="34"/>
      <c r="O26" s="34"/>
      <c r="P26" s="34"/>
      <c r="Q26" s="34">
        <f t="shared" si="2"/>
        <v>2558</v>
      </c>
      <c r="R26" s="34" t="s">
        <v>104</v>
      </c>
      <c r="S26" s="34">
        <v>1.55</v>
      </c>
      <c r="T26" s="34" t="s">
        <v>105</v>
      </c>
      <c r="U26" s="86"/>
      <c r="X26" s="31" t="str">
        <f t="shared" si="0"/>
        <v>J-79J-89</v>
      </c>
    </row>
    <row r="27" spans="3:24" ht="18">
      <c r="C27" s="34">
        <f t="shared" si="1"/>
        <v>20</v>
      </c>
      <c r="D27" s="180">
        <v>45146</v>
      </c>
      <c r="E27" s="34" t="s">
        <v>378</v>
      </c>
      <c r="F27" s="34" t="s">
        <v>296</v>
      </c>
      <c r="G27" s="34" t="s">
        <v>144</v>
      </c>
      <c r="H27" s="34" t="s">
        <v>103</v>
      </c>
      <c r="I27" s="34">
        <v>224</v>
      </c>
      <c r="J27" s="34"/>
      <c r="K27" s="34"/>
      <c r="L27" s="34"/>
      <c r="M27" s="34"/>
      <c r="N27" s="34"/>
      <c r="O27" s="34"/>
      <c r="P27" s="85"/>
      <c r="Q27" s="34">
        <f t="shared" si="2"/>
        <v>2782</v>
      </c>
      <c r="R27" s="34" t="s">
        <v>104</v>
      </c>
      <c r="S27" s="34">
        <v>1.2</v>
      </c>
      <c r="T27" s="34" t="s">
        <v>105</v>
      </c>
      <c r="U27" s="86"/>
      <c r="X27" s="31" t="str">
        <f t="shared" si="0"/>
        <v>J-89J-90</v>
      </c>
    </row>
    <row r="28" spans="3:24" ht="18">
      <c r="C28" s="34">
        <f t="shared" si="1"/>
        <v>21</v>
      </c>
      <c r="D28" s="180">
        <v>45146</v>
      </c>
      <c r="E28" s="34" t="s">
        <v>296</v>
      </c>
      <c r="F28" s="34" t="s">
        <v>803</v>
      </c>
      <c r="G28" s="94" t="s">
        <v>144</v>
      </c>
      <c r="H28" s="34" t="s">
        <v>103</v>
      </c>
      <c r="I28" s="34">
        <v>31</v>
      </c>
      <c r="J28" s="34"/>
      <c r="K28" s="34"/>
      <c r="L28" s="34"/>
      <c r="M28" s="34"/>
      <c r="N28" s="34"/>
      <c r="O28" s="34"/>
      <c r="P28" s="85"/>
      <c r="Q28" s="34">
        <f t="shared" si="2"/>
        <v>2813</v>
      </c>
      <c r="R28" s="34" t="s">
        <v>110</v>
      </c>
      <c r="S28" s="34">
        <v>1.3</v>
      </c>
      <c r="T28" s="34" t="s">
        <v>105</v>
      </c>
      <c r="U28" s="86"/>
      <c r="X28" s="31" t="str">
        <f t="shared" si="0"/>
        <v>J-90J-92</v>
      </c>
    </row>
    <row r="29" spans="3:24" ht="18">
      <c r="C29" s="34">
        <f t="shared" si="1"/>
        <v>22</v>
      </c>
      <c r="D29" s="180">
        <v>45146</v>
      </c>
      <c r="E29" s="34" t="s">
        <v>188</v>
      </c>
      <c r="F29" s="34" t="s">
        <v>366</v>
      </c>
      <c r="G29" s="34" t="s">
        <v>144</v>
      </c>
      <c r="H29" s="34" t="s">
        <v>103</v>
      </c>
      <c r="I29" s="34">
        <v>89</v>
      </c>
      <c r="J29" s="34"/>
      <c r="K29" s="34"/>
      <c r="L29" s="34"/>
      <c r="M29" s="34"/>
      <c r="N29" s="34"/>
      <c r="O29" s="34"/>
      <c r="P29" s="34"/>
      <c r="Q29" s="34">
        <f t="shared" si="2"/>
        <v>2902</v>
      </c>
      <c r="R29" s="34" t="s">
        <v>110</v>
      </c>
      <c r="S29" s="34">
        <v>1.8</v>
      </c>
      <c r="T29" s="34" t="s">
        <v>105</v>
      </c>
      <c r="U29" s="86"/>
      <c r="X29" s="31" t="str">
        <f t="shared" si="0"/>
        <v>J-91J-94</v>
      </c>
    </row>
    <row r="30" spans="3:24" ht="18">
      <c r="C30" s="34">
        <f t="shared" si="1"/>
        <v>23</v>
      </c>
      <c r="D30" s="180">
        <v>45147</v>
      </c>
      <c r="E30" s="34" t="s">
        <v>378</v>
      </c>
      <c r="F30" s="34" t="s">
        <v>692</v>
      </c>
      <c r="G30" s="34" t="s">
        <v>144</v>
      </c>
      <c r="H30" s="34" t="s">
        <v>103</v>
      </c>
      <c r="I30" s="34">
        <v>86</v>
      </c>
      <c r="J30" s="34"/>
      <c r="K30" s="34"/>
      <c r="L30" s="34"/>
      <c r="M30" s="34"/>
      <c r="N30" s="34"/>
      <c r="O30" s="34"/>
      <c r="P30" s="85"/>
      <c r="Q30" s="34">
        <f t="shared" si="2"/>
        <v>2988</v>
      </c>
      <c r="R30" s="34" t="s">
        <v>110</v>
      </c>
      <c r="S30" s="34">
        <v>1.8</v>
      </c>
      <c r="T30" s="34" t="s">
        <v>105</v>
      </c>
      <c r="U30" s="86"/>
      <c r="X30" s="31" t="str">
        <f t="shared" si="0"/>
        <v>J-89J-97</v>
      </c>
    </row>
    <row r="31" spans="3:24" ht="18">
      <c r="C31" s="34">
        <f t="shared" si="1"/>
        <v>24</v>
      </c>
      <c r="D31" s="180">
        <v>45147</v>
      </c>
      <c r="E31" s="34" t="s">
        <v>296</v>
      </c>
      <c r="F31" s="34" t="s">
        <v>188</v>
      </c>
      <c r="G31" s="34" t="s">
        <v>144</v>
      </c>
      <c r="H31" s="34" t="s">
        <v>103</v>
      </c>
      <c r="I31" s="34">
        <v>88</v>
      </c>
      <c r="J31" s="34"/>
      <c r="K31" s="34"/>
      <c r="L31" s="34"/>
      <c r="M31" s="34"/>
      <c r="N31" s="34"/>
      <c r="O31" s="34"/>
      <c r="P31" s="85"/>
      <c r="Q31" s="34">
        <f t="shared" si="2"/>
        <v>3076</v>
      </c>
      <c r="R31" s="34" t="s">
        <v>110</v>
      </c>
      <c r="S31" s="34">
        <v>1.8</v>
      </c>
      <c r="T31" s="34" t="s">
        <v>105</v>
      </c>
      <c r="U31" s="86"/>
      <c r="X31" s="31" t="str">
        <f t="shared" si="0"/>
        <v>J-90J-91</v>
      </c>
    </row>
    <row r="32" spans="3:24" ht="18">
      <c r="C32" s="34">
        <f t="shared" si="1"/>
        <v>25</v>
      </c>
      <c r="D32" s="180">
        <v>45149</v>
      </c>
      <c r="E32" s="34" t="s">
        <v>803</v>
      </c>
      <c r="F32" s="34" t="s">
        <v>279</v>
      </c>
      <c r="G32" s="34" t="s">
        <v>144</v>
      </c>
      <c r="H32" s="34" t="s">
        <v>103</v>
      </c>
      <c r="I32" s="34">
        <v>64</v>
      </c>
      <c r="J32" s="34"/>
      <c r="K32" s="34"/>
      <c r="L32" s="34"/>
      <c r="M32" s="34"/>
      <c r="N32" s="34"/>
      <c r="O32" s="34"/>
      <c r="P32" s="85"/>
      <c r="Q32" s="34">
        <f t="shared" si="2"/>
        <v>3140</v>
      </c>
      <c r="R32" s="34" t="s">
        <v>110</v>
      </c>
      <c r="S32" s="34">
        <v>1.3</v>
      </c>
      <c r="T32" s="34" t="s">
        <v>105</v>
      </c>
      <c r="U32" s="86"/>
      <c r="X32" s="31" t="str">
        <f t="shared" si="0"/>
        <v>J-92J-93</v>
      </c>
    </row>
    <row r="33" spans="3:24" ht="18">
      <c r="C33" s="34">
        <f t="shared" si="1"/>
        <v>26</v>
      </c>
      <c r="D33" s="180">
        <v>45151</v>
      </c>
      <c r="E33" s="34" t="s">
        <v>692</v>
      </c>
      <c r="F33" s="34" t="s">
        <v>100</v>
      </c>
      <c r="G33" s="34" t="s">
        <v>144</v>
      </c>
      <c r="H33" s="34" t="s">
        <v>103</v>
      </c>
      <c r="I33" s="34">
        <v>104</v>
      </c>
      <c r="J33" s="34"/>
      <c r="K33" s="34"/>
      <c r="L33" s="34"/>
      <c r="M33" s="34"/>
      <c r="N33" s="34"/>
      <c r="O33" s="34"/>
      <c r="P33" s="85"/>
      <c r="Q33" s="34">
        <f t="shared" si="2"/>
        <v>3244</v>
      </c>
      <c r="R33" s="34" t="s">
        <v>110</v>
      </c>
      <c r="S33" s="34">
        <v>1.3</v>
      </c>
      <c r="T33" s="34" t="s">
        <v>105</v>
      </c>
      <c r="U33" s="86"/>
      <c r="X33" s="31" t="str">
        <f t="shared" si="0"/>
        <v>J-97J-100</v>
      </c>
    </row>
    <row r="34" spans="3:24" ht="18">
      <c r="C34" s="34">
        <f t="shared" si="1"/>
        <v>27</v>
      </c>
      <c r="D34" s="180">
        <v>45151</v>
      </c>
      <c r="E34" s="34" t="s">
        <v>233</v>
      </c>
      <c r="F34" s="34" t="s">
        <v>232</v>
      </c>
      <c r="G34" s="34" t="s">
        <v>144</v>
      </c>
      <c r="H34" s="34" t="s">
        <v>103</v>
      </c>
      <c r="I34" s="34">
        <v>60</v>
      </c>
      <c r="J34" s="34"/>
      <c r="K34" s="34"/>
      <c r="L34" s="34"/>
      <c r="M34" s="34"/>
      <c r="N34" s="34"/>
      <c r="O34" s="34"/>
      <c r="P34" s="85"/>
      <c r="Q34" s="34">
        <f t="shared" si="2"/>
        <v>3304</v>
      </c>
      <c r="R34" s="34" t="s">
        <v>110</v>
      </c>
      <c r="S34" s="34">
        <v>1.8</v>
      </c>
      <c r="T34" s="34" t="s">
        <v>105</v>
      </c>
      <c r="U34" s="86"/>
      <c r="X34" s="31" t="str">
        <f t="shared" si="0"/>
        <v>J-79J-80</v>
      </c>
    </row>
    <row r="35" spans="3:24" ht="18">
      <c r="C35" s="34">
        <f t="shared" si="1"/>
        <v>28</v>
      </c>
      <c r="D35" s="180">
        <v>45152</v>
      </c>
      <c r="E35" s="34" t="s">
        <v>207</v>
      </c>
      <c r="F35" s="34" t="s">
        <v>215</v>
      </c>
      <c r="G35" s="34" t="s">
        <v>144</v>
      </c>
      <c r="H35" s="34" t="s">
        <v>103</v>
      </c>
      <c r="I35" s="34"/>
      <c r="J35" s="34"/>
      <c r="K35" s="34"/>
      <c r="L35" s="34"/>
      <c r="M35" s="34"/>
      <c r="N35" s="34">
        <v>395</v>
      </c>
      <c r="O35" s="34"/>
      <c r="P35" s="85"/>
      <c r="Q35" s="34">
        <f t="shared" si="2"/>
        <v>3699</v>
      </c>
      <c r="R35" s="34" t="s">
        <v>110</v>
      </c>
      <c r="S35" s="34">
        <v>1.2</v>
      </c>
      <c r="T35" s="34" t="s">
        <v>105</v>
      </c>
      <c r="U35" s="86"/>
      <c r="X35" s="31" t="str">
        <f t="shared" si="0"/>
        <v>J-07J-11</v>
      </c>
    </row>
    <row r="36" spans="3:24" ht="18">
      <c r="C36" s="34">
        <f t="shared" si="1"/>
        <v>29</v>
      </c>
      <c r="D36" s="180">
        <v>45154</v>
      </c>
      <c r="E36" s="34" t="s">
        <v>127</v>
      </c>
      <c r="F36" s="34" t="s">
        <v>726</v>
      </c>
      <c r="G36" s="34" t="s">
        <v>144</v>
      </c>
      <c r="H36" s="34" t="s">
        <v>103</v>
      </c>
      <c r="I36" s="34">
        <v>56</v>
      </c>
      <c r="J36" s="34"/>
      <c r="K36" s="34"/>
      <c r="L36" s="34"/>
      <c r="M36" s="34"/>
      <c r="N36" s="34"/>
      <c r="O36" s="34"/>
      <c r="P36" s="85"/>
      <c r="Q36" s="34">
        <f t="shared" si="2"/>
        <v>3755</v>
      </c>
      <c r="R36" s="34" t="s">
        <v>104</v>
      </c>
      <c r="S36" s="87">
        <v>1.2</v>
      </c>
      <c r="T36" s="34" t="s">
        <v>105</v>
      </c>
      <c r="U36" s="86"/>
      <c r="X36" s="31" t="str">
        <f t="shared" si="0"/>
        <v>J-49J-50</v>
      </c>
    </row>
    <row r="37" spans="3:24" ht="18">
      <c r="C37" s="34">
        <f t="shared" si="1"/>
        <v>30</v>
      </c>
      <c r="D37" s="180">
        <v>45154</v>
      </c>
      <c r="E37" s="34" t="s">
        <v>692</v>
      </c>
      <c r="F37" s="34" t="s">
        <v>377</v>
      </c>
      <c r="G37" s="34" t="s">
        <v>144</v>
      </c>
      <c r="H37" s="34" t="s">
        <v>103</v>
      </c>
      <c r="I37" s="34">
        <v>59</v>
      </c>
      <c r="J37" s="34"/>
      <c r="K37" s="34"/>
      <c r="L37" s="34"/>
      <c r="M37" s="34"/>
      <c r="N37" s="34"/>
      <c r="O37" s="34"/>
      <c r="P37" s="34"/>
      <c r="Q37" s="34">
        <f t="shared" si="2"/>
        <v>3814</v>
      </c>
      <c r="R37" s="34" t="s">
        <v>104</v>
      </c>
      <c r="S37" s="34">
        <v>1.3</v>
      </c>
      <c r="T37" s="34" t="s">
        <v>105</v>
      </c>
      <c r="U37" s="86"/>
      <c r="X37" s="31" t="str">
        <f t="shared" si="0"/>
        <v>J-97J-98</v>
      </c>
    </row>
    <row r="38" spans="3:24" ht="18">
      <c r="C38" s="34">
        <f t="shared" si="1"/>
        <v>31</v>
      </c>
      <c r="D38" s="180">
        <v>45154</v>
      </c>
      <c r="E38" s="34" t="s">
        <v>377</v>
      </c>
      <c r="F38" s="34" t="s">
        <v>252</v>
      </c>
      <c r="G38" s="34" t="s">
        <v>144</v>
      </c>
      <c r="H38" s="34" t="s">
        <v>103</v>
      </c>
      <c r="I38" s="34">
        <v>27</v>
      </c>
      <c r="J38" s="34"/>
      <c r="K38" s="34"/>
      <c r="L38" s="34"/>
      <c r="M38" s="34"/>
      <c r="N38" s="34"/>
      <c r="O38" s="34"/>
      <c r="P38" s="85"/>
      <c r="Q38" s="34">
        <f t="shared" si="2"/>
        <v>3841</v>
      </c>
      <c r="R38" s="34" t="s">
        <v>104</v>
      </c>
      <c r="S38" s="34">
        <v>1.3</v>
      </c>
      <c r="T38" s="34" t="s">
        <v>105</v>
      </c>
      <c r="U38" s="36"/>
      <c r="X38" s="31" t="str">
        <f t="shared" si="0"/>
        <v>J-98J-99</v>
      </c>
    </row>
    <row r="39" spans="3:24" ht="18">
      <c r="C39" s="34">
        <f t="shared" si="1"/>
        <v>32</v>
      </c>
      <c r="D39" s="180">
        <v>45156</v>
      </c>
      <c r="E39" s="34" t="s">
        <v>108</v>
      </c>
      <c r="F39" s="34" t="s">
        <v>728</v>
      </c>
      <c r="G39" s="34" t="s">
        <v>144</v>
      </c>
      <c r="H39" s="34" t="s">
        <v>103</v>
      </c>
      <c r="I39" s="34">
        <v>56</v>
      </c>
      <c r="J39" s="34"/>
      <c r="K39" s="34"/>
      <c r="L39" s="34"/>
      <c r="M39" s="34"/>
      <c r="N39" s="34"/>
      <c r="O39" s="34"/>
      <c r="P39" s="85"/>
      <c r="Q39" s="34">
        <f t="shared" si="2"/>
        <v>3897</v>
      </c>
      <c r="R39" s="34" t="s">
        <v>110</v>
      </c>
      <c r="S39" s="34">
        <v>1.3</v>
      </c>
      <c r="T39" s="34" t="s">
        <v>105</v>
      </c>
      <c r="U39" s="36"/>
      <c r="X39" s="31" t="str">
        <f t="shared" si="0"/>
        <v>J-56J-57</v>
      </c>
    </row>
    <row r="40" spans="3:24" ht="18">
      <c r="C40" s="34">
        <f t="shared" si="1"/>
        <v>33</v>
      </c>
      <c r="D40" s="180">
        <v>45156</v>
      </c>
      <c r="E40" s="34" t="s">
        <v>643</v>
      </c>
      <c r="F40" s="34" t="s">
        <v>365</v>
      </c>
      <c r="G40" s="34" t="s">
        <v>144</v>
      </c>
      <c r="H40" s="34" t="s">
        <v>103</v>
      </c>
      <c r="I40" s="34">
        <v>27</v>
      </c>
      <c r="J40" s="34"/>
      <c r="K40" s="34"/>
      <c r="L40" s="34"/>
      <c r="M40" s="34"/>
      <c r="N40" s="34"/>
      <c r="O40" s="34"/>
      <c r="P40" s="85"/>
      <c r="Q40" s="34">
        <f t="shared" si="2"/>
        <v>3924</v>
      </c>
      <c r="R40" s="34" t="s">
        <v>110</v>
      </c>
      <c r="S40" s="34">
        <v>1.3</v>
      </c>
      <c r="T40" s="34" t="s">
        <v>105</v>
      </c>
      <c r="U40" s="36"/>
      <c r="X40" s="31" t="str">
        <f t="shared" si="0"/>
        <v>J-103J-105</v>
      </c>
    </row>
    <row r="41" spans="3:24" ht="18">
      <c r="C41" s="34">
        <f t="shared" si="1"/>
        <v>34</v>
      </c>
      <c r="D41" s="180">
        <v>45156</v>
      </c>
      <c r="E41" s="34" t="s">
        <v>372</v>
      </c>
      <c r="F41" s="34" t="s">
        <v>234</v>
      </c>
      <c r="G41" s="34" t="s">
        <v>144</v>
      </c>
      <c r="H41" s="34" t="s">
        <v>103</v>
      </c>
      <c r="I41" s="34"/>
      <c r="J41" s="34"/>
      <c r="K41" s="34">
        <v>168</v>
      </c>
      <c r="L41" s="34"/>
      <c r="M41" s="34"/>
      <c r="N41" s="34"/>
      <c r="O41" s="34"/>
      <c r="P41" s="85"/>
      <c r="Q41" s="34">
        <f t="shared" si="2"/>
        <v>4092</v>
      </c>
      <c r="R41" s="34" t="s">
        <v>110</v>
      </c>
      <c r="S41" s="34">
        <v>1.8</v>
      </c>
      <c r="T41" s="34" t="s">
        <v>105</v>
      </c>
      <c r="U41" s="36"/>
      <c r="X41" s="31" t="str">
        <f t="shared" si="0"/>
        <v>J-06J-05</v>
      </c>
    </row>
    <row r="42" spans="3:24" ht="18">
      <c r="C42" s="34">
        <f t="shared" si="1"/>
        <v>35</v>
      </c>
      <c r="D42" s="180">
        <v>45163</v>
      </c>
      <c r="E42" s="34" t="s">
        <v>113</v>
      </c>
      <c r="F42" s="34" t="s">
        <v>367</v>
      </c>
      <c r="G42" s="34" t="s">
        <v>144</v>
      </c>
      <c r="H42" s="34" t="s">
        <v>103</v>
      </c>
      <c r="I42" s="34">
        <v>46</v>
      </c>
      <c r="J42" s="34"/>
      <c r="K42" s="34"/>
      <c r="L42" s="34"/>
      <c r="M42" s="34"/>
      <c r="N42" s="34"/>
      <c r="O42" s="34"/>
      <c r="P42" s="85"/>
      <c r="Q42" s="34">
        <f t="shared" si="2"/>
        <v>4138</v>
      </c>
      <c r="R42" s="34" t="s">
        <v>110</v>
      </c>
      <c r="S42" s="34">
        <v>1.8</v>
      </c>
      <c r="T42" s="34" t="s">
        <v>105</v>
      </c>
      <c r="U42" s="36"/>
      <c r="X42" s="31" t="str">
        <f t="shared" si="0"/>
        <v>J-54J-55</v>
      </c>
    </row>
    <row r="43" spans="3:24" ht="18" hidden="1">
      <c r="C43" s="34">
        <f t="shared" si="1"/>
        <v>36</v>
      </c>
      <c r="D43" s="180"/>
      <c r="E43" s="34"/>
      <c r="F43" s="34"/>
      <c r="G43" s="34"/>
      <c r="H43" s="34"/>
      <c r="I43" s="34"/>
      <c r="J43" s="34"/>
      <c r="K43" s="34"/>
      <c r="L43" s="34"/>
      <c r="M43" s="34"/>
      <c r="N43" s="34"/>
      <c r="O43" s="34"/>
      <c r="P43" s="85"/>
      <c r="Q43" s="34">
        <f t="shared" ref="Q43:Q73" si="3">SUM(I43:P43)+Q42</f>
        <v>4138</v>
      </c>
      <c r="R43" s="34" t="s">
        <v>110</v>
      </c>
      <c r="S43" s="34">
        <v>0.6</v>
      </c>
      <c r="T43" s="34" t="s">
        <v>105</v>
      </c>
      <c r="U43" s="88"/>
      <c r="X43" s="31" t="str">
        <f t="shared" si="0"/>
        <v/>
      </c>
    </row>
    <row r="44" spans="3:24" ht="18" hidden="1">
      <c r="C44" s="34">
        <f t="shared" si="1"/>
        <v>37</v>
      </c>
      <c r="D44" s="180"/>
      <c r="E44" s="34"/>
      <c r="F44" s="34"/>
      <c r="G44" s="34"/>
      <c r="H44" s="34"/>
      <c r="I44" s="34"/>
      <c r="J44" s="34"/>
      <c r="K44" s="34"/>
      <c r="L44" s="34"/>
      <c r="M44" s="34"/>
      <c r="N44" s="34"/>
      <c r="O44" s="34"/>
      <c r="P44" s="85"/>
      <c r="Q44" s="34">
        <f t="shared" si="3"/>
        <v>4138</v>
      </c>
      <c r="R44" s="34" t="s">
        <v>110</v>
      </c>
      <c r="S44" s="34">
        <v>1.8</v>
      </c>
      <c r="T44" s="34" t="s">
        <v>105</v>
      </c>
      <c r="U44" s="88"/>
      <c r="X44" s="31" t="str">
        <f t="shared" si="0"/>
        <v/>
      </c>
    </row>
    <row r="45" spans="3:24" ht="18" hidden="1">
      <c r="C45" s="34">
        <f t="shared" si="1"/>
        <v>38</v>
      </c>
      <c r="D45" s="180"/>
      <c r="E45" s="34"/>
      <c r="F45" s="34"/>
      <c r="G45" s="34"/>
      <c r="H45" s="34"/>
      <c r="I45" s="34"/>
      <c r="J45" s="34"/>
      <c r="K45" s="34"/>
      <c r="L45" s="34"/>
      <c r="M45" s="34"/>
      <c r="N45" s="34"/>
      <c r="O45" s="34"/>
      <c r="P45" s="85"/>
      <c r="Q45" s="34">
        <f t="shared" si="3"/>
        <v>4138</v>
      </c>
      <c r="R45" s="34" t="s">
        <v>110</v>
      </c>
      <c r="S45" s="34">
        <v>1.8</v>
      </c>
      <c r="T45" s="34" t="s">
        <v>105</v>
      </c>
      <c r="U45" s="88"/>
      <c r="X45" s="31" t="str">
        <f t="shared" si="0"/>
        <v/>
      </c>
    </row>
    <row r="46" spans="3:24" ht="18" hidden="1">
      <c r="C46" s="34">
        <f t="shared" si="1"/>
        <v>39</v>
      </c>
      <c r="D46" s="180"/>
      <c r="E46" s="34"/>
      <c r="F46" s="34"/>
      <c r="G46" s="34"/>
      <c r="H46" s="34"/>
      <c r="I46" s="34"/>
      <c r="J46" s="34"/>
      <c r="K46" s="34"/>
      <c r="L46" s="34"/>
      <c r="M46" s="34"/>
      <c r="N46" s="34"/>
      <c r="O46" s="34"/>
      <c r="P46" s="85"/>
      <c r="Q46" s="34">
        <f t="shared" si="3"/>
        <v>4138</v>
      </c>
      <c r="R46" s="34" t="s">
        <v>104</v>
      </c>
      <c r="S46" s="34">
        <v>1.8</v>
      </c>
      <c r="T46" s="34" t="s">
        <v>105</v>
      </c>
      <c r="U46" s="36"/>
      <c r="X46" s="31" t="str">
        <f t="shared" si="0"/>
        <v/>
      </c>
    </row>
    <row r="47" spans="3:24" ht="18" hidden="1">
      <c r="C47" s="34">
        <f t="shared" si="1"/>
        <v>40</v>
      </c>
      <c r="D47" s="180"/>
      <c r="E47" s="34"/>
      <c r="F47" s="34"/>
      <c r="G47" s="34"/>
      <c r="H47" s="34"/>
      <c r="I47" s="34"/>
      <c r="J47" s="34"/>
      <c r="K47" s="34"/>
      <c r="L47" s="34"/>
      <c r="M47" s="34"/>
      <c r="N47" s="34"/>
      <c r="O47" s="34"/>
      <c r="P47" s="85"/>
      <c r="Q47" s="34">
        <f t="shared" si="3"/>
        <v>4138</v>
      </c>
      <c r="R47" s="34" t="s">
        <v>104</v>
      </c>
      <c r="S47" s="34">
        <v>1.8</v>
      </c>
      <c r="T47" s="34" t="s">
        <v>105</v>
      </c>
      <c r="U47" s="36"/>
      <c r="X47" s="31" t="str">
        <f t="shared" si="0"/>
        <v/>
      </c>
    </row>
    <row r="48" spans="3:24" ht="18" hidden="1">
      <c r="C48" s="34">
        <f t="shared" si="1"/>
        <v>41</v>
      </c>
      <c r="D48" s="180"/>
      <c r="E48" s="34"/>
      <c r="F48" s="34"/>
      <c r="G48" s="34"/>
      <c r="H48" s="34"/>
      <c r="I48" s="34"/>
      <c r="J48" s="34"/>
      <c r="K48" s="34"/>
      <c r="L48" s="34"/>
      <c r="M48" s="34"/>
      <c r="N48" s="34"/>
      <c r="O48" s="34"/>
      <c r="P48" s="85"/>
      <c r="Q48" s="34">
        <f t="shared" si="3"/>
        <v>4138</v>
      </c>
      <c r="R48" s="34" t="s">
        <v>104</v>
      </c>
      <c r="S48" s="34">
        <v>1.8</v>
      </c>
      <c r="T48" s="34" t="s">
        <v>105</v>
      </c>
      <c r="U48" s="36"/>
      <c r="X48" s="31" t="str">
        <f t="shared" si="0"/>
        <v/>
      </c>
    </row>
    <row r="49" spans="3:24" ht="18" hidden="1">
      <c r="C49" s="34">
        <f t="shared" si="1"/>
        <v>42</v>
      </c>
      <c r="D49" s="180"/>
      <c r="E49" s="34"/>
      <c r="F49" s="34"/>
      <c r="G49" s="34"/>
      <c r="H49" s="34"/>
      <c r="I49" s="34"/>
      <c r="J49" s="34"/>
      <c r="K49" s="34"/>
      <c r="L49" s="34"/>
      <c r="M49" s="34"/>
      <c r="N49" s="34"/>
      <c r="O49" s="34"/>
      <c r="P49" s="85"/>
      <c r="Q49" s="34">
        <f t="shared" si="3"/>
        <v>4138</v>
      </c>
      <c r="R49" s="34" t="s">
        <v>110</v>
      </c>
      <c r="S49" s="34">
        <v>0.9</v>
      </c>
      <c r="T49" s="34" t="s">
        <v>105</v>
      </c>
      <c r="U49" s="36"/>
      <c r="X49" s="31" t="str">
        <f t="shared" si="0"/>
        <v/>
      </c>
    </row>
    <row r="50" spans="3:24" ht="18" hidden="1">
      <c r="C50" s="34">
        <f t="shared" si="1"/>
        <v>43</v>
      </c>
      <c r="D50" s="180"/>
      <c r="E50" s="34"/>
      <c r="F50" s="34"/>
      <c r="G50" s="95"/>
      <c r="H50" s="34"/>
      <c r="I50" s="34"/>
      <c r="J50" s="34"/>
      <c r="K50" s="34"/>
      <c r="L50" s="34"/>
      <c r="M50" s="85"/>
      <c r="N50" s="85"/>
      <c r="O50" s="85"/>
      <c r="P50" s="85"/>
      <c r="Q50" s="34">
        <f t="shared" si="3"/>
        <v>4138</v>
      </c>
      <c r="R50" s="34" t="s">
        <v>104</v>
      </c>
      <c r="S50" s="34">
        <v>0.7</v>
      </c>
      <c r="T50" s="34" t="s">
        <v>105</v>
      </c>
      <c r="U50" s="36"/>
      <c r="X50" s="31" t="str">
        <f t="shared" si="0"/>
        <v/>
      </c>
    </row>
    <row r="51" spans="3:24" ht="18" hidden="1">
      <c r="C51" s="34">
        <f t="shared" si="1"/>
        <v>44</v>
      </c>
      <c r="D51" s="180"/>
      <c r="E51" s="34"/>
      <c r="F51" s="34"/>
      <c r="G51" s="95"/>
      <c r="H51" s="34"/>
      <c r="I51" s="34"/>
      <c r="J51" s="34"/>
      <c r="K51" s="34"/>
      <c r="L51" s="34"/>
      <c r="M51" s="85"/>
      <c r="N51" s="85"/>
      <c r="O51" s="85"/>
      <c r="P51" s="85"/>
      <c r="Q51" s="34">
        <f t="shared" si="3"/>
        <v>4138</v>
      </c>
      <c r="R51" s="34" t="s">
        <v>110</v>
      </c>
      <c r="S51" s="34">
        <v>0.9</v>
      </c>
      <c r="T51" s="34" t="s">
        <v>105</v>
      </c>
      <c r="U51" s="36"/>
      <c r="X51" s="31" t="str">
        <f t="shared" si="0"/>
        <v/>
      </c>
    </row>
    <row r="52" spans="3:24" ht="18" hidden="1">
      <c r="C52" s="34">
        <f t="shared" si="1"/>
        <v>45</v>
      </c>
      <c r="D52" s="180"/>
      <c r="E52" s="34"/>
      <c r="F52" s="34"/>
      <c r="G52" s="95"/>
      <c r="H52" s="34"/>
      <c r="I52" s="34"/>
      <c r="J52" s="34"/>
      <c r="K52" s="34"/>
      <c r="L52" s="34"/>
      <c r="M52" s="34"/>
      <c r="N52" s="34"/>
      <c r="O52" s="34"/>
      <c r="P52" s="34"/>
      <c r="Q52" s="34">
        <f t="shared" si="3"/>
        <v>4138</v>
      </c>
      <c r="R52" s="34" t="s">
        <v>110</v>
      </c>
      <c r="S52" s="34">
        <v>0.9</v>
      </c>
      <c r="T52" s="34" t="s">
        <v>105</v>
      </c>
      <c r="U52" s="36"/>
      <c r="X52" s="31" t="str">
        <f t="shared" si="0"/>
        <v/>
      </c>
    </row>
    <row r="53" spans="3:24" ht="18" hidden="1">
      <c r="C53" s="34">
        <f t="shared" si="1"/>
        <v>46</v>
      </c>
      <c r="D53" s="180"/>
      <c r="E53" s="34"/>
      <c r="F53" s="34"/>
      <c r="G53" s="95"/>
      <c r="H53" s="34"/>
      <c r="I53" s="34"/>
      <c r="J53" s="34"/>
      <c r="K53" s="34"/>
      <c r="L53" s="34"/>
      <c r="M53" s="34"/>
      <c r="N53" s="34"/>
      <c r="O53" s="34"/>
      <c r="P53" s="34"/>
      <c r="Q53" s="34">
        <f t="shared" si="3"/>
        <v>4138</v>
      </c>
      <c r="R53" s="34" t="s">
        <v>110</v>
      </c>
      <c r="S53" s="34">
        <v>1.8</v>
      </c>
      <c r="T53" s="34" t="s">
        <v>105</v>
      </c>
      <c r="U53" s="36"/>
      <c r="X53" s="31" t="str">
        <f t="shared" si="0"/>
        <v/>
      </c>
    </row>
    <row r="54" spans="3:24" ht="18" hidden="1">
      <c r="C54" s="34">
        <f t="shared" si="1"/>
        <v>47</v>
      </c>
      <c r="D54" s="102"/>
      <c r="E54" s="34"/>
      <c r="F54" s="34"/>
      <c r="G54" s="95"/>
      <c r="H54" s="34"/>
      <c r="I54" s="34"/>
      <c r="J54" s="34"/>
      <c r="K54" s="34"/>
      <c r="L54" s="34"/>
      <c r="M54" s="34"/>
      <c r="N54" s="34"/>
      <c r="O54" s="34"/>
      <c r="P54" s="34"/>
      <c r="Q54" s="34">
        <f t="shared" si="3"/>
        <v>4138</v>
      </c>
      <c r="R54" s="34"/>
      <c r="S54" s="34"/>
      <c r="T54" s="34"/>
      <c r="U54" s="36"/>
      <c r="X54" s="31" t="str">
        <f t="shared" si="0"/>
        <v/>
      </c>
    </row>
    <row r="55" spans="3:24" ht="18" hidden="1">
      <c r="C55" s="34">
        <f t="shared" si="1"/>
        <v>48</v>
      </c>
      <c r="D55" s="102"/>
      <c r="E55" s="34"/>
      <c r="F55" s="34"/>
      <c r="G55" s="95"/>
      <c r="H55" s="34"/>
      <c r="I55" s="34"/>
      <c r="J55" s="34"/>
      <c r="K55" s="34"/>
      <c r="L55" s="34"/>
      <c r="M55" s="34"/>
      <c r="N55" s="34"/>
      <c r="O55" s="34"/>
      <c r="P55" s="34"/>
      <c r="Q55" s="34">
        <f t="shared" si="3"/>
        <v>4138</v>
      </c>
      <c r="R55" s="34"/>
      <c r="S55" s="34"/>
      <c r="T55" s="34"/>
      <c r="U55" s="36"/>
      <c r="V55" s="31">
        <v>227</v>
      </c>
      <c r="X55" s="31" t="str">
        <f t="shared" si="0"/>
        <v/>
      </c>
    </row>
    <row r="56" spans="3:24" ht="18" hidden="1">
      <c r="C56" s="34">
        <f t="shared" si="1"/>
        <v>49</v>
      </c>
      <c r="D56" s="102"/>
      <c r="E56" s="34"/>
      <c r="F56" s="34"/>
      <c r="G56" s="95"/>
      <c r="H56" s="34"/>
      <c r="I56" s="34"/>
      <c r="J56" s="34"/>
      <c r="K56" s="34"/>
      <c r="L56" s="34"/>
      <c r="M56" s="34"/>
      <c r="N56" s="34"/>
      <c r="O56" s="34"/>
      <c r="P56" s="34"/>
      <c r="Q56" s="34">
        <f t="shared" si="3"/>
        <v>4138</v>
      </c>
      <c r="R56" s="34"/>
      <c r="S56" s="34"/>
      <c r="T56" s="34"/>
      <c r="U56" s="36"/>
      <c r="X56" s="31" t="str">
        <f t="shared" si="0"/>
        <v/>
      </c>
    </row>
    <row r="57" spans="3:24" ht="18" hidden="1">
      <c r="C57" s="34">
        <f t="shared" si="1"/>
        <v>50</v>
      </c>
      <c r="D57" s="102"/>
      <c r="E57" s="34"/>
      <c r="F57" s="34"/>
      <c r="G57" s="95"/>
      <c r="H57" s="34"/>
      <c r="I57" s="34"/>
      <c r="J57" s="34"/>
      <c r="K57" s="34"/>
      <c r="L57" s="34"/>
      <c r="M57" s="34"/>
      <c r="N57" s="34"/>
      <c r="O57" s="34"/>
      <c r="P57" s="34"/>
      <c r="Q57" s="34">
        <f t="shared" si="3"/>
        <v>4138</v>
      </c>
      <c r="R57" s="34"/>
      <c r="S57" s="34"/>
      <c r="T57" s="34"/>
      <c r="U57" s="36"/>
      <c r="X57" s="31" t="str">
        <f t="shared" si="0"/>
        <v/>
      </c>
    </row>
    <row r="58" spans="3:24" ht="18" hidden="1">
      <c r="C58" s="34">
        <f t="shared" si="1"/>
        <v>51</v>
      </c>
      <c r="D58" s="102"/>
      <c r="E58" s="34"/>
      <c r="F58" s="34"/>
      <c r="G58" s="95"/>
      <c r="H58" s="34"/>
      <c r="I58" s="34"/>
      <c r="J58" s="34"/>
      <c r="K58" s="34"/>
      <c r="L58" s="34"/>
      <c r="M58" s="34"/>
      <c r="N58" s="34"/>
      <c r="O58" s="34"/>
      <c r="P58" s="34"/>
      <c r="Q58" s="34">
        <f t="shared" si="3"/>
        <v>4138</v>
      </c>
      <c r="R58" s="34"/>
      <c r="S58" s="34"/>
      <c r="T58" s="34"/>
      <c r="U58" s="36"/>
      <c r="X58" s="31" t="str">
        <f t="shared" si="0"/>
        <v/>
      </c>
    </row>
    <row r="59" spans="3:24" ht="18" hidden="1">
      <c r="C59" s="34">
        <f t="shared" si="1"/>
        <v>52</v>
      </c>
      <c r="D59" s="102"/>
      <c r="E59" s="34"/>
      <c r="F59" s="34"/>
      <c r="G59" s="95"/>
      <c r="H59" s="34"/>
      <c r="I59" s="34"/>
      <c r="J59" s="34"/>
      <c r="K59" s="34"/>
      <c r="L59" s="34"/>
      <c r="M59" s="34"/>
      <c r="N59" s="34"/>
      <c r="O59" s="34"/>
      <c r="P59" s="34"/>
      <c r="Q59" s="34">
        <f t="shared" si="3"/>
        <v>4138</v>
      </c>
      <c r="R59" s="34"/>
      <c r="S59" s="34"/>
      <c r="T59" s="34"/>
      <c r="U59" s="36"/>
      <c r="X59" s="31" t="str">
        <f t="shared" si="0"/>
        <v/>
      </c>
    </row>
    <row r="60" spans="3:24" ht="18" hidden="1">
      <c r="C60" s="34">
        <f t="shared" si="1"/>
        <v>53</v>
      </c>
      <c r="D60" s="102"/>
      <c r="E60" s="34"/>
      <c r="F60" s="34"/>
      <c r="G60" s="95"/>
      <c r="H60" s="34"/>
      <c r="I60" s="34"/>
      <c r="J60" s="34"/>
      <c r="K60" s="34"/>
      <c r="L60" s="34"/>
      <c r="M60" s="34"/>
      <c r="N60" s="34"/>
      <c r="O60" s="34"/>
      <c r="P60" s="34"/>
      <c r="Q60" s="34">
        <f t="shared" si="3"/>
        <v>4138</v>
      </c>
      <c r="R60" s="34"/>
      <c r="S60" s="34"/>
      <c r="T60" s="34"/>
      <c r="U60" s="36"/>
      <c r="X60" s="31" t="str">
        <f t="shared" si="0"/>
        <v/>
      </c>
    </row>
    <row r="61" spans="3:24" ht="18" hidden="1">
      <c r="C61" s="34">
        <f t="shared" si="1"/>
        <v>54</v>
      </c>
      <c r="D61" s="102"/>
      <c r="E61" s="34"/>
      <c r="F61" s="34"/>
      <c r="G61" s="95"/>
      <c r="H61" s="34"/>
      <c r="I61" s="34"/>
      <c r="J61" s="34"/>
      <c r="K61" s="34"/>
      <c r="L61" s="34"/>
      <c r="M61" s="34"/>
      <c r="N61" s="34"/>
      <c r="O61" s="34"/>
      <c r="P61" s="34"/>
      <c r="Q61" s="34">
        <f t="shared" si="3"/>
        <v>4138</v>
      </c>
      <c r="R61" s="34"/>
      <c r="S61" s="34"/>
      <c r="T61" s="34"/>
      <c r="U61" s="36"/>
      <c r="X61" s="31" t="str">
        <f t="shared" si="0"/>
        <v/>
      </c>
    </row>
    <row r="62" spans="3:24" ht="18" hidden="1">
      <c r="C62" s="34">
        <f t="shared" si="1"/>
        <v>55</v>
      </c>
      <c r="D62" s="102"/>
      <c r="E62" s="34"/>
      <c r="F62" s="34"/>
      <c r="G62" s="95"/>
      <c r="H62" s="34"/>
      <c r="I62" s="34"/>
      <c r="J62" s="34"/>
      <c r="K62" s="34"/>
      <c r="L62" s="34"/>
      <c r="M62" s="34"/>
      <c r="N62" s="34"/>
      <c r="O62" s="34"/>
      <c r="P62" s="34"/>
      <c r="Q62" s="34">
        <f t="shared" si="3"/>
        <v>4138</v>
      </c>
      <c r="R62" s="34"/>
      <c r="S62" s="34"/>
      <c r="T62" s="34"/>
      <c r="U62" s="36"/>
      <c r="X62" s="31" t="str">
        <f t="shared" si="0"/>
        <v/>
      </c>
    </row>
    <row r="63" spans="3:24" ht="18" hidden="1">
      <c r="C63" s="34">
        <f t="shared" si="1"/>
        <v>56</v>
      </c>
      <c r="D63" s="102"/>
      <c r="E63" s="34"/>
      <c r="F63" s="34"/>
      <c r="G63" s="95"/>
      <c r="H63" s="34"/>
      <c r="I63" s="34"/>
      <c r="J63" s="34"/>
      <c r="K63" s="34"/>
      <c r="L63" s="34"/>
      <c r="M63" s="34"/>
      <c r="N63" s="34"/>
      <c r="O63" s="34"/>
      <c r="P63" s="34"/>
      <c r="Q63" s="34">
        <f t="shared" si="3"/>
        <v>4138</v>
      </c>
      <c r="R63" s="34"/>
      <c r="S63" s="34"/>
      <c r="T63" s="34"/>
      <c r="U63" s="36"/>
      <c r="X63" s="31" t="str">
        <f t="shared" si="0"/>
        <v/>
      </c>
    </row>
    <row r="64" spans="3:24" ht="18" hidden="1">
      <c r="C64" s="34">
        <f t="shared" si="1"/>
        <v>57</v>
      </c>
      <c r="D64" s="102"/>
      <c r="E64" s="34"/>
      <c r="F64" s="34"/>
      <c r="G64" s="95"/>
      <c r="H64" s="34"/>
      <c r="I64" s="34"/>
      <c r="J64" s="34"/>
      <c r="K64" s="34"/>
      <c r="L64" s="34"/>
      <c r="M64" s="34"/>
      <c r="N64" s="34"/>
      <c r="O64" s="34"/>
      <c r="P64" s="34"/>
      <c r="Q64" s="34">
        <f t="shared" si="3"/>
        <v>4138</v>
      </c>
      <c r="R64" s="34"/>
      <c r="S64" s="34"/>
      <c r="T64" s="34"/>
      <c r="U64" s="36"/>
      <c r="X64" s="31" t="str">
        <f t="shared" si="0"/>
        <v/>
      </c>
    </row>
    <row r="65" spans="3:24" ht="18" hidden="1">
      <c r="C65" s="34">
        <f t="shared" si="1"/>
        <v>58</v>
      </c>
      <c r="D65" s="102"/>
      <c r="E65" s="34"/>
      <c r="F65" s="34"/>
      <c r="G65" s="95"/>
      <c r="H65" s="34"/>
      <c r="I65" s="34"/>
      <c r="J65" s="34"/>
      <c r="K65" s="34"/>
      <c r="L65" s="34"/>
      <c r="M65" s="34"/>
      <c r="N65" s="34"/>
      <c r="O65" s="34"/>
      <c r="P65" s="34"/>
      <c r="Q65" s="34">
        <f t="shared" si="3"/>
        <v>4138</v>
      </c>
      <c r="R65" s="34"/>
      <c r="S65" s="34"/>
      <c r="T65" s="34"/>
      <c r="U65" s="36"/>
      <c r="X65" s="31" t="str">
        <f t="shared" si="0"/>
        <v/>
      </c>
    </row>
    <row r="66" spans="3:24" ht="18" hidden="1">
      <c r="C66" s="34">
        <f t="shared" si="1"/>
        <v>59</v>
      </c>
      <c r="D66" s="102"/>
      <c r="E66" s="34"/>
      <c r="F66" s="34"/>
      <c r="G66" s="95"/>
      <c r="H66" s="34"/>
      <c r="I66" s="34"/>
      <c r="J66" s="34"/>
      <c r="K66" s="34"/>
      <c r="L66" s="34"/>
      <c r="M66" s="34"/>
      <c r="N66" s="34"/>
      <c r="O66" s="34"/>
      <c r="P66" s="34"/>
      <c r="Q66" s="34">
        <f t="shared" si="3"/>
        <v>4138</v>
      </c>
      <c r="R66" s="34"/>
      <c r="S66" s="34"/>
      <c r="T66" s="34"/>
      <c r="U66" s="36"/>
      <c r="X66" s="31" t="str">
        <f t="shared" si="0"/>
        <v/>
      </c>
    </row>
    <row r="67" spans="3:24" ht="18" hidden="1">
      <c r="C67" s="34">
        <f t="shared" si="1"/>
        <v>60</v>
      </c>
      <c r="D67" s="102"/>
      <c r="E67" s="34"/>
      <c r="F67" s="34"/>
      <c r="G67" s="95"/>
      <c r="H67" s="34"/>
      <c r="I67" s="34"/>
      <c r="J67" s="34"/>
      <c r="K67" s="34"/>
      <c r="L67" s="34"/>
      <c r="M67" s="34"/>
      <c r="N67" s="34"/>
      <c r="O67" s="34"/>
      <c r="P67" s="34"/>
      <c r="Q67" s="34">
        <f t="shared" si="3"/>
        <v>4138</v>
      </c>
      <c r="R67" s="34"/>
      <c r="S67" s="34"/>
      <c r="T67" s="34"/>
      <c r="U67" s="36"/>
      <c r="X67" s="31" t="str">
        <f t="shared" si="0"/>
        <v/>
      </c>
    </row>
    <row r="68" spans="3:24" ht="18" hidden="1">
      <c r="C68" s="34">
        <f t="shared" si="1"/>
        <v>61</v>
      </c>
      <c r="D68" s="102"/>
      <c r="E68" s="34"/>
      <c r="F68" s="34"/>
      <c r="G68" s="95"/>
      <c r="H68" s="34"/>
      <c r="I68" s="34"/>
      <c r="J68" s="34"/>
      <c r="K68" s="34"/>
      <c r="L68" s="34"/>
      <c r="M68" s="34"/>
      <c r="N68" s="34"/>
      <c r="O68" s="34"/>
      <c r="P68" s="34"/>
      <c r="Q68" s="34">
        <f t="shared" si="3"/>
        <v>4138</v>
      </c>
      <c r="R68" s="34"/>
      <c r="S68" s="34"/>
      <c r="T68" s="34"/>
      <c r="U68" s="36"/>
      <c r="X68" s="31" t="str">
        <f t="shared" si="0"/>
        <v/>
      </c>
    </row>
    <row r="69" spans="3:24" ht="18" hidden="1">
      <c r="C69" s="34">
        <f t="shared" si="1"/>
        <v>62</v>
      </c>
      <c r="D69" s="102"/>
      <c r="E69" s="34"/>
      <c r="F69" s="34"/>
      <c r="G69" s="95"/>
      <c r="H69" s="34"/>
      <c r="I69" s="34"/>
      <c r="J69" s="34"/>
      <c r="K69" s="34"/>
      <c r="L69" s="34"/>
      <c r="M69" s="34"/>
      <c r="N69" s="34"/>
      <c r="O69" s="34"/>
      <c r="P69" s="34"/>
      <c r="Q69" s="34">
        <f t="shared" si="3"/>
        <v>4138</v>
      </c>
      <c r="R69" s="34"/>
      <c r="S69" s="34"/>
      <c r="T69" s="34"/>
      <c r="U69" s="36"/>
      <c r="X69" s="31" t="str">
        <f t="shared" si="0"/>
        <v/>
      </c>
    </row>
    <row r="70" spans="3:24" ht="18" hidden="1">
      <c r="C70" s="34">
        <f t="shared" si="1"/>
        <v>63</v>
      </c>
      <c r="D70" s="102"/>
      <c r="E70" s="34"/>
      <c r="F70" s="34"/>
      <c r="G70" s="95"/>
      <c r="H70" s="34"/>
      <c r="I70" s="34"/>
      <c r="J70" s="34"/>
      <c r="K70" s="34"/>
      <c r="L70" s="34"/>
      <c r="M70" s="34"/>
      <c r="N70" s="34"/>
      <c r="O70" s="34"/>
      <c r="P70" s="34"/>
      <c r="Q70" s="34">
        <f t="shared" si="3"/>
        <v>4138</v>
      </c>
      <c r="R70" s="34"/>
      <c r="S70" s="34"/>
      <c r="T70" s="34"/>
      <c r="U70" s="36"/>
      <c r="X70" s="31" t="str">
        <f t="shared" si="0"/>
        <v/>
      </c>
    </row>
    <row r="71" spans="3:24" ht="18" hidden="1">
      <c r="C71" s="34">
        <f t="shared" si="1"/>
        <v>64</v>
      </c>
      <c r="D71" s="102"/>
      <c r="E71" s="34"/>
      <c r="F71" s="34"/>
      <c r="G71" s="95"/>
      <c r="H71" s="34"/>
      <c r="I71" s="34"/>
      <c r="J71" s="34"/>
      <c r="K71" s="34"/>
      <c r="L71" s="34"/>
      <c r="M71" s="34"/>
      <c r="N71" s="34"/>
      <c r="O71" s="34"/>
      <c r="P71" s="34"/>
      <c r="Q71" s="34">
        <f t="shared" si="3"/>
        <v>4138</v>
      </c>
      <c r="R71" s="34"/>
      <c r="S71" s="34"/>
      <c r="T71" s="34"/>
      <c r="U71" s="36"/>
      <c r="X71" s="31" t="str">
        <f t="shared" si="0"/>
        <v/>
      </c>
    </row>
    <row r="72" spans="3:24" ht="18" hidden="1">
      <c r="C72" s="34">
        <f t="shared" si="1"/>
        <v>65</v>
      </c>
      <c r="D72" s="102"/>
      <c r="E72" s="34"/>
      <c r="F72" s="34"/>
      <c r="G72" s="95"/>
      <c r="H72" s="34"/>
      <c r="I72" s="34"/>
      <c r="J72" s="34"/>
      <c r="K72" s="34"/>
      <c r="L72" s="34"/>
      <c r="M72" s="34"/>
      <c r="N72" s="34"/>
      <c r="O72" s="34"/>
      <c r="P72" s="34"/>
      <c r="Q72" s="34">
        <f t="shared" si="3"/>
        <v>4138</v>
      </c>
      <c r="R72" s="34"/>
      <c r="S72" s="34"/>
      <c r="T72" s="34"/>
      <c r="U72" s="36"/>
      <c r="X72" s="31" t="str">
        <f t="shared" si="0"/>
        <v/>
      </c>
    </row>
    <row r="73" spans="3:24" ht="18" hidden="1">
      <c r="C73" s="34">
        <f t="shared" si="1"/>
        <v>66</v>
      </c>
      <c r="D73" s="102"/>
      <c r="E73" s="34"/>
      <c r="F73" s="34"/>
      <c r="G73" s="95"/>
      <c r="H73" s="34"/>
      <c r="I73" s="34"/>
      <c r="J73" s="34"/>
      <c r="K73" s="34"/>
      <c r="L73" s="34"/>
      <c r="M73" s="34"/>
      <c r="N73" s="34"/>
      <c r="O73" s="34"/>
      <c r="P73" s="34"/>
      <c r="Q73" s="34">
        <f t="shared" si="3"/>
        <v>4138</v>
      </c>
      <c r="R73" s="34"/>
      <c r="S73" s="34"/>
      <c r="T73" s="34"/>
      <c r="U73" s="36"/>
      <c r="X73" s="31" t="str">
        <f t="shared" ref="X73:X136" si="4">+E73&amp;F73</f>
        <v/>
      </c>
    </row>
    <row r="74" spans="3:24" ht="18" hidden="1">
      <c r="C74" s="34">
        <f t="shared" ref="C74:C137" si="5">+C73+1</f>
        <v>67</v>
      </c>
      <c r="D74" s="102"/>
      <c r="E74" s="34"/>
      <c r="F74" s="34"/>
      <c r="G74" s="95"/>
      <c r="H74" s="34"/>
      <c r="I74" s="34"/>
      <c r="J74" s="34"/>
      <c r="K74" s="34"/>
      <c r="L74" s="34"/>
      <c r="M74" s="34"/>
      <c r="N74" s="34"/>
      <c r="O74" s="34"/>
      <c r="P74" s="34"/>
      <c r="Q74" s="34">
        <f t="shared" ref="Q74:Q137" si="6">SUM(I74:P74)+Q73</f>
        <v>4138</v>
      </c>
      <c r="R74" s="34"/>
      <c r="S74" s="34"/>
      <c r="T74" s="34"/>
      <c r="U74" s="36"/>
      <c r="X74" s="31" t="str">
        <f t="shared" si="4"/>
        <v/>
      </c>
    </row>
    <row r="75" spans="3:24" ht="18" hidden="1">
      <c r="C75" s="34">
        <f t="shared" si="5"/>
        <v>68</v>
      </c>
      <c r="D75" s="102"/>
      <c r="E75" s="34"/>
      <c r="F75" s="34"/>
      <c r="G75" s="95"/>
      <c r="H75" s="34"/>
      <c r="I75" s="34"/>
      <c r="J75" s="34"/>
      <c r="K75" s="34"/>
      <c r="L75" s="34"/>
      <c r="M75" s="34"/>
      <c r="N75" s="34"/>
      <c r="O75" s="34"/>
      <c r="P75" s="34"/>
      <c r="Q75" s="34">
        <f t="shared" si="6"/>
        <v>4138</v>
      </c>
      <c r="R75" s="34"/>
      <c r="S75" s="34"/>
      <c r="T75" s="34"/>
      <c r="U75" s="36"/>
      <c r="X75" s="31" t="str">
        <f t="shared" si="4"/>
        <v/>
      </c>
    </row>
    <row r="76" spans="3:24" ht="18" hidden="1">
      <c r="C76" s="34">
        <f t="shared" si="5"/>
        <v>69</v>
      </c>
      <c r="D76" s="102"/>
      <c r="E76" s="34"/>
      <c r="F76" s="34"/>
      <c r="G76" s="95"/>
      <c r="H76" s="34"/>
      <c r="I76" s="34"/>
      <c r="J76" s="34"/>
      <c r="K76" s="34"/>
      <c r="L76" s="34"/>
      <c r="M76" s="34"/>
      <c r="N76" s="34"/>
      <c r="O76" s="34"/>
      <c r="P76" s="34"/>
      <c r="Q76" s="34">
        <f t="shared" si="6"/>
        <v>4138</v>
      </c>
      <c r="R76" s="34"/>
      <c r="S76" s="34"/>
      <c r="T76" s="34"/>
      <c r="U76" s="36"/>
      <c r="X76" s="31" t="str">
        <f t="shared" si="4"/>
        <v/>
      </c>
    </row>
    <row r="77" spans="3:24" ht="18" hidden="1">
      <c r="C77" s="34">
        <f t="shared" si="5"/>
        <v>70</v>
      </c>
      <c r="D77" s="102"/>
      <c r="E77" s="34"/>
      <c r="F77" s="34"/>
      <c r="G77" s="95"/>
      <c r="H77" s="34"/>
      <c r="I77" s="34"/>
      <c r="J77" s="34"/>
      <c r="K77" s="34"/>
      <c r="L77" s="34"/>
      <c r="M77" s="34"/>
      <c r="N77" s="34"/>
      <c r="O77" s="34"/>
      <c r="P77" s="34"/>
      <c r="Q77" s="34">
        <f t="shared" si="6"/>
        <v>4138</v>
      </c>
      <c r="R77" s="34"/>
      <c r="S77" s="34"/>
      <c r="T77" s="34"/>
      <c r="U77" s="36"/>
      <c r="X77" s="31" t="str">
        <f t="shared" si="4"/>
        <v/>
      </c>
    </row>
    <row r="78" spans="3:24" ht="18" hidden="1">
      <c r="C78" s="34">
        <f t="shared" si="5"/>
        <v>71</v>
      </c>
      <c r="D78" s="102"/>
      <c r="E78" s="34"/>
      <c r="F78" s="34"/>
      <c r="G78" s="95"/>
      <c r="H78" s="34"/>
      <c r="I78" s="34"/>
      <c r="J78" s="34"/>
      <c r="K78" s="34"/>
      <c r="L78" s="34"/>
      <c r="M78" s="34"/>
      <c r="N78" s="34"/>
      <c r="O78" s="34"/>
      <c r="P78" s="34"/>
      <c r="Q78" s="34">
        <f t="shared" si="6"/>
        <v>4138</v>
      </c>
      <c r="R78" s="34"/>
      <c r="S78" s="34"/>
      <c r="T78" s="34"/>
      <c r="U78" s="36"/>
      <c r="X78" s="31" t="str">
        <f t="shared" si="4"/>
        <v/>
      </c>
    </row>
    <row r="79" spans="3:24" ht="18" hidden="1">
      <c r="C79" s="34">
        <f t="shared" si="5"/>
        <v>72</v>
      </c>
      <c r="D79" s="102"/>
      <c r="E79" s="34"/>
      <c r="F79" s="34"/>
      <c r="G79" s="95"/>
      <c r="H79" s="34"/>
      <c r="I79" s="34"/>
      <c r="J79" s="34"/>
      <c r="K79" s="34"/>
      <c r="L79" s="34"/>
      <c r="M79" s="34"/>
      <c r="N79" s="34"/>
      <c r="O79" s="34"/>
      <c r="P79" s="34"/>
      <c r="Q79" s="34">
        <f t="shared" si="6"/>
        <v>4138</v>
      </c>
      <c r="R79" s="34"/>
      <c r="S79" s="34"/>
      <c r="T79" s="34"/>
      <c r="U79" s="36"/>
      <c r="X79" s="31" t="str">
        <f t="shared" si="4"/>
        <v/>
      </c>
    </row>
    <row r="80" spans="3:24" ht="18" hidden="1">
      <c r="C80" s="34">
        <f t="shared" si="5"/>
        <v>73</v>
      </c>
      <c r="D80" s="102"/>
      <c r="E80" s="34"/>
      <c r="F80" s="34"/>
      <c r="G80" s="95"/>
      <c r="H80" s="34"/>
      <c r="I80" s="34"/>
      <c r="J80" s="34"/>
      <c r="K80" s="34"/>
      <c r="L80" s="34"/>
      <c r="M80" s="34"/>
      <c r="N80" s="34"/>
      <c r="O80" s="34"/>
      <c r="P80" s="34"/>
      <c r="Q80" s="34">
        <f t="shared" si="6"/>
        <v>4138</v>
      </c>
      <c r="R80" s="34"/>
      <c r="S80" s="34"/>
      <c r="T80" s="34"/>
      <c r="U80" s="36"/>
      <c r="X80" s="31" t="str">
        <f t="shared" si="4"/>
        <v/>
      </c>
    </row>
    <row r="81" spans="3:24" ht="18" hidden="1">
      <c r="C81" s="34">
        <f t="shared" si="5"/>
        <v>74</v>
      </c>
      <c r="D81" s="102"/>
      <c r="E81" s="34"/>
      <c r="F81" s="34"/>
      <c r="G81" s="95"/>
      <c r="H81" s="34"/>
      <c r="I81" s="34"/>
      <c r="J81" s="34"/>
      <c r="K81" s="34"/>
      <c r="L81" s="34"/>
      <c r="M81" s="34"/>
      <c r="N81" s="34"/>
      <c r="O81" s="34"/>
      <c r="P81" s="34"/>
      <c r="Q81" s="34">
        <f t="shared" si="6"/>
        <v>4138</v>
      </c>
      <c r="R81" s="34"/>
      <c r="S81" s="34"/>
      <c r="T81" s="34"/>
      <c r="U81" s="36"/>
      <c r="X81" s="31" t="str">
        <f t="shared" si="4"/>
        <v/>
      </c>
    </row>
    <row r="82" spans="3:24" ht="18" hidden="1">
      <c r="C82" s="34">
        <f t="shared" si="5"/>
        <v>75</v>
      </c>
      <c r="D82" s="102"/>
      <c r="E82" s="34"/>
      <c r="F82" s="34"/>
      <c r="G82" s="95"/>
      <c r="H82" s="34"/>
      <c r="I82" s="34"/>
      <c r="J82" s="34"/>
      <c r="K82" s="34"/>
      <c r="L82" s="34"/>
      <c r="M82" s="34"/>
      <c r="N82" s="34"/>
      <c r="O82" s="34"/>
      <c r="P82" s="34"/>
      <c r="Q82" s="34">
        <f t="shared" si="6"/>
        <v>4138</v>
      </c>
      <c r="R82" s="34"/>
      <c r="S82" s="34"/>
      <c r="T82" s="34"/>
      <c r="U82" s="36"/>
      <c r="X82" s="31" t="str">
        <f t="shared" si="4"/>
        <v/>
      </c>
    </row>
    <row r="83" spans="3:24" ht="18" hidden="1">
      <c r="C83" s="34">
        <f t="shared" si="5"/>
        <v>76</v>
      </c>
      <c r="D83" s="102"/>
      <c r="E83" s="34"/>
      <c r="F83" s="34"/>
      <c r="G83" s="95"/>
      <c r="H83" s="34"/>
      <c r="I83" s="34"/>
      <c r="J83" s="34"/>
      <c r="K83" s="34"/>
      <c r="L83" s="34"/>
      <c r="M83" s="34"/>
      <c r="N83" s="34"/>
      <c r="O83" s="34"/>
      <c r="P83" s="34"/>
      <c r="Q83" s="34">
        <f t="shared" si="6"/>
        <v>4138</v>
      </c>
      <c r="R83" s="34"/>
      <c r="S83" s="34"/>
      <c r="T83" s="34"/>
      <c r="U83" s="36"/>
      <c r="X83" s="31" t="str">
        <f t="shared" si="4"/>
        <v/>
      </c>
    </row>
    <row r="84" spans="3:24" ht="18" hidden="1">
      <c r="C84" s="34">
        <f t="shared" si="5"/>
        <v>77</v>
      </c>
      <c r="D84" s="102"/>
      <c r="E84" s="34"/>
      <c r="F84" s="34"/>
      <c r="G84" s="95"/>
      <c r="H84" s="34"/>
      <c r="I84" s="34"/>
      <c r="J84" s="34"/>
      <c r="K84" s="34"/>
      <c r="L84" s="34"/>
      <c r="M84" s="34"/>
      <c r="N84" s="34"/>
      <c r="O84" s="34"/>
      <c r="P84" s="34"/>
      <c r="Q84" s="34">
        <f t="shared" si="6"/>
        <v>4138</v>
      </c>
      <c r="R84" s="34"/>
      <c r="S84" s="34"/>
      <c r="T84" s="34"/>
      <c r="U84" s="36"/>
      <c r="X84" s="31" t="str">
        <f t="shared" si="4"/>
        <v/>
      </c>
    </row>
    <row r="85" spans="3:24" ht="18" hidden="1">
      <c r="C85" s="34">
        <f t="shared" si="5"/>
        <v>78</v>
      </c>
      <c r="D85" s="102"/>
      <c r="E85" s="34"/>
      <c r="F85" s="34"/>
      <c r="G85" s="95"/>
      <c r="H85" s="34"/>
      <c r="I85" s="34"/>
      <c r="J85" s="34"/>
      <c r="K85" s="34"/>
      <c r="L85" s="34"/>
      <c r="M85" s="34"/>
      <c r="N85" s="34"/>
      <c r="O85" s="34"/>
      <c r="P85" s="34"/>
      <c r="Q85" s="34">
        <f t="shared" si="6"/>
        <v>4138</v>
      </c>
      <c r="R85" s="34"/>
      <c r="S85" s="34"/>
      <c r="T85" s="34"/>
      <c r="U85" s="36"/>
      <c r="X85" s="31" t="str">
        <f t="shared" si="4"/>
        <v/>
      </c>
    </row>
    <row r="86" spans="3:24" ht="18" hidden="1">
      <c r="C86" s="34">
        <f t="shared" si="5"/>
        <v>79</v>
      </c>
      <c r="D86" s="102"/>
      <c r="E86" s="34"/>
      <c r="F86" s="34"/>
      <c r="G86" s="95"/>
      <c r="H86" s="34"/>
      <c r="I86" s="34"/>
      <c r="J86" s="34"/>
      <c r="K86" s="34"/>
      <c r="L86" s="34"/>
      <c r="M86" s="34"/>
      <c r="N86" s="34"/>
      <c r="O86" s="34"/>
      <c r="P86" s="34"/>
      <c r="Q86" s="34">
        <f t="shared" si="6"/>
        <v>4138</v>
      </c>
      <c r="R86" s="34"/>
      <c r="S86" s="34"/>
      <c r="T86" s="34"/>
      <c r="U86" s="36"/>
      <c r="X86" s="31" t="str">
        <f t="shared" si="4"/>
        <v/>
      </c>
    </row>
    <row r="87" spans="3:24" ht="18" hidden="1">
      <c r="C87" s="34">
        <f t="shared" si="5"/>
        <v>80</v>
      </c>
      <c r="D87" s="102"/>
      <c r="E87" s="34"/>
      <c r="F87" s="34"/>
      <c r="G87" s="95"/>
      <c r="H87" s="34"/>
      <c r="I87" s="34"/>
      <c r="J87" s="34"/>
      <c r="K87" s="34"/>
      <c r="L87" s="34"/>
      <c r="M87" s="34"/>
      <c r="N87" s="34"/>
      <c r="O87" s="34"/>
      <c r="P87" s="34"/>
      <c r="Q87" s="34">
        <f t="shared" si="6"/>
        <v>4138</v>
      </c>
      <c r="R87" s="34"/>
      <c r="S87" s="34"/>
      <c r="T87" s="34"/>
      <c r="U87" s="36"/>
      <c r="X87" s="31" t="str">
        <f t="shared" si="4"/>
        <v/>
      </c>
    </row>
    <row r="88" spans="3:24" ht="18" hidden="1">
      <c r="C88" s="34">
        <f t="shared" si="5"/>
        <v>81</v>
      </c>
      <c r="D88" s="102"/>
      <c r="E88" s="34"/>
      <c r="F88" s="34"/>
      <c r="G88" s="95"/>
      <c r="H88" s="34"/>
      <c r="I88" s="34"/>
      <c r="J88" s="34"/>
      <c r="K88" s="34"/>
      <c r="L88" s="34"/>
      <c r="M88" s="34"/>
      <c r="N88" s="34"/>
      <c r="O88" s="34"/>
      <c r="P88" s="34"/>
      <c r="Q88" s="34">
        <f t="shared" si="6"/>
        <v>4138</v>
      </c>
      <c r="R88" s="34"/>
      <c r="S88" s="34"/>
      <c r="T88" s="34"/>
      <c r="U88" s="36"/>
      <c r="X88" s="31" t="str">
        <f t="shared" si="4"/>
        <v/>
      </c>
    </row>
    <row r="89" spans="3:24" ht="18" hidden="1">
      <c r="C89" s="34">
        <f t="shared" si="5"/>
        <v>82</v>
      </c>
      <c r="D89" s="102"/>
      <c r="E89" s="34"/>
      <c r="F89" s="34"/>
      <c r="G89" s="95"/>
      <c r="H89" s="34"/>
      <c r="I89" s="34"/>
      <c r="J89" s="34"/>
      <c r="K89" s="34"/>
      <c r="L89" s="34"/>
      <c r="M89" s="34"/>
      <c r="N89" s="34"/>
      <c r="O89" s="34"/>
      <c r="P89" s="34"/>
      <c r="Q89" s="34">
        <f t="shared" si="6"/>
        <v>4138</v>
      </c>
      <c r="R89" s="34"/>
      <c r="S89" s="34"/>
      <c r="T89" s="34"/>
      <c r="U89" s="36"/>
      <c r="X89" s="31" t="str">
        <f t="shared" si="4"/>
        <v/>
      </c>
    </row>
    <row r="90" spans="3:24" ht="18" hidden="1">
      <c r="C90" s="34">
        <f t="shared" si="5"/>
        <v>83</v>
      </c>
      <c r="D90" s="102"/>
      <c r="E90" s="34"/>
      <c r="F90" s="34"/>
      <c r="G90" s="95"/>
      <c r="H90" s="34"/>
      <c r="I90" s="34"/>
      <c r="J90" s="34"/>
      <c r="K90" s="34"/>
      <c r="L90" s="34"/>
      <c r="M90" s="34"/>
      <c r="N90" s="34"/>
      <c r="O90" s="34"/>
      <c r="P90" s="34"/>
      <c r="Q90" s="34">
        <f t="shared" si="6"/>
        <v>4138</v>
      </c>
      <c r="R90" s="34"/>
      <c r="S90" s="34"/>
      <c r="T90" s="34"/>
      <c r="U90" s="36"/>
      <c r="X90" s="31" t="str">
        <f t="shared" si="4"/>
        <v/>
      </c>
    </row>
    <row r="91" spans="3:24" ht="18" hidden="1">
      <c r="C91" s="34">
        <f t="shared" si="5"/>
        <v>84</v>
      </c>
      <c r="D91" s="102"/>
      <c r="E91" s="34"/>
      <c r="F91" s="34"/>
      <c r="G91" s="95"/>
      <c r="H91" s="34"/>
      <c r="I91" s="34"/>
      <c r="J91" s="34"/>
      <c r="K91" s="34"/>
      <c r="L91" s="34"/>
      <c r="M91" s="34"/>
      <c r="N91" s="34"/>
      <c r="O91" s="34"/>
      <c r="P91" s="34"/>
      <c r="Q91" s="34">
        <f t="shared" si="6"/>
        <v>4138</v>
      </c>
      <c r="R91" s="34"/>
      <c r="S91" s="34"/>
      <c r="T91" s="34"/>
      <c r="U91" s="36"/>
      <c r="X91" s="31" t="str">
        <f t="shared" si="4"/>
        <v/>
      </c>
    </row>
    <row r="92" spans="3:24" ht="18" hidden="1">
      <c r="C92" s="34">
        <f t="shared" si="5"/>
        <v>85</v>
      </c>
      <c r="D92" s="102"/>
      <c r="E92" s="34"/>
      <c r="F92" s="34"/>
      <c r="G92" s="95"/>
      <c r="H92" s="34"/>
      <c r="I92" s="34"/>
      <c r="J92" s="34"/>
      <c r="K92" s="34"/>
      <c r="L92" s="34"/>
      <c r="M92" s="34"/>
      <c r="N92" s="34"/>
      <c r="O92" s="34"/>
      <c r="P92" s="34"/>
      <c r="Q92" s="34">
        <f t="shared" si="6"/>
        <v>4138</v>
      </c>
      <c r="R92" s="34"/>
      <c r="S92" s="34"/>
      <c r="T92" s="34"/>
      <c r="U92" s="36"/>
      <c r="X92" s="31" t="str">
        <f t="shared" si="4"/>
        <v/>
      </c>
    </row>
    <row r="93" spans="3:24" ht="18" hidden="1">
      <c r="C93" s="34">
        <f t="shared" si="5"/>
        <v>86</v>
      </c>
      <c r="D93" s="102"/>
      <c r="E93" s="34"/>
      <c r="F93" s="34"/>
      <c r="G93" s="95"/>
      <c r="H93" s="34"/>
      <c r="I93" s="34"/>
      <c r="J93" s="34"/>
      <c r="K93" s="34"/>
      <c r="L93" s="34"/>
      <c r="M93" s="34"/>
      <c r="N93" s="34"/>
      <c r="O93" s="34"/>
      <c r="P93" s="34"/>
      <c r="Q93" s="34">
        <f t="shared" si="6"/>
        <v>4138</v>
      </c>
      <c r="R93" s="34"/>
      <c r="S93" s="34"/>
      <c r="T93" s="34"/>
      <c r="U93" s="36"/>
      <c r="X93" s="31" t="str">
        <f t="shared" si="4"/>
        <v/>
      </c>
    </row>
    <row r="94" spans="3:24" ht="18" hidden="1">
      <c r="C94" s="34">
        <f t="shared" si="5"/>
        <v>87</v>
      </c>
      <c r="D94" s="102"/>
      <c r="E94" s="34"/>
      <c r="F94" s="34"/>
      <c r="G94" s="95"/>
      <c r="H94" s="34"/>
      <c r="I94" s="34"/>
      <c r="J94" s="34"/>
      <c r="K94" s="34"/>
      <c r="L94" s="34"/>
      <c r="M94" s="34"/>
      <c r="N94" s="34"/>
      <c r="O94" s="34"/>
      <c r="P94" s="34"/>
      <c r="Q94" s="34">
        <f t="shared" si="6"/>
        <v>4138</v>
      </c>
      <c r="R94" s="34"/>
      <c r="S94" s="34"/>
      <c r="T94" s="34"/>
      <c r="U94" s="36"/>
      <c r="X94" s="31" t="str">
        <f t="shared" si="4"/>
        <v/>
      </c>
    </row>
    <row r="95" spans="3:24" ht="18" hidden="1">
      <c r="C95" s="34">
        <f t="shared" si="5"/>
        <v>88</v>
      </c>
      <c r="D95" s="102"/>
      <c r="E95" s="34"/>
      <c r="F95" s="34"/>
      <c r="G95" s="95"/>
      <c r="H95" s="34"/>
      <c r="I95" s="34"/>
      <c r="J95" s="34"/>
      <c r="K95" s="34"/>
      <c r="L95" s="34"/>
      <c r="M95" s="34"/>
      <c r="N95" s="34"/>
      <c r="O95" s="34"/>
      <c r="P95" s="34"/>
      <c r="Q95" s="34">
        <f t="shared" si="6"/>
        <v>4138</v>
      </c>
      <c r="R95" s="34"/>
      <c r="S95" s="34"/>
      <c r="T95" s="34"/>
      <c r="U95" s="36"/>
      <c r="X95" s="31" t="str">
        <f t="shared" si="4"/>
        <v/>
      </c>
    </row>
    <row r="96" spans="3:24" ht="18" hidden="1">
      <c r="C96" s="34">
        <f t="shared" si="5"/>
        <v>89</v>
      </c>
      <c r="D96" s="102"/>
      <c r="E96" s="34"/>
      <c r="F96" s="34"/>
      <c r="G96" s="95"/>
      <c r="H96" s="34"/>
      <c r="I96" s="34"/>
      <c r="J96" s="34"/>
      <c r="K96" s="34"/>
      <c r="L96" s="34"/>
      <c r="M96" s="34"/>
      <c r="N96" s="34"/>
      <c r="O96" s="34"/>
      <c r="P96" s="34"/>
      <c r="Q96" s="34">
        <f t="shared" si="6"/>
        <v>4138</v>
      </c>
      <c r="R96" s="34"/>
      <c r="S96" s="34"/>
      <c r="T96" s="34"/>
      <c r="U96" s="36"/>
      <c r="X96" s="31" t="str">
        <f t="shared" si="4"/>
        <v/>
      </c>
    </row>
    <row r="97" spans="3:24" ht="18" hidden="1">
      <c r="C97" s="34">
        <f t="shared" si="5"/>
        <v>90</v>
      </c>
      <c r="D97" s="102"/>
      <c r="E97" s="34"/>
      <c r="F97" s="34"/>
      <c r="G97" s="95"/>
      <c r="H97" s="34"/>
      <c r="I97" s="34"/>
      <c r="J97" s="34"/>
      <c r="K97" s="34"/>
      <c r="L97" s="34"/>
      <c r="M97" s="34"/>
      <c r="N97" s="34"/>
      <c r="O97" s="34"/>
      <c r="P97" s="34"/>
      <c r="Q97" s="34">
        <f t="shared" si="6"/>
        <v>4138</v>
      </c>
      <c r="R97" s="34"/>
      <c r="S97" s="34"/>
      <c r="T97" s="34"/>
      <c r="U97" s="36"/>
      <c r="X97" s="31" t="str">
        <f t="shared" si="4"/>
        <v/>
      </c>
    </row>
    <row r="98" spans="3:24" ht="18" hidden="1">
      <c r="C98" s="34">
        <f t="shared" si="5"/>
        <v>91</v>
      </c>
      <c r="D98" s="102"/>
      <c r="E98" s="34"/>
      <c r="F98" s="34"/>
      <c r="G98" s="95"/>
      <c r="H98" s="34"/>
      <c r="I98" s="34"/>
      <c r="J98" s="34"/>
      <c r="K98" s="34"/>
      <c r="L98" s="34"/>
      <c r="M98" s="34"/>
      <c r="N98" s="34"/>
      <c r="O98" s="34"/>
      <c r="P98" s="34"/>
      <c r="Q98" s="34">
        <f t="shared" si="6"/>
        <v>4138</v>
      </c>
      <c r="R98" s="34"/>
      <c r="S98" s="34"/>
      <c r="T98" s="34"/>
      <c r="U98" s="36"/>
      <c r="X98" s="31" t="str">
        <f t="shared" si="4"/>
        <v/>
      </c>
    </row>
    <row r="99" spans="3:24" ht="18" hidden="1">
      <c r="C99" s="34">
        <f t="shared" si="5"/>
        <v>92</v>
      </c>
      <c r="D99" s="102"/>
      <c r="E99" s="34"/>
      <c r="F99" s="34"/>
      <c r="G99" s="95"/>
      <c r="H99" s="34"/>
      <c r="I99" s="34"/>
      <c r="J99" s="34"/>
      <c r="K99" s="34"/>
      <c r="L99" s="34"/>
      <c r="M99" s="34"/>
      <c r="N99" s="34"/>
      <c r="O99" s="34"/>
      <c r="P99" s="34"/>
      <c r="Q99" s="34">
        <f t="shared" si="6"/>
        <v>4138</v>
      </c>
      <c r="R99" s="34"/>
      <c r="S99" s="34"/>
      <c r="T99" s="34"/>
      <c r="U99" s="36"/>
      <c r="X99" s="31" t="str">
        <f t="shared" si="4"/>
        <v/>
      </c>
    </row>
    <row r="100" spans="3:24" ht="18" hidden="1">
      <c r="C100" s="34">
        <f t="shared" si="5"/>
        <v>93</v>
      </c>
      <c r="D100" s="102"/>
      <c r="E100" s="34"/>
      <c r="F100" s="34"/>
      <c r="G100" s="95"/>
      <c r="H100" s="34"/>
      <c r="I100" s="34"/>
      <c r="J100" s="34"/>
      <c r="K100" s="34"/>
      <c r="L100" s="34"/>
      <c r="M100" s="34"/>
      <c r="N100" s="34"/>
      <c r="O100" s="34"/>
      <c r="P100" s="34"/>
      <c r="Q100" s="34">
        <f t="shared" si="6"/>
        <v>4138</v>
      </c>
      <c r="R100" s="34"/>
      <c r="S100" s="34"/>
      <c r="T100" s="34"/>
      <c r="U100" s="36"/>
      <c r="X100" s="31" t="str">
        <f t="shared" si="4"/>
        <v/>
      </c>
    </row>
    <row r="101" spans="3:24" ht="18" hidden="1">
      <c r="C101" s="34">
        <f t="shared" si="5"/>
        <v>94</v>
      </c>
      <c r="D101" s="102"/>
      <c r="E101" s="34"/>
      <c r="F101" s="34"/>
      <c r="G101" s="95"/>
      <c r="H101" s="34"/>
      <c r="I101" s="34"/>
      <c r="J101" s="34"/>
      <c r="K101" s="34"/>
      <c r="L101" s="34"/>
      <c r="M101" s="34"/>
      <c r="N101" s="34"/>
      <c r="O101" s="34"/>
      <c r="P101" s="34"/>
      <c r="Q101" s="34">
        <f t="shared" si="6"/>
        <v>4138</v>
      </c>
      <c r="R101" s="34"/>
      <c r="S101" s="34"/>
      <c r="T101" s="34"/>
      <c r="U101" s="36"/>
      <c r="X101" s="31" t="str">
        <f t="shared" si="4"/>
        <v/>
      </c>
    </row>
    <row r="102" spans="3:24" ht="18" hidden="1">
      <c r="C102" s="34">
        <f t="shared" si="5"/>
        <v>95</v>
      </c>
      <c r="D102" s="102"/>
      <c r="E102" s="34"/>
      <c r="F102" s="34"/>
      <c r="G102" s="95"/>
      <c r="H102" s="34"/>
      <c r="I102" s="34"/>
      <c r="J102" s="34"/>
      <c r="K102" s="34"/>
      <c r="L102" s="34"/>
      <c r="M102" s="34"/>
      <c r="N102" s="34"/>
      <c r="O102" s="34"/>
      <c r="P102" s="34"/>
      <c r="Q102" s="34">
        <f t="shared" si="6"/>
        <v>4138</v>
      </c>
      <c r="R102" s="34"/>
      <c r="S102" s="34"/>
      <c r="T102" s="34"/>
      <c r="U102" s="36"/>
      <c r="X102" s="31" t="str">
        <f t="shared" si="4"/>
        <v/>
      </c>
    </row>
    <row r="103" spans="3:24" ht="18" hidden="1">
      <c r="C103" s="34">
        <f t="shared" si="5"/>
        <v>96</v>
      </c>
      <c r="D103" s="102"/>
      <c r="E103" s="34"/>
      <c r="F103" s="34"/>
      <c r="G103" s="95"/>
      <c r="H103" s="34"/>
      <c r="I103" s="34"/>
      <c r="J103" s="34"/>
      <c r="K103" s="34"/>
      <c r="L103" s="34"/>
      <c r="M103" s="34"/>
      <c r="N103" s="34"/>
      <c r="O103" s="34"/>
      <c r="P103" s="34"/>
      <c r="Q103" s="34">
        <f t="shared" si="6"/>
        <v>4138</v>
      </c>
      <c r="R103" s="34"/>
      <c r="S103" s="34"/>
      <c r="T103" s="34"/>
      <c r="U103" s="36"/>
      <c r="X103" s="31" t="str">
        <f t="shared" si="4"/>
        <v/>
      </c>
    </row>
    <row r="104" spans="3:24" ht="18" hidden="1">
      <c r="C104" s="34">
        <f t="shared" si="5"/>
        <v>97</v>
      </c>
      <c r="D104" s="102"/>
      <c r="E104" s="34"/>
      <c r="F104" s="34"/>
      <c r="G104" s="95"/>
      <c r="H104" s="34"/>
      <c r="I104" s="34"/>
      <c r="J104" s="34"/>
      <c r="K104" s="34"/>
      <c r="L104" s="34"/>
      <c r="M104" s="34"/>
      <c r="N104" s="34"/>
      <c r="O104" s="34"/>
      <c r="P104" s="34"/>
      <c r="Q104" s="34">
        <f t="shared" si="6"/>
        <v>4138</v>
      </c>
      <c r="R104" s="34"/>
      <c r="S104" s="34"/>
      <c r="T104" s="34"/>
      <c r="U104" s="36"/>
      <c r="X104" s="31" t="str">
        <f t="shared" si="4"/>
        <v/>
      </c>
    </row>
    <row r="105" spans="3:24" ht="18" hidden="1">
      <c r="C105" s="34">
        <f t="shared" si="5"/>
        <v>98</v>
      </c>
      <c r="D105" s="102"/>
      <c r="E105" s="34"/>
      <c r="F105" s="34"/>
      <c r="G105" s="95"/>
      <c r="H105" s="34"/>
      <c r="I105" s="34"/>
      <c r="J105" s="34"/>
      <c r="K105" s="34"/>
      <c r="L105" s="34"/>
      <c r="M105" s="34"/>
      <c r="N105" s="34"/>
      <c r="O105" s="34"/>
      <c r="P105" s="34"/>
      <c r="Q105" s="34">
        <f t="shared" si="6"/>
        <v>4138</v>
      </c>
      <c r="R105" s="34"/>
      <c r="S105" s="34"/>
      <c r="T105" s="34"/>
      <c r="U105" s="36"/>
      <c r="X105" s="31" t="str">
        <f t="shared" si="4"/>
        <v/>
      </c>
    </row>
    <row r="106" spans="3:24" ht="18" hidden="1">
      <c r="C106" s="34">
        <f t="shared" si="5"/>
        <v>99</v>
      </c>
      <c r="D106" s="102"/>
      <c r="E106" s="34"/>
      <c r="F106" s="34"/>
      <c r="G106" s="95"/>
      <c r="H106" s="34"/>
      <c r="I106" s="34"/>
      <c r="J106" s="34"/>
      <c r="K106" s="34"/>
      <c r="L106" s="34"/>
      <c r="M106" s="34"/>
      <c r="N106" s="34"/>
      <c r="O106" s="34"/>
      <c r="P106" s="34"/>
      <c r="Q106" s="34">
        <f t="shared" si="6"/>
        <v>4138</v>
      </c>
      <c r="R106" s="34"/>
      <c r="S106" s="34"/>
      <c r="T106" s="34"/>
      <c r="U106" s="36"/>
      <c r="X106" s="31" t="str">
        <f t="shared" si="4"/>
        <v/>
      </c>
    </row>
    <row r="107" spans="3:24" ht="18" hidden="1">
      <c r="C107" s="34">
        <f t="shared" si="5"/>
        <v>100</v>
      </c>
      <c r="D107" s="102"/>
      <c r="E107" s="34"/>
      <c r="F107" s="34"/>
      <c r="G107" s="95"/>
      <c r="H107" s="34"/>
      <c r="I107" s="34"/>
      <c r="J107" s="34"/>
      <c r="K107" s="34"/>
      <c r="L107" s="34"/>
      <c r="M107" s="34"/>
      <c r="N107" s="34"/>
      <c r="O107" s="34"/>
      <c r="P107" s="34"/>
      <c r="Q107" s="34">
        <f t="shared" si="6"/>
        <v>4138</v>
      </c>
      <c r="R107" s="34"/>
      <c r="S107" s="34"/>
      <c r="T107" s="34"/>
      <c r="U107" s="36"/>
      <c r="X107" s="31" t="str">
        <f t="shared" si="4"/>
        <v/>
      </c>
    </row>
    <row r="108" spans="3:24" ht="18" hidden="1">
      <c r="C108" s="34">
        <f t="shared" si="5"/>
        <v>101</v>
      </c>
      <c r="D108" s="102"/>
      <c r="E108" s="34"/>
      <c r="F108" s="34"/>
      <c r="G108" s="95"/>
      <c r="H108" s="34"/>
      <c r="I108" s="34"/>
      <c r="J108" s="34"/>
      <c r="K108" s="34"/>
      <c r="L108" s="34"/>
      <c r="M108" s="34"/>
      <c r="N108" s="34"/>
      <c r="O108" s="34"/>
      <c r="P108" s="34"/>
      <c r="Q108" s="34">
        <f t="shared" si="6"/>
        <v>4138</v>
      </c>
      <c r="R108" s="34"/>
      <c r="S108" s="34"/>
      <c r="T108" s="34"/>
      <c r="U108" s="36"/>
      <c r="X108" s="31" t="str">
        <f t="shared" si="4"/>
        <v/>
      </c>
    </row>
    <row r="109" spans="3:24" ht="18" hidden="1">
      <c r="C109" s="34">
        <f t="shared" si="5"/>
        <v>102</v>
      </c>
      <c r="D109" s="102"/>
      <c r="E109" s="34"/>
      <c r="F109" s="34"/>
      <c r="G109" s="95"/>
      <c r="H109" s="34"/>
      <c r="I109" s="34"/>
      <c r="J109" s="34"/>
      <c r="K109" s="34"/>
      <c r="L109" s="34"/>
      <c r="M109" s="34"/>
      <c r="N109" s="34"/>
      <c r="O109" s="34"/>
      <c r="P109" s="34"/>
      <c r="Q109" s="34">
        <f t="shared" si="6"/>
        <v>4138</v>
      </c>
      <c r="R109" s="34"/>
      <c r="S109" s="34"/>
      <c r="T109" s="34"/>
      <c r="U109" s="36"/>
      <c r="X109" s="31" t="str">
        <f t="shared" si="4"/>
        <v/>
      </c>
    </row>
    <row r="110" spans="3:24" ht="18" hidden="1">
      <c r="C110" s="34">
        <f t="shared" si="5"/>
        <v>103</v>
      </c>
      <c r="D110" s="102"/>
      <c r="E110" s="34"/>
      <c r="F110" s="34"/>
      <c r="G110" s="95"/>
      <c r="H110" s="34"/>
      <c r="I110" s="34"/>
      <c r="J110" s="34"/>
      <c r="K110" s="34"/>
      <c r="L110" s="34"/>
      <c r="M110" s="34"/>
      <c r="N110" s="34"/>
      <c r="O110" s="34"/>
      <c r="P110" s="34"/>
      <c r="Q110" s="34">
        <f t="shared" si="6"/>
        <v>4138</v>
      </c>
      <c r="R110" s="34"/>
      <c r="S110" s="34"/>
      <c r="T110" s="34"/>
      <c r="U110" s="36"/>
      <c r="X110" s="31" t="str">
        <f t="shared" si="4"/>
        <v/>
      </c>
    </row>
    <row r="111" spans="3:24" ht="18" hidden="1">
      <c r="C111" s="34">
        <f t="shared" si="5"/>
        <v>104</v>
      </c>
      <c r="D111" s="102"/>
      <c r="E111" s="34"/>
      <c r="F111" s="34"/>
      <c r="G111" s="95"/>
      <c r="H111" s="34"/>
      <c r="I111" s="34"/>
      <c r="J111" s="34"/>
      <c r="K111" s="34"/>
      <c r="L111" s="34"/>
      <c r="M111" s="34"/>
      <c r="N111" s="34"/>
      <c r="O111" s="34"/>
      <c r="P111" s="34"/>
      <c r="Q111" s="34">
        <f t="shared" si="6"/>
        <v>4138</v>
      </c>
      <c r="R111" s="34"/>
      <c r="S111" s="34"/>
      <c r="T111" s="34"/>
      <c r="U111" s="36"/>
      <c r="X111" s="31" t="str">
        <f t="shared" si="4"/>
        <v/>
      </c>
    </row>
    <row r="112" spans="3:24" ht="18" hidden="1">
      <c r="C112" s="34">
        <f t="shared" si="5"/>
        <v>105</v>
      </c>
      <c r="D112" s="102"/>
      <c r="E112" s="34"/>
      <c r="F112" s="34"/>
      <c r="G112" s="95"/>
      <c r="H112" s="34"/>
      <c r="I112" s="34"/>
      <c r="J112" s="34"/>
      <c r="K112" s="34"/>
      <c r="L112" s="34"/>
      <c r="M112" s="34"/>
      <c r="N112" s="34"/>
      <c r="O112" s="34"/>
      <c r="P112" s="34"/>
      <c r="Q112" s="34">
        <f t="shared" si="6"/>
        <v>4138</v>
      </c>
      <c r="R112" s="34"/>
      <c r="S112" s="34"/>
      <c r="T112" s="34"/>
      <c r="U112" s="36"/>
      <c r="X112" s="31" t="str">
        <f t="shared" si="4"/>
        <v/>
      </c>
    </row>
    <row r="113" spans="3:24" ht="18" hidden="1">
      <c r="C113" s="34">
        <f t="shared" si="5"/>
        <v>106</v>
      </c>
      <c r="D113" s="102"/>
      <c r="E113" s="34"/>
      <c r="F113" s="34"/>
      <c r="G113" s="95"/>
      <c r="H113" s="34"/>
      <c r="I113" s="34"/>
      <c r="J113" s="34"/>
      <c r="K113" s="34"/>
      <c r="L113" s="34"/>
      <c r="M113" s="34"/>
      <c r="N113" s="34"/>
      <c r="O113" s="34"/>
      <c r="P113" s="34"/>
      <c r="Q113" s="34">
        <f t="shared" si="6"/>
        <v>4138</v>
      </c>
      <c r="R113" s="34"/>
      <c r="S113" s="34"/>
      <c r="T113" s="34"/>
      <c r="U113" s="36"/>
      <c r="X113" s="31" t="str">
        <f t="shared" si="4"/>
        <v/>
      </c>
    </row>
    <row r="114" spans="3:24" ht="18" hidden="1">
      <c r="C114" s="34">
        <f t="shared" si="5"/>
        <v>107</v>
      </c>
      <c r="D114" s="102"/>
      <c r="E114" s="34"/>
      <c r="F114" s="34"/>
      <c r="G114" s="95"/>
      <c r="H114" s="34"/>
      <c r="I114" s="34"/>
      <c r="J114" s="34"/>
      <c r="K114" s="34"/>
      <c r="L114" s="34"/>
      <c r="M114" s="34"/>
      <c r="N114" s="34"/>
      <c r="O114" s="34"/>
      <c r="P114" s="34"/>
      <c r="Q114" s="34">
        <f t="shared" si="6"/>
        <v>4138</v>
      </c>
      <c r="R114" s="34"/>
      <c r="S114" s="34"/>
      <c r="T114" s="34"/>
      <c r="U114" s="36"/>
      <c r="X114" s="31" t="str">
        <f t="shared" si="4"/>
        <v/>
      </c>
    </row>
    <row r="115" spans="3:24" ht="18" hidden="1">
      <c r="C115" s="34">
        <f t="shared" si="5"/>
        <v>108</v>
      </c>
      <c r="D115" s="102"/>
      <c r="E115" s="34"/>
      <c r="F115" s="34"/>
      <c r="G115" s="95"/>
      <c r="H115" s="34"/>
      <c r="I115" s="34"/>
      <c r="J115" s="34"/>
      <c r="K115" s="34"/>
      <c r="L115" s="34"/>
      <c r="M115" s="34"/>
      <c r="N115" s="34"/>
      <c r="O115" s="34"/>
      <c r="P115" s="34"/>
      <c r="Q115" s="34">
        <f t="shared" si="6"/>
        <v>4138</v>
      </c>
      <c r="R115" s="34"/>
      <c r="S115" s="34"/>
      <c r="T115" s="34"/>
      <c r="U115" s="36"/>
      <c r="X115" s="31" t="str">
        <f t="shared" si="4"/>
        <v/>
      </c>
    </row>
    <row r="116" spans="3:24" ht="18" hidden="1">
      <c r="C116" s="34">
        <f t="shared" si="5"/>
        <v>109</v>
      </c>
      <c r="D116" s="102"/>
      <c r="E116" s="34"/>
      <c r="F116" s="34"/>
      <c r="G116" s="95"/>
      <c r="H116" s="34"/>
      <c r="I116" s="34"/>
      <c r="J116" s="34"/>
      <c r="K116" s="34"/>
      <c r="L116" s="34"/>
      <c r="M116" s="34"/>
      <c r="N116" s="34"/>
      <c r="O116" s="34"/>
      <c r="P116" s="34"/>
      <c r="Q116" s="34">
        <f t="shared" si="6"/>
        <v>4138</v>
      </c>
      <c r="R116" s="34"/>
      <c r="S116" s="34"/>
      <c r="T116" s="34"/>
      <c r="U116" s="36"/>
      <c r="X116" s="31" t="str">
        <f t="shared" si="4"/>
        <v/>
      </c>
    </row>
    <row r="117" spans="3:24" ht="18" hidden="1">
      <c r="C117" s="34">
        <f t="shared" si="5"/>
        <v>110</v>
      </c>
      <c r="D117" s="102"/>
      <c r="E117" s="34"/>
      <c r="F117" s="34"/>
      <c r="G117" s="95"/>
      <c r="H117" s="34"/>
      <c r="I117" s="34"/>
      <c r="J117" s="34"/>
      <c r="K117" s="34"/>
      <c r="L117" s="34"/>
      <c r="M117" s="34"/>
      <c r="N117" s="34"/>
      <c r="O117" s="34"/>
      <c r="P117" s="34"/>
      <c r="Q117" s="34">
        <f t="shared" si="6"/>
        <v>4138</v>
      </c>
      <c r="R117" s="34"/>
      <c r="S117" s="34"/>
      <c r="T117" s="34"/>
      <c r="U117" s="36"/>
      <c r="X117" s="31" t="str">
        <f t="shared" si="4"/>
        <v/>
      </c>
    </row>
    <row r="118" spans="3:24" ht="18" hidden="1">
      <c r="C118" s="34">
        <f t="shared" si="5"/>
        <v>111</v>
      </c>
      <c r="D118" s="102"/>
      <c r="E118" s="34"/>
      <c r="F118" s="34"/>
      <c r="G118" s="95"/>
      <c r="H118" s="34"/>
      <c r="I118" s="34"/>
      <c r="J118" s="34"/>
      <c r="K118" s="34"/>
      <c r="L118" s="34"/>
      <c r="M118" s="34"/>
      <c r="N118" s="34"/>
      <c r="O118" s="34"/>
      <c r="P118" s="34"/>
      <c r="Q118" s="34">
        <f t="shared" si="6"/>
        <v>4138</v>
      </c>
      <c r="R118" s="34"/>
      <c r="S118" s="34"/>
      <c r="T118" s="34"/>
      <c r="U118" s="36"/>
      <c r="X118" s="31" t="str">
        <f t="shared" si="4"/>
        <v/>
      </c>
    </row>
    <row r="119" spans="3:24" ht="18" hidden="1">
      <c r="C119" s="34">
        <f t="shared" si="5"/>
        <v>112</v>
      </c>
      <c r="D119" s="102"/>
      <c r="E119" s="34"/>
      <c r="F119" s="34"/>
      <c r="G119" s="95"/>
      <c r="H119" s="34"/>
      <c r="I119" s="34"/>
      <c r="J119" s="34"/>
      <c r="K119" s="34"/>
      <c r="L119" s="34"/>
      <c r="M119" s="34"/>
      <c r="N119" s="34"/>
      <c r="O119" s="34"/>
      <c r="P119" s="34"/>
      <c r="Q119" s="34">
        <f t="shared" si="6"/>
        <v>4138</v>
      </c>
      <c r="R119" s="34"/>
      <c r="S119" s="34"/>
      <c r="T119" s="34"/>
      <c r="U119" s="36"/>
      <c r="X119" s="31" t="str">
        <f t="shared" si="4"/>
        <v/>
      </c>
    </row>
    <row r="120" spans="3:24" ht="18" hidden="1">
      <c r="C120" s="34">
        <f t="shared" si="5"/>
        <v>113</v>
      </c>
      <c r="D120" s="102"/>
      <c r="E120" s="34"/>
      <c r="F120" s="34"/>
      <c r="G120" s="95"/>
      <c r="H120" s="34"/>
      <c r="I120" s="34"/>
      <c r="J120" s="34"/>
      <c r="K120" s="34"/>
      <c r="L120" s="34"/>
      <c r="M120" s="34"/>
      <c r="N120" s="34"/>
      <c r="O120" s="34"/>
      <c r="P120" s="34"/>
      <c r="Q120" s="34">
        <f t="shared" si="6"/>
        <v>4138</v>
      </c>
      <c r="R120" s="34"/>
      <c r="S120" s="34"/>
      <c r="T120" s="34"/>
      <c r="U120" s="36"/>
      <c r="X120" s="31" t="str">
        <f t="shared" si="4"/>
        <v/>
      </c>
    </row>
    <row r="121" spans="3:24" ht="18" hidden="1">
      <c r="C121" s="34">
        <f t="shared" si="5"/>
        <v>114</v>
      </c>
      <c r="D121" s="102"/>
      <c r="E121" s="34"/>
      <c r="F121" s="34"/>
      <c r="G121" s="95"/>
      <c r="H121" s="34"/>
      <c r="I121" s="34"/>
      <c r="J121" s="34"/>
      <c r="K121" s="34"/>
      <c r="L121" s="34"/>
      <c r="M121" s="34"/>
      <c r="N121" s="34"/>
      <c r="O121" s="34"/>
      <c r="P121" s="34"/>
      <c r="Q121" s="34">
        <f t="shared" si="6"/>
        <v>4138</v>
      </c>
      <c r="R121" s="34"/>
      <c r="S121" s="34"/>
      <c r="T121" s="34"/>
      <c r="U121" s="36"/>
      <c r="X121" s="31" t="str">
        <f t="shared" si="4"/>
        <v/>
      </c>
    </row>
    <row r="122" spans="3:24" ht="18" hidden="1">
      <c r="C122" s="34">
        <f t="shared" si="5"/>
        <v>115</v>
      </c>
      <c r="D122" s="102"/>
      <c r="E122" s="34"/>
      <c r="F122" s="34"/>
      <c r="G122" s="95"/>
      <c r="H122" s="34"/>
      <c r="I122" s="34"/>
      <c r="J122" s="34"/>
      <c r="K122" s="34"/>
      <c r="L122" s="34"/>
      <c r="M122" s="34"/>
      <c r="N122" s="34"/>
      <c r="O122" s="34"/>
      <c r="P122" s="34"/>
      <c r="Q122" s="34">
        <f t="shared" si="6"/>
        <v>4138</v>
      </c>
      <c r="R122" s="34"/>
      <c r="S122" s="34"/>
      <c r="T122" s="34"/>
      <c r="U122" s="36"/>
      <c r="X122" s="31" t="str">
        <f t="shared" si="4"/>
        <v/>
      </c>
    </row>
    <row r="123" spans="3:24" ht="18" hidden="1">
      <c r="C123" s="34">
        <f t="shared" si="5"/>
        <v>116</v>
      </c>
      <c r="D123" s="102"/>
      <c r="E123" s="34"/>
      <c r="F123" s="34"/>
      <c r="G123" s="95"/>
      <c r="H123" s="34"/>
      <c r="I123" s="34"/>
      <c r="J123" s="34"/>
      <c r="K123" s="34"/>
      <c r="L123" s="34"/>
      <c r="M123" s="34"/>
      <c r="N123" s="34"/>
      <c r="O123" s="34"/>
      <c r="P123" s="34"/>
      <c r="Q123" s="34">
        <f t="shared" si="6"/>
        <v>4138</v>
      </c>
      <c r="R123" s="34"/>
      <c r="S123" s="34"/>
      <c r="T123" s="34"/>
      <c r="U123" s="36"/>
      <c r="X123" s="31" t="str">
        <f t="shared" si="4"/>
        <v/>
      </c>
    </row>
    <row r="124" spans="3:24" ht="18" hidden="1">
      <c r="C124" s="34">
        <f t="shared" si="5"/>
        <v>117</v>
      </c>
      <c r="D124" s="102"/>
      <c r="E124" s="34"/>
      <c r="F124" s="34"/>
      <c r="G124" s="95"/>
      <c r="H124" s="34"/>
      <c r="I124" s="34"/>
      <c r="J124" s="34"/>
      <c r="K124" s="34"/>
      <c r="L124" s="34"/>
      <c r="M124" s="34"/>
      <c r="N124" s="34"/>
      <c r="O124" s="34"/>
      <c r="P124" s="34"/>
      <c r="Q124" s="34">
        <f t="shared" si="6"/>
        <v>4138</v>
      </c>
      <c r="R124" s="34"/>
      <c r="S124" s="34"/>
      <c r="T124" s="34"/>
      <c r="U124" s="36"/>
      <c r="X124" s="31" t="str">
        <f t="shared" si="4"/>
        <v/>
      </c>
    </row>
    <row r="125" spans="3:24" ht="18" hidden="1">
      <c r="C125" s="34">
        <f t="shared" si="5"/>
        <v>118</v>
      </c>
      <c r="D125" s="102"/>
      <c r="E125" s="34"/>
      <c r="F125" s="34"/>
      <c r="G125" s="95"/>
      <c r="H125" s="34"/>
      <c r="I125" s="34"/>
      <c r="J125" s="34"/>
      <c r="K125" s="34"/>
      <c r="L125" s="34"/>
      <c r="M125" s="34"/>
      <c r="N125" s="34"/>
      <c r="O125" s="34"/>
      <c r="P125" s="34"/>
      <c r="Q125" s="34">
        <f t="shared" si="6"/>
        <v>4138</v>
      </c>
      <c r="R125" s="34"/>
      <c r="S125" s="34"/>
      <c r="T125" s="34"/>
      <c r="U125" s="36"/>
      <c r="X125" s="31" t="str">
        <f t="shared" si="4"/>
        <v/>
      </c>
    </row>
    <row r="126" spans="3:24" ht="18" hidden="1">
      <c r="C126" s="34">
        <f t="shared" si="5"/>
        <v>119</v>
      </c>
      <c r="D126" s="102"/>
      <c r="E126" s="34"/>
      <c r="F126" s="34"/>
      <c r="G126" s="95"/>
      <c r="H126" s="34"/>
      <c r="I126" s="34"/>
      <c r="J126" s="34"/>
      <c r="K126" s="34"/>
      <c r="L126" s="34"/>
      <c r="M126" s="34"/>
      <c r="N126" s="34"/>
      <c r="O126" s="34"/>
      <c r="P126" s="34"/>
      <c r="Q126" s="34">
        <f t="shared" si="6"/>
        <v>4138</v>
      </c>
      <c r="R126" s="34"/>
      <c r="S126" s="34"/>
      <c r="T126" s="34"/>
      <c r="U126" s="36"/>
      <c r="X126" s="31" t="str">
        <f t="shared" si="4"/>
        <v/>
      </c>
    </row>
    <row r="127" spans="3:24" ht="18" hidden="1">
      <c r="C127" s="34">
        <f t="shared" si="5"/>
        <v>120</v>
      </c>
      <c r="D127" s="102"/>
      <c r="E127" s="34"/>
      <c r="F127" s="34"/>
      <c r="G127" s="95"/>
      <c r="H127" s="34"/>
      <c r="I127" s="34"/>
      <c r="J127" s="34"/>
      <c r="K127" s="34"/>
      <c r="L127" s="34"/>
      <c r="M127" s="34"/>
      <c r="N127" s="34"/>
      <c r="O127" s="34"/>
      <c r="P127" s="34"/>
      <c r="Q127" s="34">
        <f t="shared" si="6"/>
        <v>4138</v>
      </c>
      <c r="R127" s="34"/>
      <c r="S127" s="34"/>
      <c r="T127" s="34"/>
      <c r="U127" s="36"/>
      <c r="X127" s="31" t="str">
        <f t="shared" si="4"/>
        <v/>
      </c>
    </row>
    <row r="128" spans="3:24" ht="18" hidden="1">
      <c r="C128" s="34">
        <f t="shared" si="5"/>
        <v>121</v>
      </c>
      <c r="D128" s="102"/>
      <c r="E128" s="34"/>
      <c r="F128" s="34"/>
      <c r="G128" s="95"/>
      <c r="H128" s="34"/>
      <c r="I128" s="34"/>
      <c r="J128" s="34"/>
      <c r="K128" s="34"/>
      <c r="L128" s="34"/>
      <c r="M128" s="34"/>
      <c r="N128" s="34"/>
      <c r="O128" s="34"/>
      <c r="P128" s="34"/>
      <c r="Q128" s="34">
        <f t="shared" si="6"/>
        <v>4138</v>
      </c>
      <c r="R128" s="34"/>
      <c r="S128" s="34"/>
      <c r="T128" s="34"/>
      <c r="U128" s="36"/>
      <c r="X128" s="31" t="str">
        <f t="shared" si="4"/>
        <v/>
      </c>
    </row>
    <row r="129" spans="3:24" ht="18" hidden="1">
      <c r="C129" s="34">
        <f t="shared" si="5"/>
        <v>122</v>
      </c>
      <c r="D129" s="102"/>
      <c r="E129" s="34"/>
      <c r="F129" s="34"/>
      <c r="G129" s="95"/>
      <c r="H129" s="34"/>
      <c r="I129" s="34"/>
      <c r="J129" s="34"/>
      <c r="K129" s="34"/>
      <c r="L129" s="34"/>
      <c r="M129" s="34"/>
      <c r="N129" s="34"/>
      <c r="O129" s="34"/>
      <c r="P129" s="34"/>
      <c r="Q129" s="34">
        <f t="shared" si="6"/>
        <v>4138</v>
      </c>
      <c r="R129" s="34"/>
      <c r="S129" s="34"/>
      <c r="T129" s="34"/>
      <c r="U129" s="36"/>
      <c r="X129" s="31" t="str">
        <f t="shared" si="4"/>
        <v/>
      </c>
    </row>
    <row r="130" spans="3:24" ht="18" hidden="1">
      <c r="C130" s="34">
        <f t="shared" si="5"/>
        <v>123</v>
      </c>
      <c r="D130" s="102"/>
      <c r="E130" s="34"/>
      <c r="F130" s="34"/>
      <c r="G130" s="95"/>
      <c r="H130" s="34"/>
      <c r="I130" s="34"/>
      <c r="J130" s="34"/>
      <c r="K130" s="34"/>
      <c r="L130" s="34"/>
      <c r="M130" s="34"/>
      <c r="N130" s="34"/>
      <c r="O130" s="34"/>
      <c r="P130" s="34"/>
      <c r="Q130" s="34">
        <f t="shared" si="6"/>
        <v>4138</v>
      </c>
      <c r="R130" s="34"/>
      <c r="S130" s="34"/>
      <c r="T130" s="34"/>
      <c r="U130" s="36"/>
      <c r="X130" s="31" t="str">
        <f t="shared" si="4"/>
        <v/>
      </c>
    </row>
    <row r="131" spans="3:24" ht="18" hidden="1">
      <c r="C131" s="34">
        <f t="shared" si="5"/>
        <v>124</v>
      </c>
      <c r="D131" s="102"/>
      <c r="E131" s="34"/>
      <c r="F131" s="34"/>
      <c r="G131" s="95"/>
      <c r="H131" s="34"/>
      <c r="I131" s="34"/>
      <c r="J131" s="34"/>
      <c r="K131" s="34"/>
      <c r="L131" s="34"/>
      <c r="M131" s="34"/>
      <c r="N131" s="34"/>
      <c r="O131" s="34"/>
      <c r="P131" s="34"/>
      <c r="Q131" s="34">
        <f t="shared" si="6"/>
        <v>4138</v>
      </c>
      <c r="R131" s="34"/>
      <c r="S131" s="34"/>
      <c r="T131" s="34"/>
      <c r="U131" s="36"/>
      <c r="X131" s="31" t="str">
        <f t="shared" si="4"/>
        <v/>
      </c>
    </row>
    <row r="132" spans="3:24" ht="18" hidden="1">
      <c r="C132" s="34">
        <f t="shared" si="5"/>
        <v>125</v>
      </c>
      <c r="D132" s="102"/>
      <c r="E132" s="34"/>
      <c r="F132" s="34"/>
      <c r="G132" s="95"/>
      <c r="H132" s="34"/>
      <c r="I132" s="34"/>
      <c r="J132" s="34"/>
      <c r="K132" s="34"/>
      <c r="L132" s="34"/>
      <c r="M132" s="34"/>
      <c r="N132" s="34"/>
      <c r="O132" s="34"/>
      <c r="P132" s="34"/>
      <c r="Q132" s="34">
        <f t="shared" si="6"/>
        <v>4138</v>
      </c>
      <c r="R132" s="34"/>
      <c r="S132" s="34"/>
      <c r="T132" s="34"/>
      <c r="U132" s="36"/>
      <c r="X132" s="31" t="str">
        <f t="shared" si="4"/>
        <v/>
      </c>
    </row>
    <row r="133" spans="3:24" ht="18" hidden="1">
      <c r="C133" s="34">
        <f t="shared" si="5"/>
        <v>126</v>
      </c>
      <c r="D133" s="102"/>
      <c r="E133" s="34"/>
      <c r="F133" s="34"/>
      <c r="G133" s="95"/>
      <c r="H133" s="34"/>
      <c r="I133" s="34"/>
      <c r="J133" s="34"/>
      <c r="K133" s="34"/>
      <c r="L133" s="34"/>
      <c r="M133" s="34"/>
      <c r="N133" s="34"/>
      <c r="O133" s="34"/>
      <c r="P133" s="34"/>
      <c r="Q133" s="34">
        <f t="shared" si="6"/>
        <v>4138</v>
      </c>
      <c r="R133" s="34"/>
      <c r="S133" s="34"/>
      <c r="T133" s="34"/>
      <c r="U133" s="36"/>
      <c r="X133" s="31" t="str">
        <f t="shared" si="4"/>
        <v/>
      </c>
    </row>
    <row r="134" spans="3:24" ht="18" hidden="1">
      <c r="C134" s="34">
        <f t="shared" si="5"/>
        <v>127</v>
      </c>
      <c r="D134" s="102"/>
      <c r="E134" s="34"/>
      <c r="F134" s="34"/>
      <c r="G134" s="95"/>
      <c r="H134" s="34"/>
      <c r="I134" s="34"/>
      <c r="J134" s="34"/>
      <c r="K134" s="34"/>
      <c r="L134" s="34"/>
      <c r="M134" s="34"/>
      <c r="N134" s="34"/>
      <c r="O134" s="34"/>
      <c r="P134" s="34"/>
      <c r="Q134" s="34">
        <f t="shared" si="6"/>
        <v>4138</v>
      </c>
      <c r="R134" s="34"/>
      <c r="S134" s="34"/>
      <c r="T134" s="34"/>
      <c r="U134" s="36"/>
      <c r="X134" s="31" t="str">
        <f t="shared" si="4"/>
        <v/>
      </c>
    </row>
    <row r="135" spans="3:24" ht="18" hidden="1">
      <c r="C135" s="34">
        <f t="shared" si="5"/>
        <v>128</v>
      </c>
      <c r="D135" s="102"/>
      <c r="E135" s="34"/>
      <c r="F135" s="34"/>
      <c r="G135" s="95"/>
      <c r="H135" s="34"/>
      <c r="I135" s="34"/>
      <c r="J135" s="34"/>
      <c r="K135" s="34"/>
      <c r="L135" s="34"/>
      <c r="M135" s="34"/>
      <c r="N135" s="34"/>
      <c r="O135" s="34"/>
      <c r="P135" s="34"/>
      <c r="Q135" s="34">
        <f t="shared" si="6"/>
        <v>4138</v>
      </c>
      <c r="R135" s="34"/>
      <c r="S135" s="34"/>
      <c r="T135" s="34"/>
      <c r="U135" s="36"/>
      <c r="X135" s="31" t="str">
        <f t="shared" si="4"/>
        <v/>
      </c>
    </row>
    <row r="136" spans="3:24" ht="18" hidden="1">
      <c r="C136" s="34">
        <f t="shared" si="5"/>
        <v>129</v>
      </c>
      <c r="D136" s="102"/>
      <c r="E136" s="34"/>
      <c r="F136" s="34"/>
      <c r="G136" s="95"/>
      <c r="H136" s="34"/>
      <c r="I136" s="34"/>
      <c r="J136" s="34"/>
      <c r="K136" s="34"/>
      <c r="L136" s="34"/>
      <c r="M136" s="34"/>
      <c r="N136" s="34"/>
      <c r="O136" s="34"/>
      <c r="P136" s="34"/>
      <c r="Q136" s="34">
        <f t="shared" si="6"/>
        <v>4138</v>
      </c>
      <c r="R136" s="34"/>
      <c r="S136" s="34"/>
      <c r="T136" s="34"/>
      <c r="U136" s="36"/>
      <c r="X136" s="31" t="str">
        <f t="shared" si="4"/>
        <v/>
      </c>
    </row>
    <row r="137" spans="3:24" ht="18" hidden="1">
      <c r="C137" s="34">
        <f t="shared" si="5"/>
        <v>130</v>
      </c>
      <c r="D137" s="102"/>
      <c r="E137" s="34"/>
      <c r="F137" s="34"/>
      <c r="G137" s="95"/>
      <c r="H137" s="34"/>
      <c r="I137" s="34"/>
      <c r="J137" s="34"/>
      <c r="K137" s="34"/>
      <c r="L137" s="34"/>
      <c r="M137" s="34"/>
      <c r="N137" s="34"/>
      <c r="O137" s="34"/>
      <c r="P137" s="34"/>
      <c r="Q137" s="34">
        <f t="shared" si="6"/>
        <v>4138</v>
      </c>
      <c r="R137" s="34"/>
      <c r="S137" s="34"/>
      <c r="T137" s="34"/>
      <c r="U137" s="36"/>
      <c r="X137" s="31" t="str">
        <f t="shared" ref="X137:X200" si="7">+E137&amp;F137</f>
        <v/>
      </c>
    </row>
    <row r="138" spans="3:24" ht="18" hidden="1">
      <c r="C138" s="34">
        <f t="shared" ref="C138:C201" si="8">+C137+1</f>
        <v>131</v>
      </c>
      <c r="D138" s="102"/>
      <c r="E138" s="34"/>
      <c r="F138" s="34"/>
      <c r="G138" s="95"/>
      <c r="H138" s="34"/>
      <c r="I138" s="34"/>
      <c r="J138" s="34"/>
      <c r="K138" s="34"/>
      <c r="L138" s="34"/>
      <c r="M138" s="34"/>
      <c r="N138" s="34"/>
      <c r="O138" s="34"/>
      <c r="P138" s="34"/>
      <c r="Q138" s="34">
        <f t="shared" ref="Q138:Q160" si="9">SUM(I138:P138)+Q137</f>
        <v>4138</v>
      </c>
      <c r="R138" s="34"/>
      <c r="S138" s="34"/>
      <c r="T138" s="34"/>
      <c r="U138" s="36"/>
      <c r="X138" s="31" t="str">
        <f t="shared" si="7"/>
        <v/>
      </c>
    </row>
    <row r="139" spans="3:24" ht="18" hidden="1">
      <c r="C139" s="34">
        <f t="shared" si="8"/>
        <v>132</v>
      </c>
      <c r="D139" s="102"/>
      <c r="E139" s="34"/>
      <c r="F139" s="34"/>
      <c r="G139" s="95"/>
      <c r="H139" s="34"/>
      <c r="I139" s="34"/>
      <c r="J139" s="34"/>
      <c r="K139" s="34"/>
      <c r="L139" s="34"/>
      <c r="M139" s="34"/>
      <c r="N139" s="34"/>
      <c r="O139" s="34"/>
      <c r="P139" s="34"/>
      <c r="Q139" s="34">
        <f t="shared" si="9"/>
        <v>4138</v>
      </c>
      <c r="R139" s="34"/>
      <c r="S139" s="34"/>
      <c r="T139" s="34"/>
      <c r="U139" s="36"/>
      <c r="X139" s="31" t="str">
        <f t="shared" si="7"/>
        <v/>
      </c>
    </row>
    <row r="140" spans="3:24" ht="18" hidden="1">
      <c r="C140" s="34">
        <f t="shared" si="8"/>
        <v>133</v>
      </c>
      <c r="D140" s="102"/>
      <c r="E140" s="34"/>
      <c r="F140" s="34"/>
      <c r="G140" s="95"/>
      <c r="H140" s="34"/>
      <c r="I140" s="34"/>
      <c r="J140" s="34"/>
      <c r="K140" s="34"/>
      <c r="L140" s="34"/>
      <c r="M140" s="34"/>
      <c r="N140" s="34"/>
      <c r="O140" s="34"/>
      <c r="P140" s="34"/>
      <c r="Q140" s="34">
        <f t="shared" si="9"/>
        <v>4138</v>
      </c>
      <c r="R140" s="34"/>
      <c r="S140" s="34"/>
      <c r="T140" s="34"/>
      <c r="U140" s="36"/>
      <c r="X140" s="31" t="str">
        <f t="shared" si="7"/>
        <v/>
      </c>
    </row>
    <row r="141" spans="3:24" ht="18" hidden="1">
      <c r="C141" s="34">
        <f t="shared" si="8"/>
        <v>134</v>
      </c>
      <c r="D141" s="102"/>
      <c r="E141" s="34"/>
      <c r="F141" s="34"/>
      <c r="G141" s="95"/>
      <c r="H141" s="34"/>
      <c r="I141" s="34"/>
      <c r="J141" s="34"/>
      <c r="K141" s="34"/>
      <c r="L141" s="34"/>
      <c r="M141" s="34"/>
      <c r="N141" s="34"/>
      <c r="O141" s="34"/>
      <c r="P141" s="34"/>
      <c r="Q141" s="34">
        <f t="shared" si="9"/>
        <v>4138</v>
      </c>
      <c r="R141" s="34"/>
      <c r="S141" s="34"/>
      <c r="T141" s="34"/>
      <c r="U141" s="36"/>
      <c r="X141" s="31" t="str">
        <f t="shared" si="7"/>
        <v/>
      </c>
    </row>
    <row r="142" spans="3:24" ht="18" hidden="1">
      <c r="C142" s="34">
        <f t="shared" si="8"/>
        <v>135</v>
      </c>
      <c r="D142" s="102"/>
      <c r="E142" s="34"/>
      <c r="F142" s="34"/>
      <c r="G142" s="95"/>
      <c r="H142" s="34"/>
      <c r="I142" s="34"/>
      <c r="J142" s="34"/>
      <c r="K142" s="34"/>
      <c r="L142" s="34"/>
      <c r="M142" s="34"/>
      <c r="N142" s="34"/>
      <c r="O142" s="34"/>
      <c r="P142" s="34"/>
      <c r="Q142" s="34">
        <f t="shared" si="9"/>
        <v>4138</v>
      </c>
      <c r="R142" s="34"/>
      <c r="S142" s="34"/>
      <c r="T142" s="34"/>
      <c r="U142" s="36"/>
      <c r="X142" s="31" t="str">
        <f t="shared" si="7"/>
        <v/>
      </c>
    </row>
    <row r="143" spans="3:24" ht="18" hidden="1">
      <c r="C143" s="34">
        <f t="shared" si="8"/>
        <v>136</v>
      </c>
      <c r="D143" s="102"/>
      <c r="E143" s="34"/>
      <c r="F143" s="34"/>
      <c r="G143" s="95"/>
      <c r="H143" s="34"/>
      <c r="I143" s="34"/>
      <c r="J143" s="34"/>
      <c r="K143" s="34"/>
      <c r="L143" s="34"/>
      <c r="M143" s="34"/>
      <c r="N143" s="34"/>
      <c r="O143" s="34"/>
      <c r="P143" s="34"/>
      <c r="Q143" s="34">
        <f t="shared" si="9"/>
        <v>4138</v>
      </c>
      <c r="R143" s="34"/>
      <c r="S143" s="34"/>
      <c r="T143" s="34"/>
      <c r="U143" s="36"/>
      <c r="X143" s="31" t="str">
        <f t="shared" si="7"/>
        <v/>
      </c>
    </row>
    <row r="144" spans="3:24" ht="18" hidden="1">
      <c r="C144" s="34">
        <f t="shared" si="8"/>
        <v>137</v>
      </c>
      <c r="D144" s="102"/>
      <c r="E144" s="34"/>
      <c r="F144" s="34"/>
      <c r="G144" s="95"/>
      <c r="H144" s="34"/>
      <c r="I144" s="34"/>
      <c r="J144" s="34"/>
      <c r="K144" s="34"/>
      <c r="L144" s="34"/>
      <c r="M144" s="34"/>
      <c r="N144" s="34"/>
      <c r="O144" s="34"/>
      <c r="P144" s="34"/>
      <c r="Q144" s="34">
        <f t="shared" si="9"/>
        <v>4138</v>
      </c>
      <c r="R144" s="34"/>
      <c r="S144" s="34"/>
      <c r="T144" s="34"/>
      <c r="U144" s="36"/>
      <c r="X144" s="31" t="str">
        <f t="shared" si="7"/>
        <v/>
      </c>
    </row>
    <row r="145" spans="3:24" ht="18" hidden="1">
      <c r="C145" s="34">
        <f t="shared" si="8"/>
        <v>138</v>
      </c>
      <c r="D145" s="102"/>
      <c r="E145" s="34"/>
      <c r="F145" s="34"/>
      <c r="G145" s="95"/>
      <c r="H145" s="34"/>
      <c r="I145" s="34"/>
      <c r="J145" s="34"/>
      <c r="K145" s="34"/>
      <c r="L145" s="34"/>
      <c r="M145" s="34"/>
      <c r="N145" s="34"/>
      <c r="O145" s="34"/>
      <c r="P145" s="34"/>
      <c r="Q145" s="34">
        <f t="shared" si="9"/>
        <v>4138</v>
      </c>
      <c r="R145" s="34"/>
      <c r="S145" s="34"/>
      <c r="T145" s="34"/>
      <c r="U145" s="36"/>
      <c r="X145" s="31" t="str">
        <f t="shared" si="7"/>
        <v/>
      </c>
    </row>
    <row r="146" spans="3:24" ht="18" hidden="1">
      <c r="C146" s="34">
        <f t="shared" si="8"/>
        <v>139</v>
      </c>
      <c r="D146" s="102"/>
      <c r="E146" s="34"/>
      <c r="F146" s="34"/>
      <c r="G146" s="95"/>
      <c r="H146" s="34"/>
      <c r="I146" s="34"/>
      <c r="J146" s="34"/>
      <c r="K146" s="34"/>
      <c r="L146" s="34"/>
      <c r="M146" s="34"/>
      <c r="N146" s="34"/>
      <c r="O146" s="34"/>
      <c r="P146" s="34"/>
      <c r="Q146" s="34">
        <f t="shared" si="9"/>
        <v>4138</v>
      </c>
      <c r="R146" s="34"/>
      <c r="S146" s="34"/>
      <c r="T146" s="34"/>
      <c r="U146" s="36"/>
      <c r="X146" s="31" t="str">
        <f t="shared" si="7"/>
        <v/>
      </c>
    </row>
    <row r="147" spans="3:24" ht="18" hidden="1">
      <c r="C147" s="34">
        <f t="shared" si="8"/>
        <v>140</v>
      </c>
      <c r="D147" s="102"/>
      <c r="E147" s="34"/>
      <c r="F147" s="34"/>
      <c r="G147" s="95"/>
      <c r="H147" s="34"/>
      <c r="I147" s="34"/>
      <c r="J147" s="34"/>
      <c r="K147" s="34"/>
      <c r="L147" s="34"/>
      <c r="M147" s="34"/>
      <c r="N147" s="34"/>
      <c r="O147" s="34"/>
      <c r="P147" s="34"/>
      <c r="Q147" s="34">
        <f t="shared" si="9"/>
        <v>4138</v>
      </c>
      <c r="R147" s="34"/>
      <c r="S147" s="34"/>
      <c r="T147" s="34"/>
      <c r="U147" s="36"/>
      <c r="X147" s="31" t="str">
        <f t="shared" si="7"/>
        <v/>
      </c>
    </row>
    <row r="148" spans="3:24" ht="18" hidden="1">
      <c r="C148" s="34">
        <f t="shared" si="8"/>
        <v>141</v>
      </c>
      <c r="D148" s="102"/>
      <c r="E148" s="34"/>
      <c r="F148" s="34"/>
      <c r="G148" s="95"/>
      <c r="H148" s="34"/>
      <c r="I148" s="34"/>
      <c r="J148" s="34"/>
      <c r="K148" s="34"/>
      <c r="L148" s="34"/>
      <c r="M148" s="34"/>
      <c r="N148" s="34"/>
      <c r="O148" s="34"/>
      <c r="P148" s="34"/>
      <c r="Q148" s="34">
        <f t="shared" si="9"/>
        <v>4138</v>
      </c>
      <c r="R148" s="34"/>
      <c r="S148" s="34"/>
      <c r="T148" s="34"/>
      <c r="U148" s="36"/>
      <c r="X148" s="31" t="str">
        <f t="shared" si="7"/>
        <v/>
      </c>
    </row>
    <row r="149" spans="3:24" ht="18" hidden="1">
      <c r="C149" s="34">
        <f t="shared" si="8"/>
        <v>142</v>
      </c>
      <c r="D149" s="102"/>
      <c r="E149" s="34"/>
      <c r="F149" s="34"/>
      <c r="G149" s="95"/>
      <c r="H149" s="34"/>
      <c r="I149" s="34"/>
      <c r="J149" s="34"/>
      <c r="K149" s="34"/>
      <c r="L149" s="34"/>
      <c r="M149" s="34"/>
      <c r="N149" s="34"/>
      <c r="O149" s="34"/>
      <c r="P149" s="34"/>
      <c r="Q149" s="34">
        <f t="shared" si="9"/>
        <v>4138</v>
      </c>
      <c r="R149" s="34"/>
      <c r="S149" s="34"/>
      <c r="T149" s="34"/>
      <c r="U149" s="36"/>
      <c r="X149" s="31" t="str">
        <f t="shared" si="7"/>
        <v/>
      </c>
    </row>
    <row r="150" spans="3:24" ht="18" hidden="1">
      <c r="C150" s="34">
        <f t="shared" si="8"/>
        <v>143</v>
      </c>
      <c r="D150" s="102"/>
      <c r="E150" s="34"/>
      <c r="F150" s="34"/>
      <c r="G150" s="95"/>
      <c r="H150" s="34"/>
      <c r="I150" s="34"/>
      <c r="J150" s="34"/>
      <c r="K150" s="34"/>
      <c r="L150" s="34"/>
      <c r="M150" s="34"/>
      <c r="N150" s="34"/>
      <c r="O150" s="34"/>
      <c r="P150" s="34"/>
      <c r="Q150" s="34">
        <f t="shared" si="9"/>
        <v>4138</v>
      </c>
      <c r="R150" s="34"/>
      <c r="S150" s="34"/>
      <c r="T150" s="34"/>
      <c r="U150" s="36"/>
      <c r="X150" s="31" t="str">
        <f t="shared" si="7"/>
        <v/>
      </c>
    </row>
    <row r="151" spans="3:24" ht="18" hidden="1">
      <c r="C151" s="34">
        <f t="shared" si="8"/>
        <v>144</v>
      </c>
      <c r="D151" s="102"/>
      <c r="E151" s="34"/>
      <c r="F151" s="34"/>
      <c r="G151" s="95"/>
      <c r="H151" s="34"/>
      <c r="I151" s="34"/>
      <c r="J151" s="34"/>
      <c r="K151" s="34"/>
      <c r="L151" s="34"/>
      <c r="M151" s="34"/>
      <c r="N151" s="34"/>
      <c r="O151" s="34"/>
      <c r="P151" s="34"/>
      <c r="Q151" s="34">
        <f t="shared" si="9"/>
        <v>4138</v>
      </c>
      <c r="R151" s="34"/>
      <c r="S151" s="34"/>
      <c r="T151" s="34"/>
      <c r="U151" s="36"/>
      <c r="X151" s="31" t="str">
        <f t="shared" si="7"/>
        <v/>
      </c>
    </row>
    <row r="152" spans="3:24" ht="18" hidden="1">
      <c r="C152" s="34">
        <f t="shared" si="8"/>
        <v>145</v>
      </c>
      <c r="D152" s="102"/>
      <c r="E152" s="34"/>
      <c r="F152" s="34"/>
      <c r="G152" s="95"/>
      <c r="H152" s="34"/>
      <c r="I152" s="34"/>
      <c r="J152" s="34"/>
      <c r="K152" s="34"/>
      <c r="L152" s="34"/>
      <c r="M152" s="34"/>
      <c r="N152" s="34"/>
      <c r="O152" s="34"/>
      <c r="P152" s="34"/>
      <c r="Q152" s="34">
        <f t="shared" si="9"/>
        <v>4138</v>
      </c>
      <c r="R152" s="34"/>
      <c r="S152" s="34"/>
      <c r="T152" s="34"/>
      <c r="U152" s="36"/>
      <c r="X152" s="31" t="str">
        <f t="shared" si="7"/>
        <v/>
      </c>
    </row>
    <row r="153" spans="3:24" ht="18" hidden="1">
      <c r="C153" s="34">
        <f t="shared" si="8"/>
        <v>146</v>
      </c>
      <c r="D153" s="102"/>
      <c r="E153" s="34"/>
      <c r="F153" s="34"/>
      <c r="G153" s="95"/>
      <c r="H153" s="34"/>
      <c r="I153" s="34"/>
      <c r="J153" s="34"/>
      <c r="K153" s="34"/>
      <c r="L153" s="34"/>
      <c r="M153" s="34"/>
      <c r="N153" s="34"/>
      <c r="O153" s="34"/>
      <c r="P153" s="34"/>
      <c r="Q153" s="34">
        <f t="shared" si="9"/>
        <v>4138</v>
      </c>
      <c r="R153" s="34"/>
      <c r="S153" s="34"/>
      <c r="T153" s="34"/>
      <c r="U153" s="36"/>
      <c r="X153" s="31" t="str">
        <f t="shared" si="7"/>
        <v/>
      </c>
    </row>
    <row r="154" spans="3:24" ht="18" hidden="1">
      <c r="C154" s="34">
        <f t="shared" si="8"/>
        <v>147</v>
      </c>
      <c r="D154" s="102"/>
      <c r="E154" s="34"/>
      <c r="F154" s="34"/>
      <c r="G154" s="95"/>
      <c r="H154" s="34"/>
      <c r="I154" s="34"/>
      <c r="J154" s="34"/>
      <c r="K154" s="34"/>
      <c r="L154" s="34"/>
      <c r="M154" s="34"/>
      <c r="N154" s="34"/>
      <c r="O154" s="34"/>
      <c r="P154" s="34"/>
      <c r="Q154" s="34">
        <f t="shared" si="9"/>
        <v>4138</v>
      </c>
      <c r="R154" s="34"/>
      <c r="S154" s="34"/>
      <c r="T154" s="34"/>
      <c r="U154" s="36"/>
      <c r="X154" s="31" t="str">
        <f t="shared" si="7"/>
        <v/>
      </c>
    </row>
    <row r="155" spans="3:24" ht="18" hidden="1">
      <c r="C155" s="34">
        <f t="shared" si="8"/>
        <v>148</v>
      </c>
      <c r="D155" s="102"/>
      <c r="E155" s="34"/>
      <c r="F155" s="34"/>
      <c r="G155" s="95"/>
      <c r="H155" s="34"/>
      <c r="I155" s="34"/>
      <c r="J155" s="34"/>
      <c r="K155" s="34"/>
      <c r="L155" s="34"/>
      <c r="M155" s="34"/>
      <c r="N155" s="34"/>
      <c r="O155" s="34"/>
      <c r="P155" s="34"/>
      <c r="Q155" s="34">
        <f t="shared" si="9"/>
        <v>4138</v>
      </c>
      <c r="R155" s="34"/>
      <c r="S155" s="34"/>
      <c r="T155" s="34"/>
      <c r="U155" s="36"/>
      <c r="X155" s="31" t="str">
        <f t="shared" si="7"/>
        <v/>
      </c>
    </row>
    <row r="156" spans="3:24" ht="18" hidden="1">
      <c r="C156" s="34">
        <f t="shared" si="8"/>
        <v>149</v>
      </c>
      <c r="D156" s="102"/>
      <c r="E156" s="34"/>
      <c r="F156" s="34"/>
      <c r="G156" s="95"/>
      <c r="H156" s="34"/>
      <c r="I156" s="34"/>
      <c r="J156" s="34"/>
      <c r="K156" s="34"/>
      <c r="L156" s="34"/>
      <c r="M156" s="34"/>
      <c r="N156" s="34"/>
      <c r="O156" s="34"/>
      <c r="P156" s="34"/>
      <c r="Q156" s="34">
        <f t="shared" si="9"/>
        <v>4138</v>
      </c>
      <c r="R156" s="34"/>
      <c r="S156" s="34"/>
      <c r="T156" s="34"/>
      <c r="U156" s="36"/>
      <c r="X156" s="31" t="str">
        <f t="shared" si="7"/>
        <v/>
      </c>
    </row>
    <row r="157" spans="3:24" ht="18" hidden="1">
      <c r="C157" s="34">
        <f t="shared" si="8"/>
        <v>150</v>
      </c>
      <c r="D157" s="102"/>
      <c r="E157" s="34"/>
      <c r="F157" s="34"/>
      <c r="G157" s="95"/>
      <c r="H157" s="34"/>
      <c r="I157" s="34"/>
      <c r="J157" s="34"/>
      <c r="K157" s="34"/>
      <c r="L157" s="34"/>
      <c r="M157" s="34"/>
      <c r="N157" s="34"/>
      <c r="O157" s="34"/>
      <c r="P157" s="34"/>
      <c r="Q157" s="34">
        <f t="shared" si="9"/>
        <v>4138</v>
      </c>
      <c r="R157" s="34"/>
      <c r="S157" s="34"/>
      <c r="T157" s="34"/>
      <c r="U157" s="36"/>
      <c r="X157" s="31" t="str">
        <f t="shared" si="7"/>
        <v/>
      </c>
    </row>
    <row r="158" spans="3:24" ht="18" hidden="1">
      <c r="C158" s="34">
        <f t="shared" si="8"/>
        <v>151</v>
      </c>
      <c r="D158" s="102"/>
      <c r="E158" s="34"/>
      <c r="F158" s="34"/>
      <c r="G158" s="95"/>
      <c r="H158" s="34"/>
      <c r="I158" s="34"/>
      <c r="J158" s="34"/>
      <c r="K158" s="34"/>
      <c r="L158" s="34"/>
      <c r="M158" s="34"/>
      <c r="N158" s="34"/>
      <c r="O158" s="34"/>
      <c r="P158" s="34"/>
      <c r="Q158" s="34">
        <f t="shared" si="9"/>
        <v>4138</v>
      </c>
      <c r="R158" s="34"/>
      <c r="S158" s="34"/>
      <c r="T158" s="34"/>
      <c r="U158" s="36"/>
      <c r="X158" s="31" t="str">
        <f t="shared" si="7"/>
        <v/>
      </c>
    </row>
    <row r="159" spans="3:24" ht="18" hidden="1">
      <c r="C159" s="34">
        <f t="shared" si="8"/>
        <v>152</v>
      </c>
      <c r="D159" s="102"/>
      <c r="E159" s="34"/>
      <c r="F159" s="34"/>
      <c r="G159" s="95"/>
      <c r="H159" s="34"/>
      <c r="I159" s="34"/>
      <c r="J159" s="34"/>
      <c r="K159" s="34"/>
      <c r="L159" s="34"/>
      <c r="M159" s="34"/>
      <c r="N159" s="34"/>
      <c r="O159" s="34"/>
      <c r="P159" s="34"/>
      <c r="Q159" s="34">
        <f t="shared" si="9"/>
        <v>4138</v>
      </c>
      <c r="R159" s="34"/>
      <c r="S159" s="34"/>
      <c r="T159" s="34"/>
      <c r="U159" s="36"/>
      <c r="X159" s="31" t="str">
        <f t="shared" si="7"/>
        <v/>
      </c>
    </row>
    <row r="160" spans="3:24" ht="18" hidden="1">
      <c r="C160" s="34">
        <f t="shared" si="8"/>
        <v>153</v>
      </c>
      <c r="D160" s="102"/>
      <c r="E160" s="34"/>
      <c r="F160" s="34"/>
      <c r="G160" s="95"/>
      <c r="H160" s="34"/>
      <c r="I160" s="34"/>
      <c r="J160" s="34"/>
      <c r="K160" s="34"/>
      <c r="L160" s="34"/>
      <c r="M160" s="34"/>
      <c r="N160" s="34"/>
      <c r="O160" s="34"/>
      <c r="P160" s="34"/>
      <c r="Q160" s="34">
        <f t="shared" si="9"/>
        <v>4138</v>
      </c>
      <c r="R160" s="34"/>
      <c r="S160" s="34"/>
      <c r="T160" s="34"/>
      <c r="U160" s="36"/>
      <c r="X160" s="31" t="str">
        <f t="shared" si="7"/>
        <v/>
      </c>
    </row>
    <row r="161" spans="3:24" s="176" customFormat="1" ht="18" hidden="1">
      <c r="C161" s="93">
        <f t="shared" si="8"/>
        <v>154</v>
      </c>
      <c r="D161" s="177"/>
      <c r="E161" s="93"/>
      <c r="F161" s="93"/>
      <c r="G161" s="178"/>
      <c r="H161" s="34"/>
      <c r="I161" s="93"/>
      <c r="J161" s="93"/>
      <c r="K161" s="93"/>
      <c r="L161" s="93"/>
      <c r="M161" s="93"/>
      <c r="N161" s="93"/>
      <c r="O161" s="93"/>
      <c r="P161" s="93"/>
      <c r="Q161" s="93">
        <f>SUM(I161:P161)+Q160</f>
        <v>4138</v>
      </c>
      <c r="R161" s="93"/>
      <c r="S161" s="93"/>
      <c r="T161" s="93"/>
      <c r="U161" s="179"/>
      <c r="X161" s="31" t="str">
        <f t="shared" si="7"/>
        <v/>
      </c>
    </row>
    <row r="162" spans="3:24" s="176" customFormat="1" ht="18" hidden="1">
      <c r="C162" s="93">
        <f t="shared" si="8"/>
        <v>155</v>
      </c>
      <c r="D162" s="177"/>
      <c r="E162" s="93"/>
      <c r="F162" s="93"/>
      <c r="G162" s="178"/>
      <c r="H162" s="34"/>
      <c r="I162" s="93"/>
      <c r="J162" s="93"/>
      <c r="K162" s="93"/>
      <c r="L162" s="93"/>
      <c r="M162" s="93"/>
      <c r="N162" s="93"/>
      <c r="O162" s="93"/>
      <c r="P162" s="93"/>
      <c r="Q162" s="93">
        <f t="shared" ref="Q162:Q225" si="10">SUM(I162:P162)+Q161</f>
        <v>4138</v>
      </c>
      <c r="R162" s="93"/>
      <c r="S162" s="93"/>
      <c r="T162" s="93"/>
      <c r="U162" s="179"/>
      <c r="X162" s="31" t="str">
        <f t="shared" si="7"/>
        <v/>
      </c>
    </row>
    <row r="163" spans="3:24" s="176" customFormat="1" ht="18" hidden="1">
      <c r="C163" s="93">
        <f t="shared" si="8"/>
        <v>156</v>
      </c>
      <c r="D163" s="177"/>
      <c r="E163" s="93"/>
      <c r="F163" s="93"/>
      <c r="G163" s="178"/>
      <c r="H163" s="34"/>
      <c r="I163" s="93"/>
      <c r="J163" s="93"/>
      <c r="K163" s="93"/>
      <c r="L163" s="93"/>
      <c r="M163" s="93"/>
      <c r="N163" s="93"/>
      <c r="O163" s="93"/>
      <c r="P163" s="93"/>
      <c r="Q163" s="93">
        <f t="shared" si="10"/>
        <v>4138</v>
      </c>
      <c r="R163" s="93"/>
      <c r="S163" s="93"/>
      <c r="T163" s="93"/>
      <c r="U163" s="179"/>
      <c r="X163" s="31" t="str">
        <f t="shared" si="7"/>
        <v/>
      </c>
    </row>
    <row r="164" spans="3:24" s="176" customFormat="1" ht="18" hidden="1">
      <c r="C164" s="93">
        <f t="shared" si="8"/>
        <v>157</v>
      </c>
      <c r="D164" s="177"/>
      <c r="E164" s="93"/>
      <c r="F164" s="93"/>
      <c r="G164" s="178"/>
      <c r="H164" s="34"/>
      <c r="I164" s="93"/>
      <c r="J164" s="93"/>
      <c r="K164" s="93"/>
      <c r="L164" s="93"/>
      <c r="M164" s="93"/>
      <c r="N164" s="93"/>
      <c r="O164" s="93"/>
      <c r="P164" s="93"/>
      <c r="Q164" s="93">
        <f t="shared" si="10"/>
        <v>4138</v>
      </c>
      <c r="R164" s="93"/>
      <c r="S164" s="93"/>
      <c r="T164" s="93"/>
      <c r="U164" s="179"/>
      <c r="X164" s="31" t="str">
        <f t="shared" si="7"/>
        <v/>
      </c>
    </row>
    <row r="165" spans="3:24" s="176" customFormat="1" ht="18" hidden="1">
      <c r="C165" s="93">
        <f t="shared" si="8"/>
        <v>158</v>
      </c>
      <c r="D165" s="177"/>
      <c r="E165" s="93"/>
      <c r="F165" s="93"/>
      <c r="G165" s="178"/>
      <c r="H165" s="34"/>
      <c r="I165" s="93"/>
      <c r="J165" s="93"/>
      <c r="K165" s="93"/>
      <c r="L165" s="93"/>
      <c r="M165" s="93"/>
      <c r="N165" s="93"/>
      <c r="O165" s="93"/>
      <c r="P165" s="93"/>
      <c r="Q165" s="93">
        <f t="shared" si="10"/>
        <v>4138</v>
      </c>
      <c r="R165" s="93"/>
      <c r="S165" s="93"/>
      <c r="T165" s="93"/>
      <c r="U165" s="179"/>
      <c r="X165" s="31" t="str">
        <f t="shared" si="7"/>
        <v/>
      </c>
    </row>
    <row r="166" spans="3:24" s="176" customFormat="1" ht="18" hidden="1">
      <c r="C166" s="93">
        <f t="shared" si="8"/>
        <v>159</v>
      </c>
      <c r="D166" s="177"/>
      <c r="E166" s="93"/>
      <c r="F166" s="93"/>
      <c r="G166" s="178"/>
      <c r="H166" s="34"/>
      <c r="I166" s="93"/>
      <c r="J166" s="93"/>
      <c r="K166" s="93"/>
      <c r="L166" s="93"/>
      <c r="M166" s="93"/>
      <c r="N166" s="93"/>
      <c r="O166" s="93"/>
      <c r="P166" s="93"/>
      <c r="Q166" s="93">
        <f t="shared" si="10"/>
        <v>4138</v>
      </c>
      <c r="R166" s="93"/>
      <c r="S166" s="93"/>
      <c r="T166" s="93"/>
      <c r="U166" s="179"/>
      <c r="X166" s="31" t="str">
        <f t="shared" si="7"/>
        <v/>
      </c>
    </row>
    <row r="167" spans="3:24" s="176" customFormat="1" ht="18" hidden="1">
      <c r="C167" s="93">
        <f t="shared" si="8"/>
        <v>160</v>
      </c>
      <c r="D167" s="177"/>
      <c r="E167" s="93"/>
      <c r="F167" s="93"/>
      <c r="G167" s="178"/>
      <c r="H167" s="34"/>
      <c r="I167" s="93"/>
      <c r="J167" s="93"/>
      <c r="K167" s="93"/>
      <c r="L167" s="93"/>
      <c r="M167" s="93"/>
      <c r="N167" s="93"/>
      <c r="O167" s="93"/>
      <c r="P167" s="93"/>
      <c r="Q167" s="93">
        <f t="shared" si="10"/>
        <v>4138</v>
      </c>
      <c r="R167" s="93"/>
      <c r="S167" s="93"/>
      <c r="T167" s="93"/>
      <c r="U167" s="179"/>
      <c r="X167" s="31" t="str">
        <f t="shared" si="7"/>
        <v/>
      </c>
    </row>
    <row r="168" spans="3:24" s="176" customFormat="1" ht="18" hidden="1">
      <c r="C168" s="93">
        <f t="shared" si="8"/>
        <v>161</v>
      </c>
      <c r="D168" s="177"/>
      <c r="E168" s="93"/>
      <c r="F168" s="93"/>
      <c r="G168" s="178"/>
      <c r="H168" s="34"/>
      <c r="I168" s="93"/>
      <c r="J168" s="93"/>
      <c r="K168" s="93"/>
      <c r="L168" s="93"/>
      <c r="M168" s="93"/>
      <c r="N168" s="93"/>
      <c r="O168" s="93"/>
      <c r="P168" s="93"/>
      <c r="Q168" s="93">
        <f t="shared" si="10"/>
        <v>4138</v>
      </c>
      <c r="R168" s="93"/>
      <c r="S168" s="93"/>
      <c r="T168" s="93"/>
      <c r="U168" s="179"/>
      <c r="X168" s="31" t="str">
        <f t="shared" si="7"/>
        <v/>
      </c>
    </row>
    <row r="169" spans="3:24" s="176" customFormat="1" ht="18" hidden="1">
      <c r="C169" s="93">
        <f t="shared" si="8"/>
        <v>162</v>
      </c>
      <c r="D169" s="177"/>
      <c r="E169" s="93"/>
      <c r="F169" s="93"/>
      <c r="G169" s="178"/>
      <c r="H169" s="34"/>
      <c r="I169" s="93"/>
      <c r="J169" s="93"/>
      <c r="K169" s="93"/>
      <c r="L169" s="93"/>
      <c r="M169" s="93"/>
      <c r="N169" s="93"/>
      <c r="O169" s="93"/>
      <c r="P169" s="93"/>
      <c r="Q169" s="93">
        <f t="shared" si="10"/>
        <v>4138</v>
      </c>
      <c r="R169" s="93"/>
      <c r="S169" s="93"/>
      <c r="T169" s="93"/>
      <c r="U169" s="179"/>
      <c r="X169" s="31" t="str">
        <f t="shared" si="7"/>
        <v/>
      </c>
    </row>
    <row r="170" spans="3:24" s="176" customFormat="1" ht="18" hidden="1">
      <c r="C170" s="93">
        <f t="shared" si="8"/>
        <v>163</v>
      </c>
      <c r="D170" s="177"/>
      <c r="E170" s="93"/>
      <c r="F170" s="93"/>
      <c r="G170" s="178"/>
      <c r="H170" s="34"/>
      <c r="I170" s="93"/>
      <c r="J170" s="93"/>
      <c r="K170" s="93"/>
      <c r="L170" s="93"/>
      <c r="M170" s="93"/>
      <c r="N170" s="93"/>
      <c r="O170" s="93"/>
      <c r="P170" s="93"/>
      <c r="Q170" s="93">
        <f t="shared" si="10"/>
        <v>4138</v>
      </c>
      <c r="R170" s="93"/>
      <c r="S170" s="93"/>
      <c r="T170" s="93"/>
      <c r="U170" s="179"/>
      <c r="X170" s="31" t="str">
        <f t="shared" si="7"/>
        <v/>
      </c>
    </row>
    <row r="171" spans="3:24" s="176" customFormat="1" ht="18" hidden="1">
      <c r="C171" s="93">
        <f t="shared" si="8"/>
        <v>164</v>
      </c>
      <c r="D171" s="177"/>
      <c r="E171" s="93"/>
      <c r="F171" s="93"/>
      <c r="G171" s="178"/>
      <c r="H171" s="34"/>
      <c r="I171" s="93"/>
      <c r="J171" s="93"/>
      <c r="K171" s="93"/>
      <c r="L171" s="93"/>
      <c r="M171" s="93"/>
      <c r="N171" s="93"/>
      <c r="O171" s="93"/>
      <c r="P171" s="93"/>
      <c r="Q171" s="93">
        <f t="shared" si="10"/>
        <v>4138</v>
      </c>
      <c r="R171" s="93"/>
      <c r="S171" s="93"/>
      <c r="T171" s="93"/>
      <c r="U171" s="179"/>
      <c r="X171" s="31" t="str">
        <f t="shared" si="7"/>
        <v/>
      </c>
    </row>
    <row r="172" spans="3:24" s="176" customFormat="1" ht="18" hidden="1">
      <c r="C172" s="93">
        <f t="shared" si="8"/>
        <v>165</v>
      </c>
      <c r="D172" s="177"/>
      <c r="E172" s="93"/>
      <c r="F172" s="93"/>
      <c r="G172" s="178"/>
      <c r="H172" s="34"/>
      <c r="I172" s="93"/>
      <c r="J172" s="93"/>
      <c r="K172" s="93"/>
      <c r="L172" s="93"/>
      <c r="M172" s="93"/>
      <c r="N172" s="93"/>
      <c r="O172" s="93"/>
      <c r="P172" s="93"/>
      <c r="Q172" s="93">
        <f t="shared" si="10"/>
        <v>4138</v>
      </c>
      <c r="R172" s="93"/>
      <c r="S172" s="93"/>
      <c r="T172" s="93"/>
      <c r="U172" s="179"/>
      <c r="X172" s="31" t="str">
        <f t="shared" si="7"/>
        <v/>
      </c>
    </row>
    <row r="173" spans="3:24" s="176" customFormat="1" ht="18" hidden="1">
      <c r="C173" s="93">
        <f t="shared" si="8"/>
        <v>166</v>
      </c>
      <c r="D173" s="177"/>
      <c r="E173" s="93"/>
      <c r="F173" s="93"/>
      <c r="G173" s="178"/>
      <c r="H173" s="34"/>
      <c r="I173" s="93"/>
      <c r="J173" s="93"/>
      <c r="K173" s="93"/>
      <c r="L173" s="93"/>
      <c r="M173" s="93"/>
      <c r="N173" s="93"/>
      <c r="O173" s="93"/>
      <c r="P173" s="93"/>
      <c r="Q173" s="93">
        <f t="shared" si="10"/>
        <v>4138</v>
      </c>
      <c r="R173" s="93"/>
      <c r="S173" s="93"/>
      <c r="T173" s="93"/>
      <c r="U173" s="179"/>
      <c r="X173" s="31" t="str">
        <f t="shared" si="7"/>
        <v/>
      </c>
    </row>
    <row r="174" spans="3:24" s="176" customFormat="1" ht="18" hidden="1">
      <c r="C174" s="93">
        <f t="shared" si="8"/>
        <v>167</v>
      </c>
      <c r="D174" s="177"/>
      <c r="E174" s="93"/>
      <c r="F174" s="93"/>
      <c r="G174" s="178"/>
      <c r="H174" s="34"/>
      <c r="I174" s="93"/>
      <c r="J174" s="93"/>
      <c r="K174" s="93"/>
      <c r="L174" s="93"/>
      <c r="M174" s="93"/>
      <c r="N174" s="93"/>
      <c r="O174" s="93"/>
      <c r="P174" s="93"/>
      <c r="Q174" s="93">
        <f t="shared" si="10"/>
        <v>4138</v>
      </c>
      <c r="R174" s="93"/>
      <c r="S174" s="93"/>
      <c r="T174" s="93"/>
      <c r="U174" s="179"/>
      <c r="X174" s="31" t="str">
        <f t="shared" si="7"/>
        <v/>
      </c>
    </row>
    <row r="175" spans="3:24" s="176" customFormat="1" ht="18" hidden="1">
      <c r="C175" s="93">
        <f t="shared" si="8"/>
        <v>168</v>
      </c>
      <c r="D175" s="177"/>
      <c r="E175" s="93"/>
      <c r="F175" s="93"/>
      <c r="G175" s="178"/>
      <c r="H175" s="34"/>
      <c r="I175" s="93"/>
      <c r="J175" s="93"/>
      <c r="K175" s="93"/>
      <c r="L175" s="93"/>
      <c r="M175" s="93"/>
      <c r="N175" s="93"/>
      <c r="O175" s="93"/>
      <c r="P175" s="93"/>
      <c r="Q175" s="93">
        <f t="shared" si="10"/>
        <v>4138</v>
      </c>
      <c r="R175" s="93"/>
      <c r="S175" s="93"/>
      <c r="T175" s="93"/>
      <c r="U175" s="179"/>
      <c r="X175" s="31" t="str">
        <f t="shared" si="7"/>
        <v/>
      </c>
    </row>
    <row r="176" spans="3:24" s="176" customFormat="1" ht="18" hidden="1">
      <c r="C176" s="93">
        <f t="shared" si="8"/>
        <v>169</v>
      </c>
      <c r="D176" s="177"/>
      <c r="E176" s="93"/>
      <c r="F176" s="93"/>
      <c r="G176" s="178"/>
      <c r="H176" s="34"/>
      <c r="I176" s="93"/>
      <c r="J176" s="93"/>
      <c r="K176" s="93"/>
      <c r="L176" s="93"/>
      <c r="M176" s="93"/>
      <c r="N176" s="93"/>
      <c r="O176" s="93"/>
      <c r="P176" s="93"/>
      <c r="Q176" s="93">
        <f t="shared" si="10"/>
        <v>4138</v>
      </c>
      <c r="R176" s="93"/>
      <c r="S176" s="93"/>
      <c r="T176" s="93"/>
      <c r="U176" s="179"/>
      <c r="X176" s="31" t="str">
        <f t="shared" si="7"/>
        <v/>
      </c>
    </row>
    <row r="177" spans="3:24" s="176" customFormat="1" ht="18" hidden="1">
      <c r="C177" s="93">
        <f t="shared" si="8"/>
        <v>170</v>
      </c>
      <c r="D177" s="177"/>
      <c r="E177" s="93"/>
      <c r="F177" s="93"/>
      <c r="G177" s="178"/>
      <c r="H177" s="34"/>
      <c r="I177" s="93"/>
      <c r="J177" s="93"/>
      <c r="K177" s="93"/>
      <c r="L177" s="93"/>
      <c r="M177" s="93"/>
      <c r="N177" s="93"/>
      <c r="O177" s="93"/>
      <c r="P177" s="93"/>
      <c r="Q177" s="93">
        <f t="shared" si="10"/>
        <v>4138</v>
      </c>
      <c r="R177" s="93"/>
      <c r="S177" s="93"/>
      <c r="T177" s="93"/>
      <c r="U177" s="179"/>
      <c r="X177" s="31" t="str">
        <f t="shared" si="7"/>
        <v/>
      </c>
    </row>
    <row r="178" spans="3:24" s="176" customFormat="1" ht="18" hidden="1">
      <c r="C178" s="93">
        <f t="shared" si="8"/>
        <v>171</v>
      </c>
      <c r="D178" s="177"/>
      <c r="E178" s="93"/>
      <c r="F178" s="93"/>
      <c r="G178" s="178"/>
      <c r="H178" s="34"/>
      <c r="I178" s="93"/>
      <c r="J178" s="93"/>
      <c r="K178" s="93"/>
      <c r="L178" s="93"/>
      <c r="M178" s="93"/>
      <c r="N178" s="93"/>
      <c r="O178" s="93"/>
      <c r="P178" s="93"/>
      <c r="Q178" s="93">
        <f t="shared" si="10"/>
        <v>4138</v>
      </c>
      <c r="R178" s="93"/>
      <c r="S178" s="93"/>
      <c r="T178" s="93"/>
      <c r="U178" s="179"/>
      <c r="X178" s="31" t="str">
        <f t="shared" si="7"/>
        <v/>
      </c>
    </row>
    <row r="179" spans="3:24" s="176" customFormat="1" ht="18" hidden="1">
      <c r="C179" s="93">
        <f t="shared" si="8"/>
        <v>172</v>
      </c>
      <c r="D179" s="177"/>
      <c r="E179" s="93"/>
      <c r="F179" s="93"/>
      <c r="G179" s="178"/>
      <c r="H179" s="34"/>
      <c r="I179" s="93"/>
      <c r="J179" s="93"/>
      <c r="K179" s="93"/>
      <c r="L179" s="93"/>
      <c r="M179" s="93"/>
      <c r="N179" s="93"/>
      <c r="O179" s="93"/>
      <c r="P179" s="93"/>
      <c r="Q179" s="93">
        <f t="shared" si="10"/>
        <v>4138</v>
      </c>
      <c r="R179" s="93"/>
      <c r="S179" s="93"/>
      <c r="T179" s="93"/>
      <c r="U179" s="179"/>
      <c r="X179" s="31" t="str">
        <f t="shared" si="7"/>
        <v/>
      </c>
    </row>
    <row r="180" spans="3:24" s="176" customFormat="1" ht="18" hidden="1">
      <c r="C180" s="93">
        <f t="shared" si="8"/>
        <v>173</v>
      </c>
      <c r="D180" s="177"/>
      <c r="E180" s="93"/>
      <c r="F180" s="93"/>
      <c r="G180" s="178"/>
      <c r="H180" s="34"/>
      <c r="I180" s="93"/>
      <c r="J180" s="93"/>
      <c r="K180" s="93"/>
      <c r="L180" s="93"/>
      <c r="M180" s="93"/>
      <c r="N180" s="93"/>
      <c r="O180" s="93"/>
      <c r="P180" s="93"/>
      <c r="Q180" s="93">
        <f t="shared" si="10"/>
        <v>4138</v>
      </c>
      <c r="R180" s="93"/>
      <c r="S180" s="93"/>
      <c r="T180" s="93"/>
      <c r="U180" s="179"/>
      <c r="X180" s="31" t="str">
        <f t="shared" si="7"/>
        <v/>
      </c>
    </row>
    <row r="181" spans="3:24" s="176" customFormat="1" ht="18" hidden="1">
      <c r="C181" s="93">
        <f t="shared" si="8"/>
        <v>174</v>
      </c>
      <c r="D181" s="177"/>
      <c r="E181" s="93"/>
      <c r="F181" s="93"/>
      <c r="G181" s="178"/>
      <c r="H181" s="34"/>
      <c r="I181" s="93"/>
      <c r="J181" s="93"/>
      <c r="K181" s="93"/>
      <c r="L181" s="93"/>
      <c r="M181" s="93"/>
      <c r="N181" s="93"/>
      <c r="O181" s="93"/>
      <c r="P181" s="93"/>
      <c r="Q181" s="93">
        <f t="shared" si="10"/>
        <v>4138</v>
      </c>
      <c r="R181" s="93"/>
      <c r="S181" s="93"/>
      <c r="T181" s="93"/>
      <c r="U181" s="179"/>
      <c r="X181" s="31" t="str">
        <f t="shared" si="7"/>
        <v/>
      </c>
    </row>
    <row r="182" spans="3:24" s="176" customFormat="1" ht="18" hidden="1">
      <c r="C182" s="93">
        <f t="shared" si="8"/>
        <v>175</v>
      </c>
      <c r="D182" s="177"/>
      <c r="E182" s="93"/>
      <c r="F182" s="93"/>
      <c r="G182" s="178"/>
      <c r="H182" s="34"/>
      <c r="I182" s="93"/>
      <c r="J182" s="93"/>
      <c r="K182" s="93"/>
      <c r="L182" s="93"/>
      <c r="M182" s="93"/>
      <c r="N182" s="93"/>
      <c r="O182" s="93"/>
      <c r="P182" s="93"/>
      <c r="Q182" s="93">
        <f t="shared" si="10"/>
        <v>4138</v>
      </c>
      <c r="R182" s="93"/>
      <c r="S182" s="93"/>
      <c r="T182" s="93"/>
      <c r="U182" s="179"/>
      <c r="X182" s="31" t="str">
        <f t="shared" si="7"/>
        <v/>
      </c>
    </row>
    <row r="183" spans="3:24" s="176" customFormat="1" ht="18" hidden="1">
      <c r="C183" s="93">
        <f t="shared" si="8"/>
        <v>176</v>
      </c>
      <c r="D183" s="177"/>
      <c r="E183" s="93"/>
      <c r="F183" s="93"/>
      <c r="G183" s="178"/>
      <c r="H183" s="34"/>
      <c r="I183" s="93"/>
      <c r="J183" s="93"/>
      <c r="K183" s="93"/>
      <c r="L183" s="93"/>
      <c r="M183" s="93"/>
      <c r="N183" s="93"/>
      <c r="O183" s="93"/>
      <c r="P183" s="93"/>
      <c r="Q183" s="93">
        <f t="shared" si="10"/>
        <v>4138</v>
      </c>
      <c r="R183" s="93"/>
      <c r="S183" s="93"/>
      <c r="T183" s="93"/>
      <c r="U183" s="179"/>
      <c r="X183" s="31" t="str">
        <f t="shared" si="7"/>
        <v/>
      </c>
    </row>
    <row r="184" spans="3:24" s="176" customFormat="1" ht="18" hidden="1">
      <c r="C184" s="93">
        <f t="shared" si="8"/>
        <v>177</v>
      </c>
      <c r="D184" s="177"/>
      <c r="E184" s="93"/>
      <c r="F184" s="93"/>
      <c r="G184" s="178"/>
      <c r="H184" s="34"/>
      <c r="I184" s="93"/>
      <c r="J184" s="93"/>
      <c r="K184" s="93"/>
      <c r="L184" s="93"/>
      <c r="M184" s="93"/>
      <c r="N184" s="93"/>
      <c r="O184" s="93"/>
      <c r="P184" s="93"/>
      <c r="Q184" s="93">
        <f t="shared" si="10"/>
        <v>4138</v>
      </c>
      <c r="R184" s="93"/>
      <c r="S184" s="93"/>
      <c r="T184" s="93"/>
      <c r="U184" s="179"/>
      <c r="X184" s="31" t="str">
        <f t="shared" si="7"/>
        <v/>
      </c>
    </row>
    <row r="185" spans="3:24" s="176" customFormat="1" ht="18" hidden="1">
      <c r="C185" s="93">
        <f t="shared" si="8"/>
        <v>178</v>
      </c>
      <c r="D185" s="177"/>
      <c r="E185" s="93"/>
      <c r="F185" s="93"/>
      <c r="G185" s="178"/>
      <c r="H185" s="34"/>
      <c r="I185" s="93"/>
      <c r="J185" s="93"/>
      <c r="K185" s="93"/>
      <c r="L185" s="93"/>
      <c r="M185" s="93"/>
      <c r="N185" s="93"/>
      <c r="O185" s="93"/>
      <c r="P185" s="93"/>
      <c r="Q185" s="93">
        <f t="shared" si="10"/>
        <v>4138</v>
      </c>
      <c r="R185" s="93"/>
      <c r="S185" s="93"/>
      <c r="T185" s="93"/>
      <c r="U185" s="179"/>
      <c r="X185" s="31" t="str">
        <f t="shared" si="7"/>
        <v/>
      </c>
    </row>
    <row r="186" spans="3:24" s="176" customFormat="1" ht="18" hidden="1">
      <c r="C186" s="93">
        <f t="shared" si="8"/>
        <v>179</v>
      </c>
      <c r="D186" s="177"/>
      <c r="E186" s="93"/>
      <c r="F186" s="93"/>
      <c r="G186" s="178"/>
      <c r="H186" s="34"/>
      <c r="I186" s="93"/>
      <c r="J186" s="93"/>
      <c r="K186" s="93"/>
      <c r="L186" s="93"/>
      <c r="M186" s="93"/>
      <c r="N186" s="93"/>
      <c r="O186" s="93"/>
      <c r="P186" s="93"/>
      <c r="Q186" s="93">
        <f t="shared" si="10"/>
        <v>4138</v>
      </c>
      <c r="R186" s="93"/>
      <c r="S186" s="93"/>
      <c r="T186" s="93"/>
      <c r="U186" s="179"/>
      <c r="X186" s="31" t="str">
        <f t="shared" si="7"/>
        <v/>
      </c>
    </row>
    <row r="187" spans="3:24" s="176" customFormat="1" ht="18" hidden="1">
      <c r="C187" s="93">
        <f t="shared" si="8"/>
        <v>180</v>
      </c>
      <c r="D187" s="177"/>
      <c r="E187" s="93"/>
      <c r="F187" s="93"/>
      <c r="G187" s="178"/>
      <c r="H187" s="34"/>
      <c r="I187" s="93"/>
      <c r="J187" s="93"/>
      <c r="K187" s="93"/>
      <c r="L187" s="93"/>
      <c r="M187" s="93"/>
      <c r="N187" s="93"/>
      <c r="O187" s="93"/>
      <c r="P187" s="93"/>
      <c r="Q187" s="93">
        <f t="shared" si="10"/>
        <v>4138</v>
      </c>
      <c r="R187" s="93"/>
      <c r="S187" s="93"/>
      <c r="T187" s="93"/>
      <c r="U187" s="179"/>
      <c r="X187" s="31" t="str">
        <f t="shared" si="7"/>
        <v/>
      </c>
    </row>
    <row r="188" spans="3:24" s="176" customFormat="1" ht="18" hidden="1">
      <c r="C188" s="93">
        <f t="shared" si="8"/>
        <v>181</v>
      </c>
      <c r="D188" s="177"/>
      <c r="E188" s="93"/>
      <c r="F188" s="93"/>
      <c r="G188" s="178"/>
      <c r="H188" s="34"/>
      <c r="I188" s="93"/>
      <c r="J188" s="93"/>
      <c r="K188" s="93"/>
      <c r="L188" s="93"/>
      <c r="M188" s="93"/>
      <c r="N188" s="93"/>
      <c r="O188" s="93"/>
      <c r="P188" s="93"/>
      <c r="Q188" s="93">
        <f t="shared" si="10"/>
        <v>4138</v>
      </c>
      <c r="R188" s="93"/>
      <c r="S188" s="93"/>
      <c r="T188" s="93"/>
      <c r="U188" s="179"/>
      <c r="X188" s="31" t="str">
        <f t="shared" si="7"/>
        <v/>
      </c>
    </row>
    <row r="189" spans="3:24" s="176" customFormat="1" ht="18" hidden="1">
      <c r="C189" s="93">
        <f t="shared" si="8"/>
        <v>182</v>
      </c>
      <c r="D189" s="177"/>
      <c r="E189" s="93"/>
      <c r="F189" s="93"/>
      <c r="G189" s="178"/>
      <c r="H189" s="34"/>
      <c r="I189" s="93"/>
      <c r="J189" s="93"/>
      <c r="K189" s="93"/>
      <c r="L189" s="93"/>
      <c r="M189" s="93"/>
      <c r="N189" s="93"/>
      <c r="O189" s="93"/>
      <c r="P189" s="93"/>
      <c r="Q189" s="93">
        <f t="shared" si="10"/>
        <v>4138</v>
      </c>
      <c r="R189" s="93"/>
      <c r="S189" s="93"/>
      <c r="T189" s="93"/>
      <c r="U189" s="179"/>
      <c r="X189" s="31" t="str">
        <f t="shared" si="7"/>
        <v/>
      </c>
    </row>
    <row r="190" spans="3:24" s="176" customFormat="1" ht="18" hidden="1">
      <c r="C190" s="93">
        <f t="shared" si="8"/>
        <v>183</v>
      </c>
      <c r="D190" s="177"/>
      <c r="E190" s="93"/>
      <c r="F190" s="93"/>
      <c r="G190" s="178"/>
      <c r="H190" s="34"/>
      <c r="I190" s="93"/>
      <c r="J190" s="93"/>
      <c r="K190" s="93"/>
      <c r="L190" s="93"/>
      <c r="M190" s="93"/>
      <c r="N190" s="93"/>
      <c r="O190" s="93"/>
      <c r="P190" s="93"/>
      <c r="Q190" s="93">
        <f t="shared" si="10"/>
        <v>4138</v>
      </c>
      <c r="R190" s="93"/>
      <c r="S190" s="93"/>
      <c r="T190" s="93"/>
      <c r="U190" s="179"/>
      <c r="X190" s="31" t="str">
        <f t="shared" si="7"/>
        <v/>
      </c>
    </row>
    <row r="191" spans="3:24" s="176" customFormat="1" ht="18" hidden="1">
      <c r="C191" s="93">
        <f t="shared" si="8"/>
        <v>184</v>
      </c>
      <c r="D191" s="177"/>
      <c r="E191" s="93"/>
      <c r="F191" s="93"/>
      <c r="G191" s="178"/>
      <c r="H191" s="34"/>
      <c r="I191" s="93"/>
      <c r="J191" s="93"/>
      <c r="K191" s="93"/>
      <c r="L191" s="93"/>
      <c r="M191" s="93"/>
      <c r="N191" s="93"/>
      <c r="O191" s="93"/>
      <c r="P191" s="93"/>
      <c r="Q191" s="93">
        <f t="shared" si="10"/>
        <v>4138</v>
      </c>
      <c r="R191" s="93"/>
      <c r="S191" s="93"/>
      <c r="T191" s="93"/>
      <c r="U191" s="179"/>
      <c r="X191" s="31" t="str">
        <f t="shared" si="7"/>
        <v/>
      </c>
    </row>
    <row r="192" spans="3:24" s="176" customFormat="1" ht="18" hidden="1">
      <c r="C192" s="93">
        <f t="shared" si="8"/>
        <v>185</v>
      </c>
      <c r="D192" s="177"/>
      <c r="E192" s="93"/>
      <c r="F192" s="93"/>
      <c r="G192" s="178"/>
      <c r="H192" s="34"/>
      <c r="I192" s="93"/>
      <c r="J192" s="93"/>
      <c r="K192" s="93"/>
      <c r="L192" s="93"/>
      <c r="M192" s="93"/>
      <c r="N192" s="93"/>
      <c r="O192" s="93"/>
      <c r="P192" s="93"/>
      <c r="Q192" s="93">
        <f t="shared" si="10"/>
        <v>4138</v>
      </c>
      <c r="R192" s="93"/>
      <c r="S192" s="93"/>
      <c r="T192" s="93"/>
      <c r="U192" s="179"/>
      <c r="X192" s="31" t="str">
        <f t="shared" si="7"/>
        <v/>
      </c>
    </row>
    <row r="193" spans="3:24" s="176" customFormat="1" ht="18" hidden="1">
      <c r="C193" s="93">
        <f t="shared" si="8"/>
        <v>186</v>
      </c>
      <c r="D193" s="177"/>
      <c r="E193" s="93"/>
      <c r="F193" s="93"/>
      <c r="G193" s="178"/>
      <c r="H193" s="34"/>
      <c r="I193" s="93"/>
      <c r="J193" s="93"/>
      <c r="K193" s="93"/>
      <c r="L193" s="93"/>
      <c r="M193" s="93"/>
      <c r="N193" s="93"/>
      <c r="O193" s="93"/>
      <c r="P193" s="93"/>
      <c r="Q193" s="93">
        <f t="shared" si="10"/>
        <v>4138</v>
      </c>
      <c r="R193" s="93"/>
      <c r="S193" s="93"/>
      <c r="T193" s="93"/>
      <c r="U193" s="179"/>
      <c r="X193" s="31" t="str">
        <f t="shared" si="7"/>
        <v/>
      </c>
    </row>
    <row r="194" spans="3:24" s="176" customFormat="1" ht="18" hidden="1">
      <c r="C194" s="93">
        <f t="shared" si="8"/>
        <v>187</v>
      </c>
      <c r="D194" s="177"/>
      <c r="E194" s="93"/>
      <c r="F194" s="93"/>
      <c r="G194" s="178"/>
      <c r="H194" s="34"/>
      <c r="I194" s="93"/>
      <c r="J194" s="93"/>
      <c r="K194" s="93"/>
      <c r="L194" s="93"/>
      <c r="M194" s="93"/>
      <c r="N194" s="93"/>
      <c r="O194" s="93"/>
      <c r="P194" s="93"/>
      <c r="Q194" s="93">
        <f t="shared" si="10"/>
        <v>4138</v>
      </c>
      <c r="R194" s="93"/>
      <c r="S194" s="93"/>
      <c r="T194" s="93"/>
      <c r="U194" s="179"/>
      <c r="X194" s="31" t="str">
        <f t="shared" si="7"/>
        <v/>
      </c>
    </row>
    <row r="195" spans="3:24" s="176" customFormat="1" ht="18" hidden="1">
      <c r="C195" s="93">
        <f t="shared" si="8"/>
        <v>188</v>
      </c>
      <c r="D195" s="177"/>
      <c r="E195" s="93"/>
      <c r="F195" s="93"/>
      <c r="G195" s="178"/>
      <c r="H195" s="34"/>
      <c r="I195" s="93"/>
      <c r="J195" s="93"/>
      <c r="K195" s="93"/>
      <c r="L195" s="93"/>
      <c r="M195" s="93"/>
      <c r="N195" s="93"/>
      <c r="O195" s="93"/>
      <c r="P195" s="93"/>
      <c r="Q195" s="93">
        <f t="shared" si="10"/>
        <v>4138</v>
      </c>
      <c r="R195" s="93"/>
      <c r="S195" s="93"/>
      <c r="T195" s="93"/>
      <c r="U195" s="179"/>
      <c r="X195" s="31" t="str">
        <f t="shared" si="7"/>
        <v/>
      </c>
    </row>
    <row r="196" spans="3:24" s="176" customFormat="1" ht="18" hidden="1">
      <c r="C196" s="93">
        <f t="shared" si="8"/>
        <v>189</v>
      </c>
      <c r="D196" s="177"/>
      <c r="E196" s="93"/>
      <c r="F196" s="93"/>
      <c r="G196" s="178"/>
      <c r="H196" s="34"/>
      <c r="I196" s="93"/>
      <c r="J196" s="93"/>
      <c r="K196" s="93"/>
      <c r="L196" s="93"/>
      <c r="M196" s="93"/>
      <c r="N196" s="93"/>
      <c r="O196" s="93"/>
      <c r="P196" s="93"/>
      <c r="Q196" s="93">
        <f t="shared" si="10"/>
        <v>4138</v>
      </c>
      <c r="R196" s="93"/>
      <c r="S196" s="93"/>
      <c r="T196" s="93"/>
      <c r="U196" s="179"/>
      <c r="X196" s="31" t="str">
        <f t="shared" si="7"/>
        <v/>
      </c>
    </row>
    <row r="197" spans="3:24" s="176" customFormat="1" ht="18" hidden="1">
      <c r="C197" s="93">
        <f t="shared" si="8"/>
        <v>190</v>
      </c>
      <c r="D197" s="177"/>
      <c r="E197" s="93"/>
      <c r="F197" s="93"/>
      <c r="G197" s="178"/>
      <c r="H197" s="34"/>
      <c r="I197" s="93"/>
      <c r="J197" s="93"/>
      <c r="K197" s="93"/>
      <c r="L197" s="93"/>
      <c r="M197" s="93"/>
      <c r="N197" s="93"/>
      <c r="O197" s="93"/>
      <c r="P197" s="93"/>
      <c r="Q197" s="93">
        <f t="shared" si="10"/>
        <v>4138</v>
      </c>
      <c r="R197" s="93"/>
      <c r="S197" s="93"/>
      <c r="T197" s="93"/>
      <c r="U197" s="179"/>
      <c r="X197" s="31" t="str">
        <f t="shared" si="7"/>
        <v/>
      </c>
    </row>
    <row r="198" spans="3:24" s="176" customFormat="1" ht="18" hidden="1">
      <c r="C198" s="93">
        <f t="shared" si="8"/>
        <v>191</v>
      </c>
      <c r="D198" s="177"/>
      <c r="E198" s="93"/>
      <c r="F198" s="93"/>
      <c r="G198" s="178"/>
      <c r="H198" s="34"/>
      <c r="I198" s="93"/>
      <c r="J198" s="93"/>
      <c r="K198" s="93"/>
      <c r="L198" s="93"/>
      <c r="M198" s="93"/>
      <c r="N198" s="93"/>
      <c r="O198" s="93"/>
      <c r="P198" s="93"/>
      <c r="Q198" s="93">
        <f t="shared" si="10"/>
        <v>4138</v>
      </c>
      <c r="R198" s="93"/>
      <c r="S198" s="93"/>
      <c r="T198" s="93"/>
      <c r="U198" s="179"/>
      <c r="X198" s="31" t="str">
        <f t="shared" si="7"/>
        <v/>
      </c>
    </row>
    <row r="199" spans="3:24" s="176" customFormat="1" ht="18" hidden="1">
      <c r="C199" s="93">
        <f t="shared" si="8"/>
        <v>192</v>
      </c>
      <c r="D199" s="177"/>
      <c r="E199" s="93"/>
      <c r="F199" s="93"/>
      <c r="G199" s="178"/>
      <c r="H199" s="34"/>
      <c r="I199" s="93"/>
      <c r="J199" s="93"/>
      <c r="K199" s="93"/>
      <c r="L199" s="93"/>
      <c r="M199" s="93"/>
      <c r="N199" s="93"/>
      <c r="O199" s="93"/>
      <c r="P199" s="93"/>
      <c r="Q199" s="93">
        <f t="shared" si="10"/>
        <v>4138</v>
      </c>
      <c r="R199" s="93"/>
      <c r="S199" s="93"/>
      <c r="T199" s="93"/>
      <c r="U199" s="179"/>
      <c r="X199" s="31" t="str">
        <f t="shared" si="7"/>
        <v/>
      </c>
    </row>
    <row r="200" spans="3:24" s="176" customFormat="1" ht="18" hidden="1">
      <c r="C200" s="93">
        <f t="shared" si="8"/>
        <v>193</v>
      </c>
      <c r="D200" s="177"/>
      <c r="E200" s="93"/>
      <c r="F200" s="93"/>
      <c r="G200" s="178"/>
      <c r="H200" s="34"/>
      <c r="I200" s="93"/>
      <c r="J200" s="93"/>
      <c r="K200" s="93"/>
      <c r="L200" s="93"/>
      <c r="M200" s="93"/>
      <c r="N200" s="93"/>
      <c r="O200" s="93"/>
      <c r="P200" s="93"/>
      <c r="Q200" s="93">
        <f t="shared" si="10"/>
        <v>4138</v>
      </c>
      <c r="R200" s="93"/>
      <c r="S200" s="93"/>
      <c r="T200" s="93"/>
      <c r="U200" s="179"/>
      <c r="X200" s="31" t="str">
        <f t="shared" si="7"/>
        <v/>
      </c>
    </row>
    <row r="201" spans="3:24" s="176" customFormat="1" ht="18" hidden="1">
      <c r="C201" s="93">
        <f t="shared" si="8"/>
        <v>194</v>
      </c>
      <c r="D201" s="177"/>
      <c r="E201" s="93"/>
      <c r="F201" s="93"/>
      <c r="G201" s="178"/>
      <c r="H201" s="34"/>
      <c r="I201" s="93"/>
      <c r="J201" s="93"/>
      <c r="K201" s="93"/>
      <c r="L201" s="93"/>
      <c r="M201" s="93"/>
      <c r="N201" s="93"/>
      <c r="O201" s="93"/>
      <c r="P201" s="93"/>
      <c r="Q201" s="93">
        <f t="shared" si="10"/>
        <v>4138</v>
      </c>
      <c r="R201" s="93"/>
      <c r="S201" s="93"/>
      <c r="T201" s="93"/>
      <c r="U201" s="179"/>
      <c r="X201" s="31" t="str">
        <f t="shared" ref="X201:X264" si="11">+E201&amp;F201</f>
        <v/>
      </c>
    </row>
    <row r="202" spans="3:24" s="176" customFormat="1" ht="18" hidden="1">
      <c r="C202" s="93">
        <f t="shared" ref="C202:C265" si="12">+C201+1</f>
        <v>195</v>
      </c>
      <c r="D202" s="177"/>
      <c r="E202" s="93"/>
      <c r="F202" s="93"/>
      <c r="G202" s="178"/>
      <c r="H202" s="34"/>
      <c r="I202" s="93"/>
      <c r="J202" s="93"/>
      <c r="K202" s="93"/>
      <c r="L202" s="93"/>
      <c r="M202" s="93"/>
      <c r="N202" s="93"/>
      <c r="O202" s="93"/>
      <c r="P202" s="93"/>
      <c r="Q202" s="93">
        <f t="shared" si="10"/>
        <v>4138</v>
      </c>
      <c r="R202" s="93"/>
      <c r="S202" s="93"/>
      <c r="T202" s="93"/>
      <c r="U202" s="179"/>
      <c r="X202" s="31" t="str">
        <f t="shared" si="11"/>
        <v/>
      </c>
    </row>
    <row r="203" spans="3:24" s="176" customFormat="1" ht="18" hidden="1">
      <c r="C203" s="93">
        <f t="shared" si="12"/>
        <v>196</v>
      </c>
      <c r="D203" s="177"/>
      <c r="E203" s="93"/>
      <c r="F203" s="93"/>
      <c r="G203" s="178"/>
      <c r="H203" s="34"/>
      <c r="I203" s="93"/>
      <c r="J203" s="93"/>
      <c r="K203" s="93"/>
      <c r="L203" s="93"/>
      <c r="M203" s="93"/>
      <c r="N203" s="93"/>
      <c r="O203" s="93"/>
      <c r="P203" s="93"/>
      <c r="Q203" s="93">
        <f t="shared" si="10"/>
        <v>4138</v>
      </c>
      <c r="R203" s="93"/>
      <c r="S203" s="93"/>
      <c r="T203" s="93"/>
      <c r="U203" s="179"/>
      <c r="X203" s="31" t="str">
        <f t="shared" si="11"/>
        <v/>
      </c>
    </row>
    <row r="204" spans="3:24" s="176" customFormat="1" ht="18" hidden="1">
      <c r="C204" s="93">
        <f t="shared" si="12"/>
        <v>197</v>
      </c>
      <c r="D204" s="177"/>
      <c r="E204" s="93"/>
      <c r="F204" s="93"/>
      <c r="G204" s="178"/>
      <c r="H204" s="34"/>
      <c r="I204" s="93"/>
      <c r="J204" s="93"/>
      <c r="K204" s="93"/>
      <c r="L204" s="93"/>
      <c r="M204" s="93"/>
      <c r="N204" s="93"/>
      <c r="O204" s="93"/>
      <c r="P204" s="93"/>
      <c r="Q204" s="93">
        <f t="shared" si="10"/>
        <v>4138</v>
      </c>
      <c r="R204" s="93"/>
      <c r="S204" s="93"/>
      <c r="T204" s="93"/>
      <c r="U204" s="179"/>
      <c r="X204" s="31" t="str">
        <f t="shared" si="11"/>
        <v/>
      </c>
    </row>
    <row r="205" spans="3:24" s="176" customFormat="1" ht="18" hidden="1">
      <c r="C205" s="93">
        <f t="shared" si="12"/>
        <v>198</v>
      </c>
      <c r="D205" s="177"/>
      <c r="E205" s="93"/>
      <c r="F205" s="93"/>
      <c r="G205" s="178"/>
      <c r="H205" s="34"/>
      <c r="I205" s="93"/>
      <c r="J205" s="93"/>
      <c r="K205" s="93"/>
      <c r="L205" s="93"/>
      <c r="M205" s="93"/>
      <c r="N205" s="93"/>
      <c r="O205" s="93"/>
      <c r="P205" s="93"/>
      <c r="Q205" s="93">
        <f t="shared" si="10"/>
        <v>4138</v>
      </c>
      <c r="R205" s="93"/>
      <c r="S205" s="93"/>
      <c r="T205" s="93"/>
      <c r="U205" s="179"/>
      <c r="X205" s="31" t="str">
        <f t="shared" si="11"/>
        <v/>
      </c>
    </row>
    <row r="206" spans="3:24" s="176" customFormat="1" ht="18" hidden="1">
      <c r="C206" s="93">
        <f t="shared" si="12"/>
        <v>199</v>
      </c>
      <c r="D206" s="177"/>
      <c r="E206" s="93"/>
      <c r="F206" s="93"/>
      <c r="G206" s="178"/>
      <c r="H206" s="34"/>
      <c r="I206" s="93"/>
      <c r="J206" s="93"/>
      <c r="K206" s="93"/>
      <c r="L206" s="93"/>
      <c r="M206" s="93"/>
      <c r="N206" s="93"/>
      <c r="O206" s="93"/>
      <c r="P206" s="93"/>
      <c r="Q206" s="93">
        <f t="shared" si="10"/>
        <v>4138</v>
      </c>
      <c r="R206" s="93"/>
      <c r="S206" s="93"/>
      <c r="T206" s="93"/>
      <c r="U206" s="179"/>
      <c r="X206" s="31" t="str">
        <f t="shared" si="11"/>
        <v/>
      </c>
    </row>
    <row r="207" spans="3:24" s="176" customFormat="1" ht="18" hidden="1">
      <c r="C207" s="93">
        <f t="shared" si="12"/>
        <v>200</v>
      </c>
      <c r="D207" s="177"/>
      <c r="E207" s="93"/>
      <c r="F207" s="93"/>
      <c r="G207" s="178"/>
      <c r="H207" s="34"/>
      <c r="I207" s="93"/>
      <c r="J207" s="93"/>
      <c r="K207" s="93"/>
      <c r="L207" s="93"/>
      <c r="M207" s="93"/>
      <c r="N207" s="93"/>
      <c r="O207" s="93"/>
      <c r="P207" s="93"/>
      <c r="Q207" s="93">
        <f t="shared" si="10"/>
        <v>4138</v>
      </c>
      <c r="R207" s="93"/>
      <c r="S207" s="93"/>
      <c r="T207" s="93"/>
      <c r="U207" s="179"/>
      <c r="X207" s="31" t="str">
        <f t="shared" si="11"/>
        <v/>
      </c>
    </row>
    <row r="208" spans="3:24" s="229" customFormat="1" ht="18" hidden="1">
      <c r="C208" s="111">
        <f t="shared" si="12"/>
        <v>201</v>
      </c>
      <c r="D208" s="225"/>
      <c r="E208" s="111"/>
      <c r="F208" s="111"/>
      <c r="G208" s="226"/>
      <c r="H208" s="227"/>
      <c r="I208" s="111"/>
      <c r="J208" s="111"/>
      <c r="K208" s="111"/>
      <c r="L208" s="111"/>
      <c r="M208" s="111"/>
      <c r="N208" s="111"/>
      <c r="O208" s="111"/>
      <c r="P208" s="111"/>
      <c r="Q208" s="111">
        <f t="shared" si="10"/>
        <v>4138</v>
      </c>
      <c r="R208" s="111"/>
      <c r="S208" s="111"/>
      <c r="T208" s="111"/>
      <c r="U208" s="228"/>
      <c r="X208" s="230" t="str">
        <f t="shared" si="11"/>
        <v/>
      </c>
    </row>
    <row r="209" spans="3:24" s="229" customFormat="1" ht="18" hidden="1">
      <c r="C209" s="111">
        <f t="shared" si="12"/>
        <v>202</v>
      </c>
      <c r="D209" s="225"/>
      <c r="E209" s="111"/>
      <c r="F209" s="111"/>
      <c r="G209" s="226"/>
      <c r="H209" s="227"/>
      <c r="I209" s="111"/>
      <c r="J209" s="111"/>
      <c r="K209" s="111"/>
      <c r="L209" s="111"/>
      <c r="M209" s="111"/>
      <c r="N209" s="111"/>
      <c r="O209" s="111"/>
      <c r="P209" s="111"/>
      <c r="Q209" s="111">
        <f t="shared" si="10"/>
        <v>4138</v>
      </c>
      <c r="R209" s="111"/>
      <c r="S209" s="111"/>
      <c r="T209" s="111"/>
      <c r="U209" s="228"/>
      <c r="X209" s="230" t="str">
        <f t="shared" si="11"/>
        <v/>
      </c>
    </row>
    <row r="210" spans="3:24" s="229" customFormat="1" ht="18" hidden="1">
      <c r="C210" s="111">
        <f t="shared" si="12"/>
        <v>203</v>
      </c>
      <c r="D210" s="225"/>
      <c r="E210" s="111"/>
      <c r="F210" s="111"/>
      <c r="G210" s="226"/>
      <c r="H210" s="227"/>
      <c r="I210" s="111"/>
      <c r="J210" s="111"/>
      <c r="K210" s="111"/>
      <c r="L210" s="111"/>
      <c r="M210" s="111"/>
      <c r="N210" s="111"/>
      <c r="O210" s="111"/>
      <c r="P210" s="111"/>
      <c r="Q210" s="111">
        <f t="shared" si="10"/>
        <v>4138</v>
      </c>
      <c r="R210" s="111"/>
      <c r="S210" s="111"/>
      <c r="T210" s="111"/>
      <c r="U210" s="228"/>
      <c r="X210" s="230" t="str">
        <f t="shared" si="11"/>
        <v/>
      </c>
    </row>
    <row r="211" spans="3:24" s="229" customFormat="1" ht="18" hidden="1">
      <c r="C211" s="111">
        <f t="shared" si="12"/>
        <v>204</v>
      </c>
      <c r="D211" s="225"/>
      <c r="E211" s="111"/>
      <c r="F211" s="111"/>
      <c r="G211" s="226"/>
      <c r="H211" s="227"/>
      <c r="I211" s="111"/>
      <c r="J211" s="111"/>
      <c r="K211" s="111"/>
      <c r="L211" s="111"/>
      <c r="M211" s="111"/>
      <c r="N211" s="111"/>
      <c r="O211" s="111"/>
      <c r="P211" s="111"/>
      <c r="Q211" s="111">
        <f t="shared" si="10"/>
        <v>4138</v>
      </c>
      <c r="R211" s="111"/>
      <c r="S211" s="111"/>
      <c r="T211" s="111"/>
      <c r="U211" s="228"/>
      <c r="X211" s="230" t="str">
        <f t="shared" si="11"/>
        <v/>
      </c>
    </row>
    <row r="212" spans="3:24" s="229" customFormat="1" ht="18" hidden="1">
      <c r="C212" s="111">
        <f t="shared" si="12"/>
        <v>205</v>
      </c>
      <c r="D212" s="225"/>
      <c r="E212" s="111"/>
      <c r="F212" s="111"/>
      <c r="G212" s="226"/>
      <c r="H212" s="227"/>
      <c r="I212" s="111"/>
      <c r="J212" s="111"/>
      <c r="K212" s="111"/>
      <c r="L212" s="111"/>
      <c r="M212" s="111"/>
      <c r="N212" s="111"/>
      <c r="O212" s="111"/>
      <c r="P212" s="111"/>
      <c r="Q212" s="111">
        <f t="shared" si="10"/>
        <v>4138</v>
      </c>
      <c r="R212" s="111"/>
      <c r="S212" s="111"/>
      <c r="T212" s="111"/>
      <c r="U212" s="228"/>
      <c r="X212" s="230" t="str">
        <f t="shared" si="11"/>
        <v/>
      </c>
    </row>
    <row r="213" spans="3:24" s="229" customFormat="1" ht="18" hidden="1">
      <c r="C213" s="111">
        <f t="shared" si="12"/>
        <v>206</v>
      </c>
      <c r="D213" s="225"/>
      <c r="E213" s="111"/>
      <c r="F213" s="111"/>
      <c r="G213" s="226"/>
      <c r="H213" s="227"/>
      <c r="I213" s="111"/>
      <c r="J213" s="111"/>
      <c r="K213" s="111"/>
      <c r="L213" s="111"/>
      <c r="M213" s="111"/>
      <c r="N213" s="111"/>
      <c r="O213" s="111"/>
      <c r="P213" s="111"/>
      <c r="Q213" s="111">
        <f t="shared" si="10"/>
        <v>4138</v>
      </c>
      <c r="R213" s="111"/>
      <c r="S213" s="111"/>
      <c r="T213" s="111"/>
      <c r="U213" s="228"/>
      <c r="X213" s="230" t="str">
        <f t="shared" si="11"/>
        <v/>
      </c>
    </row>
    <row r="214" spans="3:24" s="229" customFormat="1" ht="18" hidden="1">
      <c r="C214" s="111">
        <f t="shared" si="12"/>
        <v>207</v>
      </c>
      <c r="D214" s="225"/>
      <c r="E214" s="111"/>
      <c r="F214" s="111"/>
      <c r="G214" s="226"/>
      <c r="H214" s="227"/>
      <c r="I214" s="111"/>
      <c r="J214" s="111"/>
      <c r="K214" s="111"/>
      <c r="L214" s="111"/>
      <c r="M214" s="111"/>
      <c r="N214" s="111"/>
      <c r="O214" s="111"/>
      <c r="P214" s="111"/>
      <c r="Q214" s="111">
        <f t="shared" si="10"/>
        <v>4138</v>
      </c>
      <c r="R214" s="111"/>
      <c r="S214" s="111"/>
      <c r="T214" s="111"/>
      <c r="U214" s="228"/>
      <c r="X214" s="230" t="str">
        <f t="shared" si="11"/>
        <v/>
      </c>
    </row>
    <row r="215" spans="3:24" s="229" customFormat="1" ht="18" hidden="1">
      <c r="C215" s="111">
        <f t="shared" si="12"/>
        <v>208</v>
      </c>
      <c r="D215" s="225"/>
      <c r="E215" s="111"/>
      <c r="F215" s="111"/>
      <c r="G215" s="226"/>
      <c r="H215" s="227"/>
      <c r="I215" s="111"/>
      <c r="J215" s="111"/>
      <c r="K215" s="111"/>
      <c r="L215" s="111"/>
      <c r="M215" s="111"/>
      <c r="N215" s="111"/>
      <c r="O215" s="111"/>
      <c r="P215" s="111"/>
      <c r="Q215" s="111">
        <f t="shared" si="10"/>
        <v>4138</v>
      </c>
      <c r="R215" s="111"/>
      <c r="S215" s="111"/>
      <c r="T215" s="111"/>
      <c r="U215" s="228"/>
      <c r="X215" s="230" t="str">
        <f t="shared" si="11"/>
        <v/>
      </c>
    </row>
    <row r="216" spans="3:24" s="229" customFormat="1" ht="18" hidden="1">
      <c r="C216" s="111">
        <f t="shared" si="12"/>
        <v>209</v>
      </c>
      <c r="D216" s="225"/>
      <c r="E216" s="111"/>
      <c r="F216" s="111"/>
      <c r="G216" s="226"/>
      <c r="H216" s="227"/>
      <c r="I216" s="111"/>
      <c r="J216" s="111"/>
      <c r="K216" s="111"/>
      <c r="L216" s="111"/>
      <c r="M216" s="111"/>
      <c r="N216" s="111"/>
      <c r="O216" s="111"/>
      <c r="P216" s="111"/>
      <c r="Q216" s="111">
        <f t="shared" si="10"/>
        <v>4138</v>
      </c>
      <c r="R216" s="111"/>
      <c r="S216" s="111"/>
      <c r="T216" s="111"/>
      <c r="U216" s="228"/>
      <c r="X216" s="230" t="str">
        <f t="shared" si="11"/>
        <v/>
      </c>
    </row>
    <row r="217" spans="3:24" s="229" customFormat="1" ht="18" hidden="1">
      <c r="C217" s="111">
        <f t="shared" si="12"/>
        <v>210</v>
      </c>
      <c r="D217" s="225"/>
      <c r="E217" s="111"/>
      <c r="F217" s="111"/>
      <c r="G217" s="226"/>
      <c r="H217" s="227"/>
      <c r="I217" s="111"/>
      <c r="J217" s="111"/>
      <c r="K217" s="111"/>
      <c r="L217" s="111"/>
      <c r="M217" s="111"/>
      <c r="N217" s="111"/>
      <c r="O217" s="111"/>
      <c r="P217" s="111"/>
      <c r="Q217" s="111">
        <f t="shared" si="10"/>
        <v>4138</v>
      </c>
      <c r="R217" s="111"/>
      <c r="S217" s="111"/>
      <c r="T217" s="111"/>
      <c r="U217" s="228"/>
      <c r="X217" s="230" t="str">
        <f t="shared" si="11"/>
        <v/>
      </c>
    </row>
    <row r="218" spans="3:24" s="229" customFormat="1" ht="18" hidden="1">
      <c r="C218" s="111">
        <f t="shared" si="12"/>
        <v>211</v>
      </c>
      <c r="D218" s="225"/>
      <c r="E218" s="111"/>
      <c r="F218" s="111"/>
      <c r="G218" s="226"/>
      <c r="H218" s="227"/>
      <c r="I218" s="111"/>
      <c r="J218" s="111"/>
      <c r="K218" s="111"/>
      <c r="L218" s="111"/>
      <c r="M218" s="111"/>
      <c r="N218" s="111"/>
      <c r="O218" s="111"/>
      <c r="P218" s="111"/>
      <c r="Q218" s="111">
        <f t="shared" si="10"/>
        <v>4138</v>
      </c>
      <c r="R218" s="111"/>
      <c r="S218" s="111"/>
      <c r="T218" s="111"/>
      <c r="U218" s="228"/>
      <c r="X218" s="230" t="str">
        <f t="shared" si="11"/>
        <v/>
      </c>
    </row>
    <row r="219" spans="3:24" s="229" customFormat="1" ht="18" hidden="1">
      <c r="C219" s="111">
        <f t="shared" si="12"/>
        <v>212</v>
      </c>
      <c r="D219" s="225"/>
      <c r="E219" s="111"/>
      <c r="F219" s="111"/>
      <c r="G219" s="226"/>
      <c r="H219" s="227"/>
      <c r="I219" s="111"/>
      <c r="J219" s="111"/>
      <c r="K219" s="111"/>
      <c r="L219" s="111"/>
      <c r="M219" s="111"/>
      <c r="N219" s="111"/>
      <c r="O219" s="111"/>
      <c r="P219" s="111"/>
      <c r="Q219" s="111">
        <f t="shared" si="10"/>
        <v>4138</v>
      </c>
      <c r="R219" s="111"/>
      <c r="S219" s="111"/>
      <c r="T219" s="111"/>
      <c r="U219" s="228"/>
      <c r="X219" s="230" t="str">
        <f t="shared" si="11"/>
        <v/>
      </c>
    </row>
    <row r="220" spans="3:24" s="229" customFormat="1" ht="18" hidden="1">
      <c r="C220" s="111">
        <f t="shared" si="12"/>
        <v>213</v>
      </c>
      <c r="D220" s="225"/>
      <c r="E220" s="111"/>
      <c r="F220" s="111"/>
      <c r="G220" s="226"/>
      <c r="H220" s="227"/>
      <c r="I220" s="111"/>
      <c r="J220" s="111"/>
      <c r="K220" s="111"/>
      <c r="L220" s="111"/>
      <c r="M220" s="111"/>
      <c r="N220" s="111"/>
      <c r="O220" s="111"/>
      <c r="P220" s="111"/>
      <c r="Q220" s="111">
        <f t="shared" si="10"/>
        <v>4138</v>
      </c>
      <c r="R220" s="111"/>
      <c r="S220" s="111"/>
      <c r="T220" s="111"/>
      <c r="U220" s="228"/>
      <c r="X220" s="230" t="str">
        <f t="shared" si="11"/>
        <v/>
      </c>
    </row>
    <row r="221" spans="3:24" s="229" customFormat="1" ht="18" hidden="1">
      <c r="C221" s="111">
        <f t="shared" si="12"/>
        <v>214</v>
      </c>
      <c r="D221" s="225"/>
      <c r="E221" s="111"/>
      <c r="F221" s="111"/>
      <c r="G221" s="226"/>
      <c r="H221" s="227"/>
      <c r="I221" s="111"/>
      <c r="J221" s="111"/>
      <c r="K221" s="111"/>
      <c r="L221" s="111"/>
      <c r="M221" s="111"/>
      <c r="N221" s="111"/>
      <c r="O221" s="111"/>
      <c r="P221" s="111"/>
      <c r="Q221" s="111">
        <f t="shared" si="10"/>
        <v>4138</v>
      </c>
      <c r="R221" s="111"/>
      <c r="S221" s="111"/>
      <c r="T221" s="111"/>
      <c r="U221" s="228"/>
      <c r="X221" s="230" t="str">
        <f t="shared" si="11"/>
        <v/>
      </c>
    </row>
    <row r="222" spans="3:24" s="229" customFormat="1" ht="18" hidden="1">
      <c r="C222" s="111">
        <f t="shared" si="12"/>
        <v>215</v>
      </c>
      <c r="D222" s="225"/>
      <c r="E222" s="111"/>
      <c r="F222" s="111"/>
      <c r="G222" s="226"/>
      <c r="H222" s="227"/>
      <c r="I222" s="111"/>
      <c r="J222" s="111"/>
      <c r="K222" s="111"/>
      <c r="L222" s="111"/>
      <c r="M222" s="111"/>
      <c r="N222" s="111"/>
      <c r="O222" s="111"/>
      <c r="P222" s="111"/>
      <c r="Q222" s="111">
        <f t="shared" si="10"/>
        <v>4138</v>
      </c>
      <c r="R222" s="111"/>
      <c r="S222" s="111"/>
      <c r="T222" s="111"/>
      <c r="U222" s="228"/>
      <c r="X222" s="230" t="str">
        <f t="shared" si="11"/>
        <v/>
      </c>
    </row>
    <row r="223" spans="3:24" s="229" customFormat="1" ht="18" hidden="1">
      <c r="C223" s="111">
        <f t="shared" si="12"/>
        <v>216</v>
      </c>
      <c r="D223" s="225"/>
      <c r="E223" s="111"/>
      <c r="F223" s="111"/>
      <c r="G223" s="226"/>
      <c r="H223" s="227"/>
      <c r="I223" s="111"/>
      <c r="J223" s="111"/>
      <c r="K223" s="111"/>
      <c r="L223" s="111"/>
      <c r="M223" s="111"/>
      <c r="N223" s="111"/>
      <c r="O223" s="111"/>
      <c r="P223" s="111"/>
      <c r="Q223" s="111">
        <f t="shared" si="10"/>
        <v>4138</v>
      </c>
      <c r="R223" s="111"/>
      <c r="S223" s="111"/>
      <c r="T223" s="111"/>
      <c r="U223" s="228"/>
      <c r="X223" s="230" t="str">
        <f t="shared" si="11"/>
        <v/>
      </c>
    </row>
    <row r="224" spans="3:24" s="229" customFormat="1" ht="18" hidden="1">
      <c r="C224" s="111">
        <f t="shared" si="12"/>
        <v>217</v>
      </c>
      <c r="D224" s="225"/>
      <c r="E224" s="111"/>
      <c r="F224" s="111"/>
      <c r="G224" s="226"/>
      <c r="H224" s="227"/>
      <c r="I224" s="111"/>
      <c r="J224" s="111"/>
      <c r="K224" s="111"/>
      <c r="L224" s="111"/>
      <c r="M224" s="111"/>
      <c r="N224" s="111"/>
      <c r="O224" s="111"/>
      <c r="P224" s="111"/>
      <c r="Q224" s="111">
        <f t="shared" si="10"/>
        <v>4138</v>
      </c>
      <c r="R224" s="111"/>
      <c r="S224" s="111"/>
      <c r="T224" s="111"/>
      <c r="U224" s="228"/>
      <c r="X224" s="230" t="str">
        <f t="shared" si="11"/>
        <v/>
      </c>
    </row>
    <row r="225" spans="3:24" s="229" customFormat="1" ht="18" hidden="1">
      <c r="C225" s="111">
        <f t="shared" si="12"/>
        <v>218</v>
      </c>
      <c r="D225" s="225"/>
      <c r="E225" s="111"/>
      <c r="F225" s="111"/>
      <c r="G225" s="226"/>
      <c r="H225" s="227"/>
      <c r="I225" s="111"/>
      <c r="J225" s="111"/>
      <c r="K225" s="111"/>
      <c r="L225" s="111"/>
      <c r="M225" s="111"/>
      <c r="N225" s="111"/>
      <c r="O225" s="111"/>
      <c r="P225" s="111"/>
      <c r="Q225" s="111">
        <f t="shared" si="10"/>
        <v>4138</v>
      </c>
      <c r="R225" s="111"/>
      <c r="S225" s="111"/>
      <c r="T225" s="111"/>
      <c r="U225" s="228"/>
      <c r="X225" s="230" t="str">
        <f t="shared" si="11"/>
        <v/>
      </c>
    </row>
    <row r="226" spans="3:24" s="229" customFormat="1" ht="18" hidden="1">
      <c r="C226" s="111">
        <f t="shared" si="12"/>
        <v>219</v>
      </c>
      <c r="D226" s="225"/>
      <c r="E226" s="111"/>
      <c r="F226" s="111"/>
      <c r="G226" s="226"/>
      <c r="H226" s="227"/>
      <c r="I226" s="111"/>
      <c r="J226" s="111"/>
      <c r="K226" s="111"/>
      <c r="L226" s="111"/>
      <c r="M226" s="111"/>
      <c r="N226" s="111"/>
      <c r="O226" s="111"/>
      <c r="P226" s="111"/>
      <c r="Q226" s="111">
        <f t="shared" ref="Q226:Q273" si="13">SUM(I226:P226)+Q225</f>
        <v>4138</v>
      </c>
      <c r="R226" s="111"/>
      <c r="S226" s="111"/>
      <c r="T226" s="111"/>
      <c r="U226" s="228"/>
      <c r="X226" s="230" t="str">
        <f t="shared" si="11"/>
        <v/>
      </c>
    </row>
    <row r="227" spans="3:24" s="229" customFormat="1" ht="18" hidden="1">
      <c r="C227" s="111">
        <f t="shared" si="12"/>
        <v>220</v>
      </c>
      <c r="D227" s="225"/>
      <c r="E227" s="111"/>
      <c r="F227" s="111"/>
      <c r="G227" s="226"/>
      <c r="H227" s="227"/>
      <c r="I227" s="111"/>
      <c r="J227" s="111"/>
      <c r="K227" s="111"/>
      <c r="L227" s="111"/>
      <c r="M227" s="111"/>
      <c r="N227" s="111"/>
      <c r="O227" s="111"/>
      <c r="P227" s="111"/>
      <c r="Q227" s="111">
        <f t="shared" si="13"/>
        <v>4138</v>
      </c>
      <c r="R227" s="111"/>
      <c r="S227" s="111"/>
      <c r="T227" s="111"/>
      <c r="U227" s="228"/>
      <c r="X227" s="230" t="str">
        <f t="shared" si="11"/>
        <v/>
      </c>
    </row>
    <row r="228" spans="3:24" s="229" customFormat="1" ht="18" hidden="1">
      <c r="C228" s="111">
        <f t="shared" si="12"/>
        <v>221</v>
      </c>
      <c r="D228" s="225"/>
      <c r="E228" s="111"/>
      <c r="F228" s="111"/>
      <c r="G228" s="226"/>
      <c r="H228" s="227"/>
      <c r="I228" s="111"/>
      <c r="J228" s="111"/>
      <c r="K228" s="111"/>
      <c r="L228" s="111"/>
      <c r="M228" s="111"/>
      <c r="N228" s="111"/>
      <c r="O228" s="111"/>
      <c r="P228" s="111"/>
      <c r="Q228" s="111">
        <f t="shared" si="13"/>
        <v>4138</v>
      </c>
      <c r="R228" s="111"/>
      <c r="S228" s="111"/>
      <c r="T228" s="111"/>
      <c r="U228" s="228"/>
      <c r="X228" s="230" t="str">
        <f t="shared" si="11"/>
        <v/>
      </c>
    </row>
    <row r="229" spans="3:24" s="229" customFormat="1" ht="18" hidden="1">
      <c r="C229" s="111">
        <f t="shared" si="12"/>
        <v>222</v>
      </c>
      <c r="D229" s="225"/>
      <c r="E229" s="111"/>
      <c r="F229" s="111"/>
      <c r="G229" s="226"/>
      <c r="H229" s="227"/>
      <c r="I229" s="111"/>
      <c r="J229" s="111"/>
      <c r="K229" s="111"/>
      <c r="L229" s="111"/>
      <c r="M229" s="111"/>
      <c r="N229" s="111"/>
      <c r="O229" s="111"/>
      <c r="P229" s="111"/>
      <c r="Q229" s="111">
        <f t="shared" si="13"/>
        <v>4138</v>
      </c>
      <c r="R229" s="111"/>
      <c r="S229" s="111"/>
      <c r="T229" s="111"/>
      <c r="U229" s="228"/>
      <c r="X229" s="230" t="str">
        <f t="shared" si="11"/>
        <v/>
      </c>
    </row>
    <row r="230" spans="3:24" s="229" customFormat="1" ht="18" hidden="1">
      <c r="C230" s="111">
        <f t="shared" si="12"/>
        <v>223</v>
      </c>
      <c r="D230" s="225"/>
      <c r="E230" s="111"/>
      <c r="F230" s="111"/>
      <c r="G230" s="226"/>
      <c r="H230" s="227"/>
      <c r="I230" s="111"/>
      <c r="J230" s="111"/>
      <c r="K230" s="111"/>
      <c r="L230" s="111"/>
      <c r="M230" s="111"/>
      <c r="N230" s="111"/>
      <c r="O230" s="111"/>
      <c r="P230" s="111"/>
      <c r="Q230" s="111">
        <f t="shared" si="13"/>
        <v>4138</v>
      </c>
      <c r="R230" s="111"/>
      <c r="S230" s="111"/>
      <c r="T230" s="111"/>
      <c r="U230" s="228"/>
      <c r="X230" s="230" t="str">
        <f t="shared" si="11"/>
        <v/>
      </c>
    </row>
    <row r="231" spans="3:24" s="229" customFormat="1" ht="18" hidden="1">
      <c r="C231" s="111">
        <f t="shared" si="12"/>
        <v>224</v>
      </c>
      <c r="D231" s="225"/>
      <c r="E231" s="111"/>
      <c r="F231" s="111"/>
      <c r="G231" s="226"/>
      <c r="H231" s="227"/>
      <c r="I231" s="111"/>
      <c r="J231" s="111"/>
      <c r="K231" s="111"/>
      <c r="L231" s="111"/>
      <c r="M231" s="111"/>
      <c r="N231" s="111"/>
      <c r="O231" s="111"/>
      <c r="P231" s="111"/>
      <c r="Q231" s="111">
        <f t="shared" si="13"/>
        <v>4138</v>
      </c>
      <c r="R231" s="111"/>
      <c r="S231" s="111"/>
      <c r="T231" s="111"/>
      <c r="U231" s="228"/>
      <c r="X231" s="230" t="str">
        <f t="shared" si="11"/>
        <v/>
      </c>
    </row>
    <row r="232" spans="3:24" s="229" customFormat="1" ht="18" hidden="1">
      <c r="C232" s="111">
        <f t="shared" si="12"/>
        <v>225</v>
      </c>
      <c r="D232" s="225"/>
      <c r="E232" s="111"/>
      <c r="F232" s="111"/>
      <c r="G232" s="226"/>
      <c r="H232" s="227"/>
      <c r="I232" s="111"/>
      <c r="J232" s="111"/>
      <c r="K232" s="111"/>
      <c r="L232" s="111"/>
      <c r="M232" s="111"/>
      <c r="N232" s="111"/>
      <c r="O232" s="111"/>
      <c r="P232" s="111"/>
      <c r="Q232" s="111">
        <f t="shared" si="13"/>
        <v>4138</v>
      </c>
      <c r="R232" s="111"/>
      <c r="S232" s="111"/>
      <c r="T232" s="111"/>
      <c r="U232" s="228"/>
      <c r="X232" s="230" t="str">
        <f t="shared" si="11"/>
        <v/>
      </c>
    </row>
    <row r="233" spans="3:24" s="229" customFormat="1" ht="18" hidden="1">
      <c r="C233" s="111">
        <f t="shared" si="12"/>
        <v>226</v>
      </c>
      <c r="D233" s="225"/>
      <c r="E233" s="111"/>
      <c r="F233" s="111"/>
      <c r="G233" s="226"/>
      <c r="H233" s="227"/>
      <c r="I233" s="111"/>
      <c r="J233" s="111"/>
      <c r="K233" s="111"/>
      <c r="L233" s="111"/>
      <c r="M233" s="111"/>
      <c r="N233" s="111"/>
      <c r="O233" s="111"/>
      <c r="P233" s="111"/>
      <c r="Q233" s="111">
        <f t="shared" si="13"/>
        <v>4138</v>
      </c>
      <c r="R233" s="111"/>
      <c r="S233" s="111"/>
      <c r="T233" s="111"/>
      <c r="U233" s="228"/>
      <c r="X233" s="230" t="str">
        <f t="shared" si="11"/>
        <v/>
      </c>
    </row>
    <row r="234" spans="3:24" s="229" customFormat="1" ht="18" hidden="1">
      <c r="C234" s="111">
        <f t="shared" si="12"/>
        <v>227</v>
      </c>
      <c r="D234" s="225"/>
      <c r="E234" s="111"/>
      <c r="F234" s="111"/>
      <c r="G234" s="226"/>
      <c r="H234" s="227"/>
      <c r="I234" s="111"/>
      <c r="J234" s="111"/>
      <c r="K234" s="111"/>
      <c r="L234" s="111"/>
      <c r="M234" s="111"/>
      <c r="N234" s="111"/>
      <c r="O234" s="111"/>
      <c r="P234" s="111"/>
      <c r="Q234" s="111">
        <f t="shared" si="13"/>
        <v>4138</v>
      </c>
      <c r="R234" s="111"/>
      <c r="S234" s="111"/>
      <c r="T234" s="111"/>
      <c r="U234" s="228"/>
      <c r="X234" s="230" t="str">
        <f t="shared" si="11"/>
        <v/>
      </c>
    </row>
    <row r="235" spans="3:24" s="229" customFormat="1" ht="18" hidden="1">
      <c r="C235" s="111">
        <f t="shared" si="12"/>
        <v>228</v>
      </c>
      <c r="D235" s="225"/>
      <c r="E235" s="111"/>
      <c r="F235" s="111"/>
      <c r="G235" s="226"/>
      <c r="H235" s="227"/>
      <c r="I235" s="111"/>
      <c r="J235" s="111"/>
      <c r="K235" s="111"/>
      <c r="L235" s="111"/>
      <c r="M235" s="111"/>
      <c r="N235" s="111"/>
      <c r="O235" s="111"/>
      <c r="P235" s="111"/>
      <c r="Q235" s="111">
        <f t="shared" si="13"/>
        <v>4138</v>
      </c>
      <c r="R235" s="111"/>
      <c r="S235" s="111"/>
      <c r="T235" s="111"/>
      <c r="U235" s="228"/>
      <c r="X235" s="230" t="str">
        <f t="shared" si="11"/>
        <v/>
      </c>
    </row>
    <row r="236" spans="3:24" s="229" customFormat="1" ht="18" hidden="1">
      <c r="C236" s="111">
        <f t="shared" si="12"/>
        <v>229</v>
      </c>
      <c r="D236" s="225"/>
      <c r="E236" s="111"/>
      <c r="F236" s="111"/>
      <c r="G236" s="226"/>
      <c r="H236" s="227"/>
      <c r="I236" s="111"/>
      <c r="J236" s="111"/>
      <c r="K236" s="111"/>
      <c r="L236" s="111"/>
      <c r="M236" s="111"/>
      <c r="N236" s="111"/>
      <c r="O236" s="111"/>
      <c r="P236" s="111"/>
      <c r="Q236" s="111">
        <f t="shared" si="13"/>
        <v>4138</v>
      </c>
      <c r="R236" s="111"/>
      <c r="S236" s="111"/>
      <c r="T236" s="111"/>
      <c r="U236" s="228"/>
      <c r="X236" s="230" t="str">
        <f t="shared" si="11"/>
        <v/>
      </c>
    </row>
    <row r="237" spans="3:24" s="229" customFormat="1" ht="18" hidden="1">
      <c r="C237" s="111">
        <f t="shared" si="12"/>
        <v>230</v>
      </c>
      <c r="D237" s="225"/>
      <c r="E237" s="111"/>
      <c r="F237" s="111"/>
      <c r="G237" s="226"/>
      <c r="H237" s="227"/>
      <c r="I237" s="111"/>
      <c r="J237" s="111"/>
      <c r="K237" s="111"/>
      <c r="L237" s="111"/>
      <c r="M237" s="111"/>
      <c r="N237" s="111"/>
      <c r="O237" s="111"/>
      <c r="P237" s="111"/>
      <c r="Q237" s="111">
        <f t="shared" si="13"/>
        <v>4138</v>
      </c>
      <c r="R237" s="111"/>
      <c r="S237" s="111"/>
      <c r="T237" s="111"/>
      <c r="U237" s="228"/>
      <c r="X237" s="230" t="str">
        <f t="shared" si="11"/>
        <v/>
      </c>
    </row>
    <row r="238" spans="3:24" s="229" customFormat="1" ht="18" hidden="1">
      <c r="C238" s="111">
        <f t="shared" si="12"/>
        <v>231</v>
      </c>
      <c r="D238" s="225"/>
      <c r="E238" s="111"/>
      <c r="F238" s="111"/>
      <c r="G238" s="226"/>
      <c r="H238" s="227"/>
      <c r="I238" s="111"/>
      <c r="J238" s="111"/>
      <c r="K238" s="111"/>
      <c r="L238" s="111"/>
      <c r="M238" s="111"/>
      <c r="N238" s="111"/>
      <c r="O238" s="111"/>
      <c r="P238" s="111"/>
      <c r="Q238" s="111">
        <f t="shared" si="13"/>
        <v>4138</v>
      </c>
      <c r="R238" s="111"/>
      <c r="S238" s="111"/>
      <c r="T238" s="111"/>
      <c r="U238" s="228"/>
      <c r="X238" s="230" t="str">
        <f t="shared" si="11"/>
        <v/>
      </c>
    </row>
    <row r="239" spans="3:24" s="229" customFormat="1" ht="18" hidden="1">
      <c r="C239" s="111">
        <f t="shared" si="12"/>
        <v>232</v>
      </c>
      <c r="D239" s="225"/>
      <c r="E239" s="111"/>
      <c r="F239" s="111"/>
      <c r="G239" s="226"/>
      <c r="H239" s="227"/>
      <c r="I239" s="111"/>
      <c r="J239" s="111"/>
      <c r="K239" s="111"/>
      <c r="L239" s="111"/>
      <c r="M239" s="111"/>
      <c r="N239" s="111"/>
      <c r="O239" s="111"/>
      <c r="P239" s="111"/>
      <c r="Q239" s="111">
        <f t="shared" si="13"/>
        <v>4138</v>
      </c>
      <c r="R239" s="111"/>
      <c r="S239" s="111"/>
      <c r="T239" s="111"/>
      <c r="U239" s="228"/>
      <c r="X239" s="230" t="str">
        <f t="shared" si="11"/>
        <v/>
      </c>
    </row>
    <row r="240" spans="3:24" s="229" customFormat="1" ht="18" hidden="1">
      <c r="C240" s="111">
        <f t="shared" si="12"/>
        <v>233</v>
      </c>
      <c r="D240" s="225"/>
      <c r="E240" s="111"/>
      <c r="F240" s="111"/>
      <c r="G240" s="226"/>
      <c r="H240" s="227"/>
      <c r="I240" s="111"/>
      <c r="J240" s="111"/>
      <c r="K240" s="111"/>
      <c r="L240" s="111"/>
      <c r="M240" s="111"/>
      <c r="N240" s="111"/>
      <c r="O240" s="111"/>
      <c r="P240" s="111"/>
      <c r="Q240" s="111">
        <f t="shared" si="13"/>
        <v>4138</v>
      </c>
      <c r="R240" s="111"/>
      <c r="S240" s="111"/>
      <c r="T240" s="111"/>
      <c r="U240" s="228"/>
      <c r="X240" s="230" t="str">
        <f t="shared" si="11"/>
        <v/>
      </c>
    </row>
    <row r="241" spans="3:24" s="229" customFormat="1" ht="18" hidden="1">
      <c r="C241" s="111">
        <f t="shared" si="12"/>
        <v>234</v>
      </c>
      <c r="D241" s="225"/>
      <c r="E241" s="111"/>
      <c r="F241" s="111"/>
      <c r="G241" s="226"/>
      <c r="H241" s="227"/>
      <c r="I241" s="111"/>
      <c r="J241" s="111"/>
      <c r="K241" s="111"/>
      <c r="L241" s="111"/>
      <c r="M241" s="111"/>
      <c r="N241" s="111"/>
      <c r="O241" s="111"/>
      <c r="P241" s="111"/>
      <c r="Q241" s="111">
        <f t="shared" si="13"/>
        <v>4138</v>
      </c>
      <c r="R241" s="111"/>
      <c r="S241" s="111"/>
      <c r="T241" s="111"/>
      <c r="U241" s="228"/>
      <c r="X241" s="230" t="str">
        <f t="shared" si="11"/>
        <v/>
      </c>
    </row>
    <row r="242" spans="3:24" s="229" customFormat="1" ht="18" hidden="1">
      <c r="C242" s="111">
        <f t="shared" si="12"/>
        <v>235</v>
      </c>
      <c r="D242" s="225"/>
      <c r="E242" s="111"/>
      <c r="F242" s="111"/>
      <c r="G242" s="226"/>
      <c r="H242" s="227"/>
      <c r="I242" s="111"/>
      <c r="J242" s="111"/>
      <c r="K242" s="111"/>
      <c r="L242" s="111"/>
      <c r="M242" s="111"/>
      <c r="N242" s="111"/>
      <c r="O242" s="111"/>
      <c r="P242" s="111"/>
      <c r="Q242" s="111">
        <f t="shared" si="13"/>
        <v>4138</v>
      </c>
      <c r="R242" s="111"/>
      <c r="S242" s="111"/>
      <c r="T242" s="111"/>
      <c r="U242" s="228"/>
      <c r="X242" s="230" t="str">
        <f t="shared" si="11"/>
        <v/>
      </c>
    </row>
    <row r="243" spans="3:24" s="229" customFormat="1" ht="18" hidden="1">
      <c r="C243" s="111">
        <f t="shared" si="12"/>
        <v>236</v>
      </c>
      <c r="D243" s="225"/>
      <c r="E243" s="111"/>
      <c r="F243" s="111"/>
      <c r="G243" s="226"/>
      <c r="H243" s="227"/>
      <c r="I243" s="111"/>
      <c r="J243" s="111"/>
      <c r="K243" s="111"/>
      <c r="L243" s="111"/>
      <c r="M243" s="111"/>
      <c r="N243" s="111"/>
      <c r="O243" s="111"/>
      <c r="P243" s="111"/>
      <c r="Q243" s="111">
        <f t="shared" si="13"/>
        <v>4138</v>
      </c>
      <c r="R243" s="111"/>
      <c r="S243" s="111"/>
      <c r="T243" s="111"/>
      <c r="U243" s="228"/>
      <c r="X243" s="230" t="str">
        <f t="shared" si="11"/>
        <v/>
      </c>
    </row>
    <row r="244" spans="3:24" s="229" customFormat="1" ht="18" hidden="1">
      <c r="C244" s="111">
        <f t="shared" si="12"/>
        <v>237</v>
      </c>
      <c r="D244" s="225"/>
      <c r="E244" s="111"/>
      <c r="F244" s="111"/>
      <c r="G244" s="226"/>
      <c r="H244" s="227"/>
      <c r="I244" s="111"/>
      <c r="J244" s="111"/>
      <c r="K244" s="111"/>
      <c r="L244" s="111"/>
      <c r="M244" s="111"/>
      <c r="N244" s="111"/>
      <c r="O244" s="111"/>
      <c r="P244" s="111"/>
      <c r="Q244" s="111">
        <f t="shared" si="13"/>
        <v>4138</v>
      </c>
      <c r="R244" s="111"/>
      <c r="S244" s="111"/>
      <c r="T244" s="111"/>
      <c r="U244" s="228"/>
      <c r="X244" s="230" t="str">
        <f t="shared" si="11"/>
        <v/>
      </c>
    </row>
    <row r="245" spans="3:24" s="229" customFormat="1" ht="18" hidden="1">
      <c r="C245" s="111">
        <f t="shared" si="12"/>
        <v>238</v>
      </c>
      <c r="D245" s="225"/>
      <c r="E245" s="111"/>
      <c r="F245" s="111"/>
      <c r="G245" s="226"/>
      <c r="H245" s="227"/>
      <c r="I245" s="111"/>
      <c r="J245" s="111"/>
      <c r="K245" s="111"/>
      <c r="L245" s="111"/>
      <c r="M245" s="111"/>
      <c r="N245" s="111"/>
      <c r="O245" s="111"/>
      <c r="P245" s="111"/>
      <c r="Q245" s="111">
        <f t="shared" si="13"/>
        <v>4138</v>
      </c>
      <c r="R245" s="111"/>
      <c r="S245" s="111"/>
      <c r="T245" s="111"/>
      <c r="U245" s="228"/>
      <c r="X245" s="230" t="str">
        <f t="shared" si="11"/>
        <v/>
      </c>
    </row>
    <row r="246" spans="3:24" s="229" customFormat="1" ht="18" hidden="1">
      <c r="C246" s="111">
        <f t="shared" si="12"/>
        <v>239</v>
      </c>
      <c r="D246" s="225"/>
      <c r="E246" s="111"/>
      <c r="F246" s="111"/>
      <c r="G246" s="226"/>
      <c r="H246" s="227"/>
      <c r="I246" s="111"/>
      <c r="J246" s="111"/>
      <c r="K246" s="111"/>
      <c r="L246" s="111"/>
      <c r="M246" s="111"/>
      <c r="N246" s="111"/>
      <c r="O246" s="111"/>
      <c r="P246" s="111"/>
      <c r="Q246" s="111">
        <f t="shared" si="13"/>
        <v>4138</v>
      </c>
      <c r="R246" s="111"/>
      <c r="S246" s="111"/>
      <c r="T246" s="111"/>
      <c r="U246" s="228"/>
      <c r="X246" s="230" t="str">
        <f t="shared" si="11"/>
        <v/>
      </c>
    </row>
    <row r="247" spans="3:24" s="229" customFormat="1" ht="18" hidden="1">
      <c r="C247" s="111">
        <f t="shared" si="12"/>
        <v>240</v>
      </c>
      <c r="D247" s="225"/>
      <c r="E247" s="111"/>
      <c r="F247" s="111"/>
      <c r="G247" s="226"/>
      <c r="H247" s="227"/>
      <c r="I247" s="111"/>
      <c r="J247" s="111"/>
      <c r="K247" s="111"/>
      <c r="L247" s="111"/>
      <c r="M247" s="111"/>
      <c r="N247" s="111"/>
      <c r="O247" s="111"/>
      <c r="P247" s="111"/>
      <c r="Q247" s="111">
        <f t="shared" si="13"/>
        <v>4138</v>
      </c>
      <c r="R247" s="111"/>
      <c r="S247" s="111"/>
      <c r="T247" s="111"/>
      <c r="U247" s="228"/>
      <c r="X247" s="230" t="str">
        <f t="shared" si="11"/>
        <v/>
      </c>
    </row>
    <row r="248" spans="3:24" s="229" customFormat="1" ht="18" hidden="1">
      <c r="C248" s="111">
        <f t="shared" si="12"/>
        <v>241</v>
      </c>
      <c r="D248" s="225"/>
      <c r="E248" s="111"/>
      <c r="F248" s="111"/>
      <c r="G248" s="226"/>
      <c r="H248" s="227"/>
      <c r="I248" s="111"/>
      <c r="J248" s="111"/>
      <c r="K248" s="111"/>
      <c r="L248" s="111"/>
      <c r="M248" s="111"/>
      <c r="N248" s="111"/>
      <c r="O248" s="111"/>
      <c r="P248" s="111"/>
      <c r="Q248" s="111">
        <f t="shared" si="13"/>
        <v>4138</v>
      </c>
      <c r="R248" s="111"/>
      <c r="S248" s="111"/>
      <c r="T248" s="111"/>
      <c r="U248" s="228"/>
      <c r="X248" s="230" t="str">
        <f t="shared" si="11"/>
        <v/>
      </c>
    </row>
    <row r="249" spans="3:24" s="229" customFormat="1" ht="18" hidden="1">
      <c r="C249" s="111">
        <f t="shared" si="12"/>
        <v>242</v>
      </c>
      <c r="D249" s="225"/>
      <c r="E249" s="111"/>
      <c r="F249" s="111"/>
      <c r="G249" s="226"/>
      <c r="H249" s="227"/>
      <c r="I249" s="111"/>
      <c r="J249" s="111"/>
      <c r="K249" s="111"/>
      <c r="L249" s="111"/>
      <c r="M249" s="111"/>
      <c r="N249" s="111"/>
      <c r="O249" s="111"/>
      <c r="P249" s="111"/>
      <c r="Q249" s="111">
        <f t="shared" si="13"/>
        <v>4138</v>
      </c>
      <c r="R249" s="111"/>
      <c r="S249" s="111"/>
      <c r="T249" s="111"/>
      <c r="U249" s="228"/>
      <c r="X249" s="230" t="str">
        <f t="shared" si="11"/>
        <v/>
      </c>
    </row>
    <row r="250" spans="3:24" s="229" customFormat="1" ht="18" hidden="1">
      <c r="C250" s="111">
        <f t="shared" si="12"/>
        <v>243</v>
      </c>
      <c r="D250" s="225"/>
      <c r="E250" s="111"/>
      <c r="F250" s="111"/>
      <c r="G250" s="226"/>
      <c r="H250" s="227"/>
      <c r="I250" s="111"/>
      <c r="J250" s="111"/>
      <c r="K250" s="111"/>
      <c r="L250" s="111"/>
      <c r="M250" s="111"/>
      <c r="N250" s="111"/>
      <c r="O250" s="111"/>
      <c r="P250" s="111"/>
      <c r="Q250" s="111">
        <f t="shared" si="13"/>
        <v>4138</v>
      </c>
      <c r="R250" s="111"/>
      <c r="S250" s="111"/>
      <c r="T250" s="111"/>
      <c r="U250" s="228"/>
      <c r="X250" s="230" t="str">
        <f t="shared" si="11"/>
        <v/>
      </c>
    </row>
    <row r="251" spans="3:24" s="229" customFormat="1" ht="18" hidden="1">
      <c r="C251" s="111">
        <f t="shared" si="12"/>
        <v>244</v>
      </c>
      <c r="D251" s="225"/>
      <c r="E251" s="111"/>
      <c r="F251" s="111"/>
      <c r="G251" s="226"/>
      <c r="H251" s="227"/>
      <c r="I251" s="111"/>
      <c r="J251" s="111"/>
      <c r="K251" s="111"/>
      <c r="L251" s="111"/>
      <c r="M251" s="111"/>
      <c r="N251" s="111"/>
      <c r="O251" s="111"/>
      <c r="P251" s="111"/>
      <c r="Q251" s="111">
        <f t="shared" si="13"/>
        <v>4138</v>
      </c>
      <c r="R251" s="111"/>
      <c r="S251" s="111"/>
      <c r="T251" s="111"/>
      <c r="U251" s="228"/>
      <c r="X251" s="230" t="str">
        <f t="shared" si="11"/>
        <v/>
      </c>
    </row>
    <row r="252" spans="3:24" s="229" customFormat="1" ht="18" hidden="1">
      <c r="C252" s="111">
        <f t="shared" si="12"/>
        <v>245</v>
      </c>
      <c r="D252" s="225"/>
      <c r="E252" s="111"/>
      <c r="F252" s="111"/>
      <c r="G252" s="226"/>
      <c r="H252" s="227"/>
      <c r="I252" s="111"/>
      <c r="J252" s="111"/>
      <c r="K252" s="111"/>
      <c r="L252" s="111"/>
      <c r="M252" s="111"/>
      <c r="N252" s="111"/>
      <c r="O252" s="111"/>
      <c r="P252" s="111"/>
      <c r="Q252" s="111">
        <f t="shared" si="13"/>
        <v>4138</v>
      </c>
      <c r="R252" s="111"/>
      <c r="S252" s="111"/>
      <c r="T252" s="111"/>
      <c r="U252" s="228"/>
      <c r="X252" s="230" t="str">
        <f t="shared" si="11"/>
        <v/>
      </c>
    </row>
    <row r="253" spans="3:24" s="229" customFormat="1" ht="18" hidden="1">
      <c r="C253" s="111">
        <f t="shared" si="12"/>
        <v>246</v>
      </c>
      <c r="D253" s="225"/>
      <c r="E253" s="111"/>
      <c r="F253" s="111"/>
      <c r="G253" s="226"/>
      <c r="H253" s="227"/>
      <c r="I253" s="111"/>
      <c r="J253" s="111"/>
      <c r="K253" s="111"/>
      <c r="L253" s="111"/>
      <c r="M253" s="111"/>
      <c r="N253" s="111"/>
      <c r="O253" s="111"/>
      <c r="P253" s="111"/>
      <c r="Q253" s="111">
        <f t="shared" si="13"/>
        <v>4138</v>
      </c>
      <c r="R253" s="111"/>
      <c r="S253" s="111"/>
      <c r="T253" s="111"/>
      <c r="U253" s="228"/>
      <c r="X253" s="230" t="str">
        <f t="shared" si="11"/>
        <v/>
      </c>
    </row>
    <row r="254" spans="3:24" s="229" customFormat="1" ht="18" hidden="1">
      <c r="C254" s="111">
        <f t="shared" si="12"/>
        <v>247</v>
      </c>
      <c r="D254" s="225"/>
      <c r="E254" s="111"/>
      <c r="F254" s="111"/>
      <c r="G254" s="226"/>
      <c r="H254" s="227"/>
      <c r="I254" s="111"/>
      <c r="J254" s="111"/>
      <c r="K254" s="111"/>
      <c r="L254" s="111"/>
      <c r="M254" s="111"/>
      <c r="N254" s="111"/>
      <c r="O254" s="111"/>
      <c r="P254" s="111"/>
      <c r="Q254" s="111">
        <f t="shared" si="13"/>
        <v>4138</v>
      </c>
      <c r="R254" s="111"/>
      <c r="S254" s="111"/>
      <c r="T254" s="111"/>
      <c r="U254" s="228"/>
      <c r="X254" s="230" t="str">
        <f t="shared" si="11"/>
        <v/>
      </c>
    </row>
    <row r="255" spans="3:24" s="229" customFormat="1" ht="18" hidden="1">
      <c r="C255" s="111">
        <f t="shared" si="12"/>
        <v>248</v>
      </c>
      <c r="D255" s="225"/>
      <c r="E255" s="111"/>
      <c r="F255" s="111"/>
      <c r="G255" s="226"/>
      <c r="H255" s="227"/>
      <c r="I255" s="111"/>
      <c r="J255" s="111"/>
      <c r="K255" s="111"/>
      <c r="L255" s="111"/>
      <c r="M255" s="111"/>
      <c r="N255" s="111"/>
      <c r="O255" s="111"/>
      <c r="P255" s="111"/>
      <c r="Q255" s="111">
        <f t="shared" si="13"/>
        <v>4138</v>
      </c>
      <c r="R255" s="111"/>
      <c r="S255" s="111"/>
      <c r="T255" s="111"/>
      <c r="U255" s="228"/>
      <c r="X255" s="230" t="str">
        <f t="shared" si="11"/>
        <v/>
      </c>
    </row>
    <row r="256" spans="3:24" s="229" customFormat="1" ht="18" hidden="1">
      <c r="C256" s="111">
        <f t="shared" si="12"/>
        <v>249</v>
      </c>
      <c r="D256" s="225"/>
      <c r="E256" s="111"/>
      <c r="F256" s="111"/>
      <c r="G256" s="226"/>
      <c r="H256" s="227"/>
      <c r="I256" s="111"/>
      <c r="J256" s="111"/>
      <c r="K256" s="111"/>
      <c r="L256" s="111"/>
      <c r="M256" s="111"/>
      <c r="N256" s="111"/>
      <c r="O256" s="111"/>
      <c r="P256" s="111"/>
      <c r="Q256" s="111">
        <f t="shared" si="13"/>
        <v>4138</v>
      </c>
      <c r="R256" s="111"/>
      <c r="S256" s="111"/>
      <c r="T256" s="111"/>
      <c r="U256" s="228"/>
      <c r="X256" s="230" t="str">
        <f t="shared" si="11"/>
        <v/>
      </c>
    </row>
    <row r="257" spans="3:24" s="229" customFormat="1" ht="18" hidden="1">
      <c r="C257" s="111">
        <f t="shared" si="12"/>
        <v>250</v>
      </c>
      <c r="D257" s="225"/>
      <c r="E257" s="111"/>
      <c r="F257" s="111"/>
      <c r="G257" s="226"/>
      <c r="H257" s="227"/>
      <c r="I257" s="111"/>
      <c r="J257" s="111"/>
      <c r="K257" s="111"/>
      <c r="L257" s="111"/>
      <c r="M257" s="111"/>
      <c r="N257" s="111"/>
      <c r="O257" s="111"/>
      <c r="P257" s="111"/>
      <c r="Q257" s="111">
        <f t="shared" si="13"/>
        <v>4138</v>
      </c>
      <c r="R257" s="111"/>
      <c r="S257" s="111"/>
      <c r="T257" s="111"/>
      <c r="U257" s="228"/>
      <c r="X257" s="230" t="str">
        <f t="shared" si="11"/>
        <v/>
      </c>
    </row>
    <row r="258" spans="3:24" s="229" customFormat="1" ht="18" hidden="1">
      <c r="C258" s="111">
        <f t="shared" si="12"/>
        <v>251</v>
      </c>
      <c r="D258" s="225"/>
      <c r="E258" s="111"/>
      <c r="F258" s="111"/>
      <c r="G258" s="226"/>
      <c r="H258" s="227"/>
      <c r="I258" s="111"/>
      <c r="J258" s="111"/>
      <c r="K258" s="111"/>
      <c r="L258" s="111"/>
      <c r="M258" s="111"/>
      <c r="N258" s="111"/>
      <c r="O258" s="111"/>
      <c r="P258" s="111"/>
      <c r="Q258" s="111">
        <f t="shared" si="13"/>
        <v>4138</v>
      </c>
      <c r="R258" s="111"/>
      <c r="S258" s="111"/>
      <c r="T258" s="111"/>
      <c r="U258" s="228"/>
      <c r="X258" s="230" t="str">
        <f t="shared" si="11"/>
        <v/>
      </c>
    </row>
    <row r="259" spans="3:24" s="229" customFormat="1" ht="18" hidden="1">
      <c r="C259" s="111">
        <f t="shared" si="12"/>
        <v>252</v>
      </c>
      <c r="D259" s="225"/>
      <c r="E259" s="111"/>
      <c r="F259" s="111"/>
      <c r="G259" s="226"/>
      <c r="H259" s="227"/>
      <c r="I259" s="111"/>
      <c r="J259" s="111"/>
      <c r="K259" s="111"/>
      <c r="L259" s="111"/>
      <c r="M259" s="111"/>
      <c r="N259" s="111"/>
      <c r="O259" s="111"/>
      <c r="P259" s="111"/>
      <c r="Q259" s="111">
        <f t="shared" si="13"/>
        <v>4138</v>
      </c>
      <c r="R259" s="111"/>
      <c r="S259" s="111"/>
      <c r="T259" s="111"/>
      <c r="U259" s="228"/>
      <c r="X259" s="230" t="str">
        <f t="shared" si="11"/>
        <v/>
      </c>
    </row>
    <row r="260" spans="3:24" s="229" customFormat="1" ht="18" hidden="1">
      <c r="C260" s="111">
        <f t="shared" si="12"/>
        <v>253</v>
      </c>
      <c r="D260" s="225"/>
      <c r="E260" s="111"/>
      <c r="F260" s="111"/>
      <c r="G260" s="226"/>
      <c r="H260" s="227"/>
      <c r="I260" s="111"/>
      <c r="J260" s="111"/>
      <c r="K260" s="111"/>
      <c r="L260" s="111"/>
      <c r="M260" s="111"/>
      <c r="N260" s="111"/>
      <c r="O260" s="111"/>
      <c r="P260" s="111"/>
      <c r="Q260" s="111">
        <f t="shared" si="13"/>
        <v>4138</v>
      </c>
      <c r="R260" s="111"/>
      <c r="S260" s="111"/>
      <c r="T260" s="111"/>
      <c r="U260" s="228"/>
      <c r="X260" s="230" t="str">
        <f t="shared" si="11"/>
        <v/>
      </c>
    </row>
    <row r="261" spans="3:24" s="229" customFormat="1" ht="18" hidden="1">
      <c r="C261" s="111">
        <f t="shared" si="12"/>
        <v>254</v>
      </c>
      <c r="D261" s="225"/>
      <c r="E261" s="111"/>
      <c r="F261" s="111"/>
      <c r="G261" s="226"/>
      <c r="H261" s="227"/>
      <c r="I261" s="111"/>
      <c r="J261" s="111"/>
      <c r="K261" s="111"/>
      <c r="L261" s="111"/>
      <c r="M261" s="111"/>
      <c r="N261" s="111"/>
      <c r="O261" s="111"/>
      <c r="P261" s="111"/>
      <c r="Q261" s="111">
        <f t="shared" si="13"/>
        <v>4138</v>
      </c>
      <c r="R261" s="111"/>
      <c r="S261" s="111"/>
      <c r="T261" s="111"/>
      <c r="U261" s="228"/>
      <c r="X261" s="230" t="str">
        <f t="shared" si="11"/>
        <v/>
      </c>
    </row>
    <row r="262" spans="3:24" s="229" customFormat="1" ht="18" hidden="1">
      <c r="C262" s="111">
        <f t="shared" si="12"/>
        <v>255</v>
      </c>
      <c r="D262" s="225"/>
      <c r="E262" s="111"/>
      <c r="F262" s="111"/>
      <c r="G262" s="226"/>
      <c r="H262" s="227"/>
      <c r="I262" s="111"/>
      <c r="J262" s="111"/>
      <c r="K262" s="111"/>
      <c r="L262" s="111"/>
      <c r="M262" s="111"/>
      <c r="N262" s="111"/>
      <c r="O262" s="111"/>
      <c r="P262" s="111"/>
      <c r="Q262" s="111">
        <f t="shared" si="13"/>
        <v>4138</v>
      </c>
      <c r="R262" s="111"/>
      <c r="S262" s="111"/>
      <c r="T262" s="111"/>
      <c r="U262" s="228"/>
      <c r="X262" s="230" t="str">
        <f t="shared" si="11"/>
        <v/>
      </c>
    </row>
    <row r="263" spans="3:24" s="229" customFormat="1" ht="18" hidden="1">
      <c r="C263" s="111">
        <f t="shared" si="12"/>
        <v>256</v>
      </c>
      <c r="D263" s="225"/>
      <c r="E263" s="111"/>
      <c r="F263" s="111"/>
      <c r="G263" s="226"/>
      <c r="H263" s="227"/>
      <c r="I263" s="111"/>
      <c r="J263" s="111"/>
      <c r="K263" s="111"/>
      <c r="L263" s="111"/>
      <c r="M263" s="111"/>
      <c r="N263" s="111"/>
      <c r="O263" s="111"/>
      <c r="P263" s="111"/>
      <c r="Q263" s="111">
        <f t="shared" si="13"/>
        <v>4138</v>
      </c>
      <c r="R263" s="111"/>
      <c r="S263" s="111"/>
      <c r="T263" s="111"/>
      <c r="U263" s="228"/>
      <c r="X263" s="230" t="str">
        <f t="shared" si="11"/>
        <v/>
      </c>
    </row>
    <row r="264" spans="3:24" s="229" customFormat="1" ht="18" hidden="1">
      <c r="C264" s="111">
        <f t="shared" si="12"/>
        <v>257</v>
      </c>
      <c r="D264" s="225"/>
      <c r="E264" s="111"/>
      <c r="F264" s="111"/>
      <c r="G264" s="226"/>
      <c r="H264" s="227"/>
      <c r="I264" s="111"/>
      <c r="J264" s="111"/>
      <c r="K264" s="111"/>
      <c r="L264" s="111"/>
      <c r="M264" s="111"/>
      <c r="N264" s="111"/>
      <c r="O264" s="111"/>
      <c r="P264" s="111"/>
      <c r="Q264" s="111">
        <f t="shared" si="13"/>
        <v>4138</v>
      </c>
      <c r="R264" s="111"/>
      <c r="S264" s="111"/>
      <c r="T264" s="111"/>
      <c r="U264" s="228"/>
      <c r="X264" s="230" t="str">
        <f t="shared" si="11"/>
        <v/>
      </c>
    </row>
    <row r="265" spans="3:24" s="229" customFormat="1" ht="18" hidden="1">
      <c r="C265" s="111">
        <f t="shared" si="12"/>
        <v>258</v>
      </c>
      <c r="D265" s="225"/>
      <c r="E265" s="111"/>
      <c r="F265" s="111"/>
      <c r="G265" s="226"/>
      <c r="H265" s="227"/>
      <c r="I265" s="111"/>
      <c r="J265" s="111"/>
      <c r="K265" s="111"/>
      <c r="L265" s="111"/>
      <c r="M265" s="111"/>
      <c r="N265" s="111"/>
      <c r="O265" s="111"/>
      <c r="P265" s="111"/>
      <c r="Q265" s="111">
        <f t="shared" si="13"/>
        <v>4138</v>
      </c>
      <c r="R265" s="111"/>
      <c r="S265" s="111"/>
      <c r="T265" s="111"/>
      <c r="U265" s="228"/>
      <c r="X265" s="230" t="str">
        <f t="shared" ref="X265:X279" si="14">+E265&amp;F265</f>
        <v/>
      </c>
    </row>
    <row r="266" spans="3:24" s="229" customFormat="1" ht="18" hidden="1">
      <c r="C266" s="111">
        <f t="shared" ref="C266:C279" si="15">+C265+1</f>
        <v>259</v>
      </c>
      <c r="D266" s="225"/>
      <c r="E266" s="111"/>
      <c r="F266" s="111"/>
      <c r="G266" s="226"/>
      <c r="H266" s="227"/>
      <c r="I266" s="111"/>
      <c r="J266" s="111"/>
      <c r="K266" s="111"/>
      <c r="L266" s="111"/>
      <c r="M266" s="111"/>
      <c r="N266" s="111"/>
      <c r="O266" s="111"/>
      <c r="P266" s="111"/>
      <c r="Q266" s="111">
        <f t="shared" si="13"/>
        <v>4138</v>
      </c>
      <c r="R266" s="111"/>
      <c r="S266" s="111"/>
      <c r="T266" s="111"/>
      <c r="U266" s="228"/>
      <c r="X266" s="230" t="str">
        <f t="shared" si="14"/>
        <v/>
      </c>
    </row>
    <row r="267" spans="3:24" s="229" customFormat="1" ht="18" hidden="1">
      <c r="C267" s="111">
        <f t="shared" si="15"/>
        <v>260</v>
      </c>
      <c r="D267" s="225"/>
      <c r="E267" s="111"/>
      <c r="F267" s="111"/>
      <c r="G267" s="226"/>
      <c r="H267" s="227"/>
      <c r="I267" s="111"/>
      <c r="J267" s="111"/>
      <c r="K267" s="111"/>
      <c r="L267" s="111"/>
      <c r="M267" s="111"/>
      <c r="N267" s="111"/>
      <c r="O267" s="111"/>
      <c r="P267" s="111"/>
      <c r="Q267" s="111">
        <f t="shared" si="13"/>
        <v>4138</v>
      </c>
      <c r="R267" s="111"/>
      <c r="S267" s="111"/>
      <c r="T267" s="111"/>
      <c r="U267" s="228"/>
      <c r="X267" s="230" t="str">
        <f t="shared" si="14"/>
        <v/>
      </c>
    </row>
    <row r="268" spans="3:24" s="229" customFormat="1" ht="18" hidden="1">
      <c r="C268" s="111">
        <f t="shared" si="15"/>
        <v>261</v>
      </c>
      <c r="D268" s="225"/>
      <c r="E268" s="111"/>
      <c r="F268" s="111"/>
      <c r="G268" s="226"/>
      <c r="H268" s="227"/>
      <c r="I268" s="111"/>
      <c r="J268" s="111"/>
      <c r="K268" s="111"/>
      <c r="L268" s="111"/>
      <c r="M268" s="111"/>
      <c r="N268" s="111"/>
      <c r="O268" s="111"/>
      <c r="P268" s="111"/>
      <c r="Q268" s="111">
        <f t="shared" si="13"/>
        <v>4138</v>
      </c>
      <c r="R268" s="111"/>
      <c r="S268" s="111"/>
      <c r="T268" s="111"/>
      <c r="U268" s="228"/>
      <c r="X268" s="230" t="str">
        <f t="shared" si="14"/>
        <v/>
      </c>
    </row>
    <row r="269" spans="3:24" s="229" customFormat="1" ht="18" hidden="1">
      <c r="C269" s="111">
        <f t="shared" si="15"/>
        <v>262</v>
      </c>
      <c r="D269" s="225"/>
      <c r="E269" s="111"/>
      <c r="F269" s="111"/>
      <c r="G269" s="226"/>
      <c r="H269" s="227"/>
      <c r="I269" s="111"/>
      <c r="J269" s="111"/>
      <c r="K269" s="111"/>
      <c r="L269" s="111"/>
      <c r="M269" s="111"/>
      <c r="N269" s="111"/>
      <c r="O269" s="111"/>
      <c r="P269" s="111"/>
      <c r="Q269" s="111">
        <f t="shared" si="13"/>
        <v>4138</v>
      </c>
      <c r="R269" s="111"/>
      <c r="S269" s="111"/>
      <c r="T269" s="111"/>
      <c r="U269" s="228"/>
      <c r="X269" s="230" t="str">
        <f t="shared" si="14"/>
        <v/>
      </c>
    </row>
    <row r="270" spans="3:24" s="229" customFormat="1" ht="18" hidden="1">
      <c r="C270" s="111">
        <f t="shared" si="15"/>
        <v>263</v>
      </c>
      <c r="D270" s="225"/>
      <c r="E270" s="111"/>
      <c r="F270" s="111"/>
      <c r="G270" s="226"/>
      <c r="H270" s="227"/>
      <c r="I270" s="111"/>
      <c r="J270" s="111"/>
      <c r="K270" s="111"/>
      <c r="L270" s="111"/>
      <c r="M270" s="111"/>
      <c r="N270" s="111"/>
      <c r="O270" s="111"/>
      <c r="P270" s="111"/>
      <c r="Q270" s="111">
        <f t="shared" si="13"/>
        <v>4138</v>
      </c>
      <c r="R270" s="111"/>
      <c r="S270" s="111"/>
      <c r="T270" s="111"/>
      <c r="U270" s="228"/>
      <c r="X270" s="230" t="str">
        <f t="shared" si="14"/>
        <v/>
      </c>
    </row>
    <row r="271" spans="3:24" s="229" customFormat="1" ht="18" hidden="1">
      <c r="C271" s="111">
        <f t="shared" si="15"/>
        <v>264</v>
      </c>
      <c r="D271" s="225"/>
      <c r="E271" s="111"/>
      <c r="F271" s="111"/>
      <c r="G271" s="226"/>
      <c r="H271" s="227"/>
      <c r="I271" s="111"/>
      <c r="J271" s="111"/>
      <c r="K271" s="111"/>
      <c r="L271" s="111"/>
      <c r="M271" s="111"/>
      <c r="N271" s="111"/>
      <c r="O271" s="111"/>
      <c r="P271" s="111"/>
      <c r="Q271" s="111">
        <f t="shared" si="13"/>
        <v>4138</v>
      </c>
      <c r="R271" s="111"/>
      <c r="S271" s="111"/>
      <c r="T271" s="111"/>
      <c r="U271" s="228"/>
      <c r="X271" s="230" t="str">
        <f t="shared" si="14"/>
        <v/>
      </c>
    </row>
    <row r="272" spans="3:24" s="229" customFormat="1" ht="18" hidden="1">
      <c r="C272" s="111">
        <f t="shared" si="15"/>
        <v>265</v>
      </c>
      <c r="D272" s="225"/>
      <c r="E272" s="111"/>
      <c r="F272" s="111"/>
      <c r="G272" s="226"/>
      <c r="H272" s="227"/>
      <c r="I272" s="111"/>
      <c r="J272" s="111"/>
      <c r="K272" s="111"/>
      <c r="L272" s="111"/>
      <c r="M272" s="111"/>
      <c r="N272" s="111"/>
      <c r="O272" s="111"/>
      <c r="P272" s="111"/>
      <c r="Q272" s="111">
        <f t="shared" si="13"/>
        <v>4138</v>
      </c>
      <c r="R272" s="111"/>
      <c r="S272" s="111"/>
      <c r="T272" s="111"/>
      <c r="U272" s="228"/>
      <c r="X272" s="230" t="str">
        <f t="shared" si="14"/>
        <v/>
      </c>
    </row>
    <row r="273" spans="3:24" s="230" customFormat="1" ht="18" hidden="1">
      <c r="C273" s="111">
        <f t="shared" si="15"/>
        <v>266</v>
      </c>
      <c r="D273" s="231"/>
      <c r="E273" s="227"/>
      <c r="F273" s="227"/>
      <c r="G273" s="232"/>
      <c r="H273" s="227"/>
      <c r="I273" s="227"/>
      <c r="J273" s="227"/>
      <c r="K273" s="227"/>
      <c r="L273" s="227"/>
      <c r="M273" s="227"/>
      <c r="N273" s="227"/>
      <c r="O273" s="227"/>
      <c r="P273" s="227"/>
      <c r="Q273" s="111">
        <f t="shared" si="13"/>
        <v>4138</v>
      </c>
      <c r="R273" s="227"/>
      <c r="S273" s="227"/>
      <c r="T273" s="227"/>
      <c r="U273" s="233"/>
      <c r="X273" s="230" t="str">
        <f t="shared" si="14"/>
        <v/>
      </c>
    </row>
    <row r="274" spans="3:24" s="230" customFormat="1" ht="18" hidden="1">
      <c r="C274" s="111">
        <f t="shared" si="15"/>
        <v>267</v>
      </c>
      <c r="D274" s="231"/>
      <c r="E274" s="227"/>
      <c r="F274" s="227"/>
      <c r="G274" s="232"/>
      <c r="H274" s="227"/>
      <c r="I274" s="227"/>
      <c r="J274" s="227"/>
      <c r="K274" s="227"/>
      <c r="L274" s="227"/>
      <c r="M274" s="227"/>
      <c r="N274" s="227"/>
      <c r="O274" s="227"/>
      <c r="P274" s="227"/>
      <c r="Q274" s="111">
        <f t="shared" ref="Q274:Q279" si="16">SUM(I274:P274)+Q273</f>
        <v>4138</v>
      </c>
      <c r="R274" s="227"/>
      <c r="S274" s="227"/>
      <c r="T274" s="227"/>
      <c r="U274" s="233"/>
      <c r="X274" s="230" t="str">
        <f t="shared" si="14"/>
        <v/>
      </c>
    </row>
    <row r="275" spans="3:24" s="230" customFormat="1" ht="18" hidden="1">
      <c r="C275" s="111">
        <f t="shared" si="15"/>
        <v>268</v>
      </c>
      <c r="D275" s="231"/>
      <c r="E275" s="227"/>
      <c r="F275" s="227"/>
      <c r="G275" s="232"/>
      <c r="H275" s="227"/>
      <c r="I275" s="227"/>
      <c r="J275" s="227"/>
      <c r="K275" s="227"/>
      <c r="L275" s="227"/>
      <c r="M275" s="227"/>
      <c r="N275" s="227"/>
      <c r="O275" s="227"/>
      <c r="P275" s="227"/>
      <c r="Q275" s="111">
        <f t="shared" si="16"/>
        <v>4138</v>
      </c>
      <c r="R275" s="227"/>
      <c r="S275" s="227"/>
      <c r="T275" s="227"/>
      <c r="U275" s="233"/>
      <c r="X275" s="230" t="str">
        <f t="shared" si="14"/>
        <v/>
      </c>
    </row>
    <row r="276" spans="3:24" s="230" customFormat="1" ht="18" hidden="1">
      <c r="C276" s="111">
        <f t="shared" si="15"/>
        <v>269</v>
      </c>
      <c r="D276" s="231"/>
      <c r="E276" s="227"/>
      <c r="F276" s="227"/>
      <c r="G276" s="232"/>
      <c r="H276" s="227"/>
      <c r="I276" s="227"/>
      <c r="J276" s="227"/>
      <c r="K276" s="227"/>
      <c r="L276" s="227"/>
      <c r="M276" s="227"/>
      <c r="N276" s="227"/>
      <c r="O276" s="227"/>
      <c r="P276" s="227"/>
      <c r="Q276" s="111">
        <f t="shared" si="16"/>
        <v>4138</v>
      </c>
      <c r="R276" s="227"/>
      <c r="S276" s="227"/>
      <c r="T276" s="227"/>
      <c r="U276" s="233"/>
      <c r="X276" s="230" t="str">
        <f t="shared" si="14"/>
        <v/>
      </c>
    </row>
    <row r="277" spans="3:24" s="230" customFormat="1" ht="18" hidden="1">
      <c r="C277" s="111">
        <f t="shared" si="15"/>
        <v>270</v>
      </c>
      <c r="D277" s="231"/>
      <c r="E277" s="227"/>
      <c r="F277" s="227"/>
      <c r="G277" s="232"/>
      <c r="H277" s="227"/>
      <c r="I277" s="227"/>
      <c r="J277" s="227"/>
      <c r="K277" s="227"/>
      <c r="L277" s="227"/>
      <c r="M277" s="227"/>
      <c r="N277" s="227"/>
      <c r="O277" s="227"/>
      <c r="P277" s="227"/>
      <c r="Q277" s="111">
        <f t="shared" si="16"/>
        <v>4138</v>
      </c>
      <c r="R277" s="227"/>
      <c r="S277" s="227"/>
      <c r="T277" s="227"/>
      <c r="U277" s="233"/>
      <c r="X277" s="230" t="str">
        <f t="shared" si="14"/>
        <v/>
      </c>
    </row>
    <row r="278" spans="3:24" s="230" customFormat="1" ht="18" hidden="1">
      <c r="C278" s="111">
        <f t="shared" si="15"/>
        <v>271</v>
      </c>
      <c r="D278" s="231"/>
      <c r="E278" s="227"/>
      <c r="F278" s="227"/>
      <c r="G278" s="232"/>
      <c r="H278" s="227"/>
      <c r="I278" s="227"/>
      <c r="J278" s="227"/>
      <c r="K278" s="227"/>
      <c r="L278" s="227"/>
      <c r="M278" s="227"/>
      <c r="N278" s="227"/>
      <c r="O278" s="227"/>
      <c r="P278" s="227"/>
      <c r="Q278" s="111">
        <f t="shared" si="16"/>
        <v>4138</v>
      </c>
      <c r="R278" s="227"/>
      <c r="S278" s="227"/>
      <c r="T278" s="227"/>
      <c r="U278" s="233"/>
      <c r="X278" s="230" t="str">
        <f t="shared" si="14"/>
        <v/>
      </c>
    </row>
    <row r="279" spans="3:24" s="230" customFormat="1" ht="18" hidden="1">
      <c r="C279" s="111">
        <f t="shared" si="15"/>
        <v>272</v>
      </c>
      <c r="D279" s="231"/>
      <c r="E279" s="227"/>
      <c r="F279" s="227"/>
      <c r="G279" s="232"/>
      <c r="H279" s="227"/>
      <c r="I279" s="227"/>
      <c r="J279" s="227"/>
      <c r="K279" s="227"/>
      <c r="L279" s="227"/>
      <c r="M279" s="227"/>
      <c r="N279" s="227"/>
      <c r="O279" s="227"/>
      <c r="P279" s="227"/>
      <c r="Q279" s="111">
        <f t="shared" si="16"/>
        <v>4138</v>
      </c>
      <c r="R279" s="227"/>
      <c r="S279" s="227"/>
      <c r="T279" s="227"/>
      <c r="U279" s="233"/>
      <c r="X279" s="230" t="str">
        <f t="shared" si="14"/>
        <v/>
      </c>
    </row>
    <row r="280" spans="3:24" s="37" customFormat="1" ht="23.25" customHeight="1">
      <c r="C280" s="573" t="s">
        <v>47</v>
      </c>
      <c r="D280" s="573"/>
      <c r="E280" s="573"/>
      <c r="F280" s="573"/>
      <c r="G280" s="573"/>
      <c r="H280" s="573"/>
      <c r="I280" s="89">
        <f>SUM(I8:I279)</f>
        <v>2037</v>
      </c>
      <c r="J280" s="89">
        <f t="shared" ref="J280:P280" si="17">SUM(J8:J279)</f>
        <v>0</v>
      </c>
      <c r="K280" s="89">
        <f t="shared" si="17"/>
        <v>988</v>
      </c>
      <c r="L280" s="89">
        <f t="shared" si="17"/>
        <v>718</v>
      </c>
      <c r="M280" s="89">
        <f t="shared" si="17"/>
        <v>0</v>
      </c>
      <c r="N280" s="89">
        <f t="shared" si="17"/>
        <v>395</v>
      </c>
      <c r="O280" s="89">
        <f t="shared" si="17"/>
        <v>0</v>
      </c>
      <c r="P280" s="89">
        <f t="shared" si="17"/>
        <v>0</v>
      </c>
      <c r="Q280" s="97">
        <f>SUM(I280:P280)</f>
        <v>4138</v>
      </c>
      <c r="R280" s="96"/>
      <c r="S280" s="96"/>
      <c r="T280" s="96"/>
      <c r="U280" s="96"/>
    </row>
    <row r="281" spans="3:24" s="32" customFormat="1" ht="27" customHeight="1" thickBot="1">
      <c r="C281" s="587" t="s">
        <v>258</v>
      </c>
      <c r="D281" s="587"/>
      <c r="E281" s="587"/>
      <c r="F281" s="587"/>
      <c r="G281" s="587"/>
      <c r="H281" s="587"/>
      <c r="I281" s="90">
        <f t="shared" ref="I281:P281" si="18">+IF(I280&lt;I283,0,I280-I283)</f>
        <v>0</v>
      </c>
      <c r="J281" s="90">
        <f t="shared" si="18"/>
        <v>0</v>
      </c>
      <c r="K281" s="90">
        <f t="shared" si="18"/>
        <v>0</v>
      </c>
      <c r="L281" s="90">
        <f t="shared" si="18"/>
        <v>0</v>
      </c>
      <c r="M281" s="90">
        <f t="shared" si="18"/>
        <v>0</v>
      </c>
      <c r="N281" s="90">
        <f t="shared" si="18"/>
        <v>0</v>
      </c>
      <c r="O281" s="90">
        <f t="shared" si="18"/>
        <v>0</v>
      </c>
      <c r="P281" s="90">
        <f t="shared" si="18"/>
        <v>0</v>
      </c>
      <c r="Q281" s="97">
        <f>SUM(I281:P281)</f>
        <v>0</v>
      </c>
      <c r="R281" s="96"/>
      <c r="S281" s="96"/>
      <c r="T281" s="96"/>
      <c r="U281" s="96"/>
    </row>
    <row r="282" spans="3:24" s="38" customFormat="1" ht="27.75" customHeight="1" thickBot="1">
      <c r="C282" s="588" t="s">
        <v>45</v>
      </c>
      <c r="D282" s="589"/>
      <c r="E282" s="589"/>
      <c r="F282" s="589"/>
      <c r="G282" s="589"/>
      <c r="H282" s="589"/>
      <c r="I282" s="91">
        <f>I280-I281</f>
        <v>2037</v>
      </c>
      <c r="J282" s="91">
        <f>J280-J281</f>
        <v>0</v>
      </c>
      <c r="K282" s="91">
        <f t="shared" ref="K282:M282" si="19">K280-K281</f>
        <v>988</v>
      </c>
      <c r="L282" s="91">
        <f t="shared" si="19"/>
        <v>718</v>
      </c>
      <c r="M282" s="91">
        <f t="shared" si="19"/>
        <v>0</v>
      </c>
      <c r="N282" s="91">
        <f>N280-N281</f>
        <v>395</v>
      </c>
      <c r="O282" s="91">
        <f t="shared" ref="O282:P282" si="20">O280-O281</f>
        <v>0</v>
      </c>
      <c r="P282" s="91">
        <f t="shared" si="20"/>
        <v>0</v>
      </c>
      <c r="Q282" s="97">
        <f>SUM(I282:P282)</f>
        <v>4138</v>
      </c>
      <c r="R282" s="96"/>
      <c r="S282" s="96"/>
      <c r="T282" s="96"/>
      <c r="U282" s="96"/>
    </row>
    <row r="283" spans="3:24" s="100" customFormat="1" ht="30" customHeight="1">
      <c r="C283" s="586" t="s">
        <v>986</v>
      </c>
      <c r="D283" s="586"/>
      <c r="E283" s="586"/>
      <c r="F283" s="586"/>
      <c r="G283" s="586"/>
      <c r="H283" s="586"/>
      <c r="I283" s="127">
        <v>11156</v>
      </c>
      <c r="J283" s="127">
        <v>458</v>
      </c>
      <c r="K283" s="127">
        <v>1030</v>
      </c>
      <c r="L283" s="127">
        <v>718</v>
      </c>
      <c r="M283" s="127">
        <v>0</v>
      </c>
      <c r="N283" s="127">
        <v>883</v>
      </c>
      <c r="O283" s="127"/>
      <c r="P283" s="127"/>
      <c r="Q283" s="127"/>
    </row>
    <row r="284" spans="3:24">
      <c r="I284" s="31"/>
      <c r="J284" s="31"/>
      <c r="K284" s="31"/>
      <c r="L284" s="31"/>
      <c r="M284" s="31"/>
      <c r="N284" s="31"/>
      <c r="O284" s="31"/>
      <c r="P284" s="31"/>
    </row>
    <row r="285" spans="3:24">
      <c r="I285" s="31"/>
      <c r="J285" s="31"/>
      <c r="K285" s="31"/>
      <c r="L285" s="31"/>
      <c r="M285" s="31"/>
      <c r="N285" s="31"/>
      <c r="O285" s="31"/>
      <c r="P285" s="31"/>
    </row>
    <row r="286" spans="3:24">
      <c r="I286" s="31"/>
      <c r="J286" s="31"/>
      <c r="K286" s="31"/>
      <c r="L286" s="31"/>
      <c r="M286" s="31"/>
      <c r="N286" s="31"/>
      <c r="O286" s="31"/>
      <c r="P286" s="31"/>
    </row>
    <row r="287" spans="3:24">
      <c r="I287" s="31"/>
      <c r="J287" s="31"/>
      <c r="K287" s="31"/>
      <c r="L287" s="31"/>
      <c r="M287" s="31"/>
      <c r="N287" s="31"/>
      <c r="O287" s="31"/>
      <c r="P287" s="31"/>
    </row>
    <row r="288" spans="3:24">
      <c r="I288" s="31"/>
      <c r="J288" s="31"/>
      <c r="K288" s="31"/>
      <c r="L288" s="31"/>
      <c r="M288" s="31"/>
      <c r="N288" s="31"/>
      <c r="O288" s="31"/>
      <c r="P288" s="31"/>
    </row>
    <row r="289" spans="3:21">
      <c r="I289" s="31"/>
      <c r="J289" s="31"/>
      <c r="K289" s="31"/>
      <c r="L289" s="31"/>
      <c r="M289" s="31"/>
      <c r="N289" s="31"/>
      <c r="O289" s="31"/>
      <c r="P289" s="31"/>
    </row>
    <row r="290" spans="3:21" s="40" customFormat="1" ht="20.25">
      <c r="C290" s="576" t="s">
        <v>386</v>
      </c>
      <c r="D290" s="576"/>
      <c r="E290" s="576"/>
      <c r="F290" s="576"/>
      <c r="G290" s="576"/>
      <c r="H290" s="576"/>
      <c r="I290" s="576"/>
      <c r="J290" s="576"/>
      <c r="K290" s="576"/>
      <c r="L290" s="576"/>
      <c r="M290" s="576"/>
      <c r="N290" s="576"/>
      <c r="O290" s="576"/>
      <c r="P290" s="576"/>
      <c r="Q290" s="576"/>
      <c r="R290" s="576"/>
      <c r="S290" s="576"/>
      <c r="T290" s="576"/>
      <c r="U290" s="576"/>
    </row>
    <row r="291" spans="3:21">
      <c r="I291" s="31"/>
      <c r="J291" s="31"/>
      <c r="K291" s="31"/>
      <c r="L291" s="31"/>
      <c r="M291" s="31"/>
      <c r="N291" s="31"/>
      <c r="O291" s="31"/>
      <c r="P291" s="31"/>
    </row>
    <row r="292" spans="3:21">
      <c r="I292" s="31"/>
      <c r="J292" s="31"/>
      <c r="K292" s="31"/>
      <c r="L292" s="31"/>
      <c r="M292" s="31"/>
      <c r="N292" s="31"/>
      <c r="O292" s="31"/>
      <c r="P292" s="31"/>
    </row>
    <row r="293" spans="3:21">
      <c r="I293" s="31"/>
      <c r="J293" s="31"/>
      <c r="K293" s="31"/>
      <c r="L293" s="31"/>
      <c r="M293" s="31"/>
      <c r="N293" s="31"/>
      <c r="O293" s="31"/>
      <c r="P293" s="31"/>
    </row>
    <row r="294" spans="3:21">
      <c r="I294" s="31"/>
      <c r="J294" s="31"/>
      <c r="K294" s="31"/>
      <c r="L294" s="31"/>
      <c r="M294" s="31"/>
      <c r="N294" s="31"/>
      <c r="O294" s="31"/>
      <c r="P294" s="31"/>
    </row>
  </sheetData>
  <mergeCells count="22">
    <mergeCell ref="C282:H282"/>
    <mergeCell ref="C2:D4"/>
    <mergeCell ref="E2:U2"/>
    <mergeCell ref="E3:U3"/>
    <mergeCell ref="E4:U4"/>
    <mergeCell ref="C5:U5"/>
    <mergeCell ref="C283:H283"/>
    <mergeCell ref="C290:U290"/>
    <mergeCell ref="H6:H7"/>
    <mergeCell ref="I6:P6"/>
    <mergeCell ref="Q6:Q7"/>
    <mergeCell ref="R6:R7"/>
    <mergeCell ref="S6:S7"/>
    <mergeCell ref="T6:T7"/>
    <mergeCell ref="C6:C7"/>
    <mergeCell ref="D6:D7"/>
    <mergeCell ref="E6:E7"/>
    <mergeCell ref="F6:F7"/>
    <mergeCell ref="G6:G7"/>
    <mergeCell ref="U6:U7"/>
    <mergeCell ref="C280:H280"/>
    <mergeCell ref="C281:H281"/>
  </mergeCells>
  <conditionalFormatting sqref="I283:Q283">
    <cfRule type="cellIs" dxfId="23" priority="2" operator="lessThan">
      <formula>0</formula>
    </cfRule>
  </conditionalFormatting>
  <conditionalFormatting sqref="X1:X1048576">
    <cfRule type="duplicateValues" dxfId="22" priority="1"/>
    <cfRule type="duplicateValues" dxfId="21" priority="4"/>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12</vt:i4>
      </vt:variant>
    </vt:vector>
  </HeadingPairs>
  <TitlesOfParts>
    <vt:vector size="35" baseType="lpstr">
      <vt:lpstr>TAX Invoice  </vt:lpstr>
      <vt:lpstr>Galgali&amp; Tarapur</vt:lpstr>
      <vt:lpstr>WO Vs Execution</vt:lpstr>
      <vt:lpstr>chandaudhi &amp; darauoli</vt:lpstr>
      <vt:lpstr>SAP</vt:lpstr>
      <vt:lpstr>Restoration_Galgali &amp; Tarapur</vt:lpstr>
      <vt:lpstr>Kanpamadhupur</vt:lpstr>
      <vt:lpstr>fhtc_Kanpa</vt:lpstr>
      <vt:lpstr>Hosiyarpur</vt:lpstr>
      <vt:lpstr>Rest_Hosiyarpur</vt:lpstr>
      <vt:lpstr>Siya</vt:lpstr>
      <vt:lpstr>FHTC _Galgali Tarapur</vt:lpstr>
      <vt:lpstr>Siya_FHTC</vt:lpstr>
      <vt:lpstr>Restoration_Siya</vt:lpstr>
      <vt:lpstr>Siya_HT</vt:lpstr>
      <vt:lpstr>Gogaur_Pipe</vt:lpstr>
      <vt:lpstr>GOGAUR_FHTC</vt:lpstr>
      <vt:lpstr>Gogaer_HT</vt:lpstr>
      <vt:lpstr>Gogaur_Restoration</vt:lpstr>
      <vt:lpstr>Galgali_HT</vt:lpstr>
      <vt:lpstr>Reconsilation Statement AB </vt:lpstr>
      <vt:lpstr>daraouli(rohit)</vt:lpstr>
      <vt:lpstr>Hosi_JMR</vt:lpstr>
      <vt:lpstr>'Galgali&amp; Tarapur'!Print_Area</vt:lpstr>
      <vt:lpstr>Gogaur_Pipe!Print_Area</vt:lpstr>
      <vt:lpstr>'Reconsilation Statement AB '!Print_Area</vt:lpstr>
      <vt:lpstr>'Restoration_Galgali &amp; Tarapur'!Print_Area</vt:lpstr>
      <vt:lpstr>Siya!Print_Area</vt:lpstr>
      <vt:lpstr>'TAX Invoice  '!Print_Area</vt:lpstr>
      <vt:lpstr>'WO Vs Execution'!Print_Area</vt:lpstr>
      <vt:lpstr>'Galgali&amp; Tarapur'!Print_Titles</vt:lpstr>
      <vt:lpstr>'Reconsilation Statement AB '!Print_Titles</vt:lpstr>
      <vt:lpstr>'Restoration_Galgali &amp; Tarapur'!Print_Titles</vt:lpstr>
      <vt:lpstr>Restoration_Siya!Print_Titles</vt:lpstr>
      <vt:lpstr>'TAX Invoice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meil05</dc:creator>
  <cp:lastModifiedBy>P M P LTD</cp:lastModifiedBy>
  <cp:lastPrinted>2023-10-17T11:15:44Z</cp:lastPrinted>
  <dcterms:created xsi:type="dcterms:W3CDTF">2013-06-07T07:57:37Z</dcterms:created>
  <dcterms:modified xsi:type="dcterms:W3CDTF">2023-10-26T08:59:08Z</dcterms:modified>
</cp:coreProperties>
</file>