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3"/>
  </bookViews>
  <sheets>
    <sheet name="GEHRAULI" sheetId="10" r:id="rId1"/>
    <sheet name="attarsand pr" sheetId="9" r:id="rId2"/>
    <sheet name="attarasand khayathi " sheetId="8" r:id="rId3"/>
    <sheet name="heera pillar build con" sheetId="7" r:id="rId4"/>
    <sheet name="PURBHIKA AND RAIGARH" sheetId="6" r:id="rId5"/>
    <sheet name="MANGRAURA" sheetId="5" r:id="rId6"/>
    <sheet name="MALAAK" sheetId="4" r:id="rId7"/>
    <sheet name="LAULI POKHATAKHAM" sheetId="3" r:id="rId8"/>
    <sheet name="barasarai" sheetId="2" r:id="rId9"/>
    <sheet name="Sheet1" sheetId="1" r:id="rId10"/>
  </sheets>
  <definedNames>
    <definedName name="_xlnm._FilterDatabase" localSheetId="2" hidden="1">'attarasand khayathi '!$AA$16:$AE$60</definedName>
    <definedName name="_xlnm._FilterDatabase" localSheetId="1" hidden="1">'attarsand pr'!$Q$13:$R$78</definedName>
    <definedName name="_xlnm._FilterDatabase" localSheetId="3" hidden="1">'heera pillar build con'!$B$3:$I$136</definedName>
    <definedName name="_xlnm._FilterDatabase" localSheetId="7" hidden="1">'LAULI POKHATAKHAM'!$C$6:$D$169</definedName>
    <definedName name="_xlnm._FilterDatabase" localSheetId="6" hidden="1">MALAAK!$C$6:$D$162</definedName>
    <definedName name="_xlnm._FilterDatabase" localSheetId="5" hidden="1">MANGRAURA!$C$5:$D$191</definedName>
    <definedName name="_xlnm._FilterDatabase" localSheetId="4" hidden="1">'PURBHIKA AND RAIGARH'!$C$4:$D$335</definedName>
    <definedName name="_xlnm.Print_Area" localSheetId="1">'attarsand pr'!$A$1:$L$65</definedName>
    <definedName name="_xlnm.Print_Area" localSheetId="8">barasarai!$A$1:$R$190</definedName>
    <definedName name="_xlnm.Print_Area" localSheetId="0">GEHRAULI!$A$1:$L$20</definedName>
    <definedName name="_xlnm.Print_Area" localSheetId="3">'heera pillar build con'!$K$3:$AR$24</definedName>
    <definedName name="_xlnm.Print_Area" localSheetId="7">'LAULI POKHATAKHAM'!$C$8:$K$141</definedName>
    <definedName name="_xlnm.Print_Area" localSheetId="6">MALAAK!$C$7:$J$118</definedName>
    <definedName name="_xlnm.Print_Area" localSheetId="4">'PURBHIKA AND RAIGARH'!$B$3:$J$339</definedName>
  </definedNames>
  <calcPr calcId="152511"/>
</workbook>
</file>

<file path=xl/calcChain.xml><?xml version="1.0" encoding="utf-8"?>
<calcChain xmlns="http://schemas.openxmlformats.org/spreadsheetml/2006/main">
  <c r="AT5" i="7" l="1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4" i="7"/>
  <c r="N18" i="10" l="1"/>
  <c r="N20" i="10" s="1"/>
  <c r="N22" i="10" s="1"/>
  <c r="N24" i="10" s="1"/>
  <c r="N26" i="10" s="1"/>
  <c r="N28" i="10" s="1"/>
  <c r="N30" i="10" s="1"/>
  <c r="N32" i="10" s="1"/>
  <c r="N34" i="10" s="1"/>
  <c r="N36" i="10" s="1"/>
  <c r="N38" i="10" s="1"/>
  <c r="N40" i="10" s="1"/>
  <c r="N42" i="10" s="1"/>
  <c r="N44" i="10" s="1"/>
  <c r="BN17" i="10"/>
  <c r="BN18" i="10" s="1"/>
  <c r="BN19" i="10" s="1"/>
  <c r="BN20" i="10" s="1"/>
  <c r="BN21" i="10" s="1"/>
  <c r="BN22" i="10" s="1"/>
  <c r="BN23" i="10" s="1"/>
  <c r="BN24" i="10" s="1"/>
  <c r="BN25" i="10" s="1"/>
  <c r="BN26" i="10" s="1"/>
  <c r="BN27" i="10" s="1"/>
  <c r="BN28" i="10" s="1"/>
  <c r="BN29" i="10" s="1"/>
  <c r="BA17" i="10"/>
  <c r="BA18" i="10" s="1"/>
  <c r="BA19" i="10" s="1"/>
  <c r="BA20" i="10" s="1"/>
  <c r="BA21" i="10" s="1"/>
  <c r="BA22" i="10" s="1"/>
  <c r="BA23" i="10" s="1"/>
  <c r="BA24" i="10" s="1"/>
  <c r="BA25" i="10" s="1"/>
  <c r="BA26" i="10" s="1"/>
  <c r="BA27" i="10" s="1"/>
  <c r="BA28" i="10" s="1"/>
  <c r="BA29" i="10" s="1"/>
  <c r="BA30" i="10" s="1"/>
  <c r="BA31" i="10" s="1"/>
  <c r="BA32" i="10" s="1"/>
  <c r="BA33" i="10" s="1"/>
  <c r="BA34" i="10" s="1"/>
  <c r="BA35" i="10" s="1"/>
  <c r="BA36" i="10" s="1"/>
  <c r="BA37" i="10" s="1"/>
  <c r="BA38" i="10" s="1"/>
  <c r="BA39" i="10" s="1"/>
  <c r="BA40" i="10" s="1"/>
  <c r="BA41" i="10" s="1"/>
  <c r="BA42" i="10" s="1"/>
  <c r="BA43" i="10" s="1"/>
  <c r="BA44" i="10" s="1"/>
  <c r="BA45" i="10" s="1"/>
  <c r="BA46" i="10" s="1"/>
  <c r="BA47" i="10" s="1"/>
  <c r="BA48" i="10" s="1"/>
  <c r="BA49" i="10" s="1"/>
  <c r="BA50" i="10" s="1"/>
  <c r="BA51" i="10" s="1"/>
  <c r="BA52" i="10" s="1"/>
  <c r="BA53" i="10" s="1"/>
  <c r="BA54" i="10" s="1"/>
  <c r="N17" i="10"/>
  <c r="N19" i="10" s="1"/>
  <c r="N21" i="10" s="1"/>
  <c r="N23" i="10" s="1"/>
  <c r="N25" i="10" s="1"/>
  <c r="N27" i="10" s="1"/>
  <c r="N29" i="10" s="1"/>
  <c r="N31" i="10" s="1"/>
  <c r="N33" i="10" s="1"/>
  <c r="N35" i="10" s="1"/>
  <c r="N37" i="10" s="1"/>
  <c r="N39" i="10" s="1"/>
  <c r="N41" i="10" s="1"/>
  <c r="N43" i="10" s="1"/>
  <c r="N45" i="10" s="1"/>
  <c r="BN16" i="10"/>
  <c r="BA16" i="10"/>
  <c r="AN16" i="10"/>
  <c r="AN17" i="10" s="1"/>
  <c r="AN18" i="10" s="1"/>
  <c r="AN19" i="10" s="1"/>
  <c r="AN20" i="10" s="1"/>
  <c r="AN21" i="10" s="1"/>
  <c r="AN22" i="10" s="1"/>
  <c r="AN23" i="10" s="1"/>
  <c r="AN24" i="10" s="1"/>
  <c r="AN25" i="10" s="1"/>
  <c r="AN26" i="10" s="1"/>
  <c r="AN27" i="10" s="1"/>
  <c r="AN28" i="10" s="1"/>
  <c r="AN29" i="10" s="1"/>
  <c r="AN30" i="10" s="1"/>
  <c r="AN31" i="10" s="1"/>
  <c r="AN32" i="10" s="1"/>
  <c r="AN33" i="10" s="1"/>
  <c r="AN34" i="10" s="1"/>
  <c r="AN35" i="10" s="1"/>
  <c r="AN36" i="10" s="1"/>
  <c r="AN37" i="10" s="1"/>
  <c r="AN38" i="10" s="1"/>
  <c r="AN39" i="10" s="1"/>
  <c r="AN40" i="10" s="1"/>
  <c r="AN41" i="10" s="1"/>
  <c r="AN42" i="10" s="1"/>
  <c r="AN43" i="10" s="1"/>
  <c r="AN44" i="10" s="1"/>
  <c r="AN45" i="10" s="1"/>
  <c r="AN46" i="10" s="1"/>
  <c r="AN47" i="10" s="1"/>
  <c r="AN48" i="10" s="1"/>
  <c r="AN49" i="10" s="1"/>
  <c r="AN50" i="10" s="1"/>
  <c r="AN51" i="10" s="1"/>
  <c r="AN52" i="10" s="1"/>
  <c r="AN53" i="10" s="1"/>
  <c r="AN54" i="10" s="1"/>
  <c r="AN55" i="10" s="1"/>
  <c r="AN56" i="10" s="1"/>
  <c r="AN57" i="10" s="1"/>
  <c r="AN58" i="10" s="1"/>
  <c r="AN59" i="10" s="1"/>
  <c r="AN60" i="10" s="1"/>
  <c r="AN61" i="10" s="1"/>
  <c r="AA16" i="10"/>
  <c r="AA17" i="10" s="1"/>
  <c r="AA18" i="10" s="1"/>
  <c r="AA19" i="10" s="1"/>
  <c r="AA20" i="10" s="1"/>
  <c r="AA21" i="10" s="1"/>
  <c r="AA22" i="10" s="1"/>
  <c r="AA23" i="10" s="1"/>
  <c r="AA24" i="10" s="1"/>
  <c r="AA25" i="10" s="1"/>
  <c r="AA26" i="10" s="1"/>
  <c r="AA27" i="10" s="1"/>
  <c r="AA28" i="10" s="1"/>
  <c r="AA29" i="10" s="1"/>
  <c r="AA30" i="10" s="1"/>
  <c r="AA31" i="10" s="1"/>
  <c r="AA32" i="10" s="1"/>
  <c r="AA33" i="10" s="1"/>
  <c r="AA34" i="10" s="1"/>
  <c r="AA35" i="10" s="1"/>
  <c r="AA36" i="10" s="1"/>
  <c r="AA37" i="10" s="1"/>
  <c r="AA38" i="10" s="1"/>
  <c r="F16" i="10"/>
  <c r="A16" i="10"/>
  <c r="A17" i="10" s="1"/>
  <c r="F15" i="10"/>
  <c r="S103" i="8" l="1"/>
  <c r="S104" i="8"/>
  <c r="S105" i="8"/>
  <c r="S106" i="8"/>
  <c r="S107" i="8"/>
  <c r="S112" i="8"/>
  <c r="S113" i="8"/>
  <c r="S114" i="8"/>
  <c r="S115" i="8"/>
  <c r="S116" i="8"/>
  <c r="S117" i="8"/>
  <c r="S118" i="8"/>
  <c r="S119" i="8"/>
  <c r="S120" i="8"/>
  <c r="S121" i="8"/>
  <c r="S102" i="8"/>
  <c r="S71" i="9"/>
  <c r="AA16" i="9"/>
  <c r="AA17" i="9" s="1"/>
  <c r="AA18" i="9" s="1"/>
  <c r="AA19" i="9" s="1"/>
  <c r="AA20" i="9" s="1"/>
  <c r="AA21" i="9" s="1"/>
  <c r="AA22" i="9" s="1"/>
  <c r="N16" i="9"/>
  <c r="N17" i="9" s="1"/>
  <c r="N18" i="9" s="1"/>
  <c r="N19" i="9" s="1"/>
  <c r="N20" i="9" s="1"/>
  <c r="N21" i="9" s="1"/>
  <c r="N22" i="9" s="1"/>
  <c r="N23" i="9" s="1"/>
  <c r="N24" i="9" s="1"/>
  <c r="N25" i="9" s="1"/>
  <c r="N26" i="9" s="1"/>
  <c r="N27" i="9" s="1"/>
  <c r="N28" i="9" s="1"/>
  <c r="N29" i="9" s="1"/>
  <c r="N30" i="9" s="1"/>
  <c r="N31" i="9" s="1"/>
  <c r="N32" i="9" s="1"/>
  <c r="N33" i="9" s="1"/>
  <c r="N34" i="9" s="1"/>
  <c r="N35" i="9" s="1"/>
  <c r="N36" i="9" s="1"/>
  <c r="N37" i="9" s="1"/>
  <c r="N38" i="9" s="1"/>
  <c r="N39" i="9" s="1"/>
  <c r="N40" i="9" s="1"/>
  <c r="N41" i="9" s="1"/>
  <c r="N42" i="9" s="1"/>
  <c r="N43" i="9" s="1"/>
  <c r="N44" i="9" s="1"/>
  <c r="N45" i="9" s="1"/>
  <c r="N46" i="9" s="1"/>
  <c r="N47" i="9" s="1"/>
  <c r="N48" i="9" s="1"/>
  <c r="N49" i="9" s="1"/>
  <c r="N50" i="9" s="1"/>
  <c r="N51" i="9" s="1"/>
  <c r="N52" i="9" s="1"/>
  <c r="N53" i="9" s="1"/>
  <c r="N54" i="9" s="1"/>
  <c r="N55" i="9" s="1"/>
  <c r="N56" i="9" s="1"/>
  <c r="N57" i="9" s="1"/>
  <c r="N58" i="9" s="1"/>
  <c r="N59" i="9" s="1"/>
  <c r="N60" i="9" s="1"/>
  <c r="N61" i="9" s="1"/>
  <c r="N62" i="9" s="1"/>
  <c r="N63" i="9" s="1"/>
  <c r="N64" i="9" s="1"/>
  <c r="N65" i="9" s="1"/>
  <c r="N66" i="9" s="1"/>
  <c r="N67" i="9" s="1"/>
  <c r="N68" i="9" s="1"/>
  <c r="N69" i="9" s="1"/>
  <c r="N70" i="9" s="1"/>
  <c r="N71" i="9" s="1"/>
  <c r="N72" i="9" s="1"/>
  <c r="N73" i="9" s="1"/>
  <c r="A16" i="9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T103" i="8" l="1"/>
  <c r="T104" i="8"/>
  <c r="T105" i="8"/>
  <c r="T106" i="8"/>
  <c r="T107" i="8"/>
  <c r="T108" i="8"/>
  <c r="T109" i="8"/>
  <c r="T110" i="8"/>
  <c r="T111" i="8"/>
  <c r="T112" i="8"/>
  <c r="T113" i="8"/>
  <c r="T114" i="8"/>
  <c r="T115" i="8"/>
  <c r="T116" i="8"/>
  <c r="T117" i="8"/>
  <c r="T118" i="8"/>
  <c r="T119" i="8"/>
  <c r="T120" i="8"/>
  <c r="T121" i="8"/>
  <c r="T122" i="8"/>
  <c r="T102" i="8"/>
  <c r="I103" i="8" l="1"/>
  <c r="I104" i="8" s="1"/>
  <c r="I105" i="8" s="1"/>
  <c r="I106" i="8" s="1"/>
  <c r="I107" i="8" s="1"/>
  <c r="I108" i="8" s="1"/>
  <c r="I109" i="8" s="1"/>
  <c r="I110" i="8" s="1"/>
  <c r="I111" i="8" s="1"/>
  <c r="I112" i="8" s="1"/>
  <c r="I113" i="8" s="1"/>
  <c r="I114" i="8" s="1"/>
  <c r="I115" i="8" s="1"/>
  <c r="I116" i="8" s="1"/>
  <c r="I117" i="8" s="1"/>
  <c r="I118" i="8" s="1"/>
  <c r="I119" i="8" s="1"/>
  <c r="I120" i="8" s="1"/>
  <c r="I121" i="8" s="1"/>
  <c r="I122" i="8" s="1"/>
  <c r="T70" i="8"/>
  <c r="G95" i="8"/>
  <c r="F95" i="8"/>
  <c r="E95" i="8"/>
  <c r="A71" i="8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70" i="8"/>
  <c r="AF63" i="8"/>
  <c r="AE63" i="8"/>
  <c r="AD63" i="8"/>
  <c r="AC63" i="8"/>
  <c r="U58" i="8"/>
  <c r="U65" i="8" s="1"/>
  <c r="T58" i="8"/>
  <c r="S58" i="8"/>
  <c r="R58" i="8"/>
  <c r="R65" i="8" s="1"/>
  <c r="F51" i="8"/>
  <c r="V65" i="8" s="1"/>
  <c r="E51" i="8"/>
  <c r="T65" i="8" s="1"/>
  <c r="D51" i="8"/>
  <c r="S65" i="8" s="1"/>
  <c r="C51" i="8"/>
  <c r="AA19" i="8"/>
  <c r="AA20" i="8" s="1"/>
  <c r="AA21" i="8" s="1"/>
  <c r="AA22" i="8" s="1"/>
  <c r="AA23" i="8" s="1"/>
  <c r="AA24" i="8" s="1"/>
  <c r="AA25" i="8" s="1"/>
  <c r="AA26" i="8" s="1"/>
  <c r="AA27" i="8" s="1"/>
  <c r="AA28" i="8" s="1"/>
  <c r="AA29" i="8" s="1"/>
  <c r="AA30" i="8" s="1"/>
  <c r="AA31" i="8" s="1"/>
  <c r="AA32" i="8" s="1"/>
  <c r="AA33" i="8" s="1"/>
  <c r="AA34" i="8" s="1"/>
  <c r="AA35" i="8" s="1"/>
  <c r="AA36" i="8" s="1"/>
  <c r="AA37" i="8" s="1"/>
  <c r="AA38" i="8" s="1"/>
  <c r="AA39" i="8" s="1"/>
  <c r="AA40" i="8" s="1"/>
  <c r="AA41" i="8" s="1"/>
  <c r="AA42" i="8" s="1"/>
  <c r="AA43" i="8" s="1"/>
  <c r="AA44" i="8" s="1"/>
  <c r="AA45" i="8" s="1"/>
  <c r="AA46" i="8" s="1"/>
  <c r="AA47" i="8" s="1"/>
  <c r="AA48" i="8" s="1"/>
  <c r="AA49" i="8" s="1"/>
  <c r="AA50" i="8" s="1"/>
  <c r="AA51" i="8" s="1"/>
  <c r="AA52" i="8" s="1"/>
  <c r="AA53" i="8" s="1"/>
  <c r="AA54" i="8" s="1"/>
  <c r="AA55" i="8" s="1"/>
  <c r="N16" i="8"/>
  <c r="N17" i="8" s="1"/>
  <c r="N18" i="8" s="1"/>
  <c r="N19" i="8" s="1"/>
  <c r="N20" i="8" s="1"/>
  <c r="N21" i="8" s="1"/>
  <c r="N22" i="8" s="1"/>
  <c r="N23" i="8" s="1"/>
  <c r="N24" i="8" s="1"/>
  <c r="N25" i="8" s="1"/>
  <c r="N26" i="8" s="1"/>
  <c r="N27" i="8" s="1"/>
  <c r="N28" i="8" s="1"/>
  <c r="N29" i="8" s="1"/>
  <c r="N30" i="8" s="1"/>
  <c r="N31" i="8" s="1"/>
  <c r="N32" i="8" s="1"/>
  <c r="N33" i="8" s="1"/>
  <c r="N34" i="8" s="1"/>
  <c r="N35" i="8" s="1"/>
  <c r="N36" i="8" s="1"/>
  <c r="N37" i="8" s="1"/>
  <c r="N38" i="8" s="1"/>
  <c r="N39" i="8" s="1"/>
  <c r="N40" i="8" s="1"/>
  <c r="N41" i="8" s="1"/>
  <c r="N42" i="8" s="1"/>
  <c r="N43" i="8" s="1"/>
  <c r="N44" i="8" s="1"/>
  <c r="N45" i="8" s="1"/>
  <c r="N46" i="8" s="1"/>
  <c r="N47" i="8" s="1"/>
  <c r="N48" i="8" s="1"/>
  <c r="N49" i="8" s="1"/>
  <c r="N50" i="8" s="1"/>
  <c r="A16" i="8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S70" i="8" l="1"/>
  <c r="R70" i="8"/>
  <c r="U70" i="8"/>
  <c r="V70" i="8"/>
  <c r="B141" i="7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F137" i="7"/>
  <c r="U32" i="7"/>
  <c r="T32" i="7"/>
  <c r="S32" i="7"/>
  <c r="R32" i="7"/>
  <c r="Q32" i="7"/>
  <c r="P32" i="7"/>
  <c r="O32" i="7"/>
  <c r="N32" i="7"/>
  <c r="M32" i="7"/>
  <c r="L32" i="7"/>
  <c r="K32" i="7"/>
  <c r="AB29" i="7"/>
  <c r="Z29" i="7"/>
  <c r="AN8" i="7" s="1"/>
  <c r="AO8" i="7" s="1"/>
  <c r="X29" i="7"/>
  <c r="AC29" i="7" s="1"/>
  <c r="T29" i="7"/>
  <c r="S29" i="7"/>
  <c r="R29" i="7"/>
  <c r="L29" i="7"/>
  <c r="K29" i="7"/>
  <c r="U29" i="7" s="1"/>
  <c r="AP24" i="7"/>
  <c r="AO24" i="7"/>
  <c r="AP23" i="7"/>
  <c r="AO23" i="7"/>
  <c r="AP22" i="7"/>
  <c r="AO22" i="7"/>
  <c r="AP21" i="7"/>
  <c r="AO21" i="7"/>
  <c r="AP20" i="7"/>
  <c r="AO20" i="7"/>
  <c r="AP19" i="7"/>
  <c r="AO19" i="7"/>
  <c r="AP18" i="7"/>
  <c r="AO18" i="7"/>
  <c r="AP17" i="7"/>
  <c r="AO17" i="7"/>
  <c r="AN17" i="7"/>
  <c r="AP16" i="7"/>
  <c r="AO16" i="7" s="1"/>
  <c r="AP15" i="7"/>
  <c r="AO15" i="7" s="1"/>
  <c r="AP14" i="7"/>
  <c r="AO14" i="7" s="1"/>
  <c r="AP13" i="7"/>
  <c r="AO13" i="7" s="1"/>
  <c r="AP12" i="7"/>
  <c r="AO12" i="7" s="1"/>
  <c r="AP11" i="7"/>
  <c r="AO11" i="7" s="1"/>
  <c r="AN11" i="7"/>
  <c r="AP10" i="7"/>
  <c r="AO10" i="7"/>
  <c r="AP9" i="7"/>
  <c r="AO9" i="7"/>
  <c r="AP8" i="7"/>
  <c r="AP7" i="7"/>
  <c r="AO7" i="7" s="1"/>
  <c r="AN7" i="7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AP6" i="7"/>
  <c r="AO6" i="7"/>
  <c r="AN6" i="7"/>
  <c r="B6" i="7"/>
  <c r="AP5" i="7"/>
  <c r="AO5" i="7" s="1"/>
  <c r="K5" i="7"/>
  <c r="K6" i="7" s="1"/>
  <c r="K7" i="7" s="1"/>
  <c r="K8" i="7" s="1"/>
  <c r="K9" i="7" s="1"/>
  <c r="K10" i="7" s="1"/>
  <c r="K11" i="7" s="1"/>
  <c r="K12" i="7" s="1"/>
  <c r="K13" i="7" s="1"/>
  <c r="K14" i="7" s="1"/>
  <c r="K15" i="7" s="1"/>
  <c r="K16" i="7" s="1"/>
  <c r="K17" i="7" s="1"/>
  <c r="K18" i="7" s="1"/>
  <c r="K19" i="7" s="1"/>
  <c r="K20" i="7" s="1"/>
  <c r="K21" i="7" s="1"/>
  <c r="K22" i="7" s="1"/>
  <c r="K23" i="7" s="1"/>
  <c r="K24" i="7" s="1"/>
  <c r="B5" i="7"/>
  <c r="AS4" i="7"/>
  <c r="AP4" i="7"/>
  <c r="AO4" i="7"/>
  <c r="R12" i="5" l="1"/>
  <c r="I335" i="6"/>
  <c r="G349" i="6"/>
  <c r="I339" i="6"/>
  <c r="H338" i="6"/>
  <c r="G338" i="6"/>
  <c r="H348" i="6" s="1"/>
  <c r="F338" i="6"/>
  <c r="H347" i="6" s="1"/>
  <c r="E338" i="6"/>
  <c r="H346" i="6" s="1"/>
  <c r="D338" i="6"/>
  <c r="H345" i="6" s="1"/>
  <c r="C338" i="6"/>
  <c r="H344" i="6" s="1"/>
  <c r="B338" i="6"/>
  <c r="H343" i="6" s="1"/>
  <c r="P337" i="6"/>
  <c r="M331" i="6"/>
  <c r="M297" i="6"/>
  <c r="O283" i="6"/>
  <c r="M216" i="6"/>
  <c r="M214" i="6"/>
  <c r="M213" i="6"/>
  <c r="P34" i="6"/>
  <c r="O34" i="6"/>
  <c r="N34" i="6"/>
  <c r="B6" i="6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I5" i="6"/>
  <c r="I6" i="6" s="1"/>
  <c r="I7" i="6" s="1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I48" i="6" s="1"/>
  <c r="I49" i="6" s="1"/>
  <c r="I50" i="6" s="1"/>
  <c r="I51" i="6" s="1"/>
  <c r="I52" i="6" s="1"/>
  <c r="I53" i="6" s="1"/>
  <c r="I54" i="6" s="1"/>
  <c r="I55" i="6" s="1"/>
  <c r="I56" i="6" s="1"/>
  <c r="I57" i="6" s="1"/>
  <c r="I58" i="6" s="1"/>
  <c r="I59" i="6" s="1"/>
  <c r="I60" i="6" s="1"/>
  <c r="I61" i="6" s="1"/>
  <c r="I62" i="6" s="1"/>
  <c r="I63" i="6" s="1"/>
  <c r="I64" i="6" s="1"/>
  <c r="I65" i="6" s="1"/>
  <c r="I66" i="6" s="1"/>
  <c r="I67" i="6" s="1"/>
  <c r="I68" i="6" s="1"/>
  <c r="I69" i="6" s="1"/>
  <c r="I70" i="6" s="1"/>
  <c r="I71" i="6" s="1"/>
  <c r="I72" i="6" s="1"/>
  <c r="I73" i="6" s="1"/>
  <c r="I74" i="6" s="1"/>
  <c r="I75" i="6" s="1"/>
  <c r="I76" i="6" s="1"/>
  <c r="I77" i="6" s="1"/>
  <c r="I78" i="6" s="1"/>
  <c r="I79" i="6" s="1"/>
  <c r="I80" i="6" s="1"/>
  <c r="I81" i="6" s="1"/>
  <c r="I82" i="6" s="1"/>
  <c r="I83" i="6" s="1"/>
  <c r="I84" i="6" s="1"/>
  <c r="I85" i="6" s="1"/>
  <c r="I86" i="6" s="1"/>
  <c r="I87" i="6" s="1"/>
  <c r="I88" i="6" s="1"/>
  <c r="I89" i="6" s="1"/>
  <c r="I90" i="6" s="1"/>
  <c r="I91" i="6" s="1"/>
  <c r="I92" i="6" s="1"/>
  <c r="I93" i="6" s="1"/>
  <c r="I94" i="6" s="1"/>
  <c r="I95" i="6" s="1"/>
  <c r="I96" i="6" s="1"/>
  <c r="I97" i="6" s="1"/>
  <c r="I98" i="6" s="1"/>
  <c r="I99" i="6" s="1"/>
  <c r="I100" i="6" s="1"/>
  <c r="I101" i="6" s="1"/>
  <c r="I102" i="6" s="1"/>
  <c r="I103" i="6" s="1"/>
  <c r="I104" i="6" s="1"/>
  <c r="I105" i="6" s="1"/>
  <c r="I106" i="6" s="1"/>
  <c r="I107" i="6" s="1"/>
  <c r="I108" i="6" s="1"/>
  <c r="I109" i="6" s="1"/>
  <c r="I110" i="6" s="1"/>
  <c r="I111" i="6" s="1"/>
  <c r="I112" i="6" s="1"/>
  <c r="I113" i="6" s="1"/>
  <c r="I114" i="6" s="1"/>
  <c r="I115" i="6" s="1"/>
  <c r="I116" i="6" s="1"/>
  <c r="I117" i="6" s="1"/>
  <c r="I118" i="6" s="1"/>
  <c r="I119" i="6" s="1"/>
  <c r="I120" i="6" s="1"/>
  <c r="I121" i="6" s="1"/>
  <c r="I122" i="6" s="1"/>
  <c r="I123" i="6" s="1"/>
  <c r="I124" i="6" s="1"/>
  <c r="I125" i="6" s="1"/>
  <c r="I126" i="6" s="1"/>
  <c r="I127" i="6" s="1"/>
  <c r="I128" i="6" s="1"/>
  <c r="I129" i="6" s="1"/>
  <c r="I130" i="6" s="1"/>
  <c r="I131" i="6" s="1"/>
  <c r="I132" i="6" s="1"/>
  <c r="I133" i="6" s="1"/>
  <c r="I134" i="6" s="1"/>
  <c r="I135" i="6" s="1"/>
  <c r="I136" i="6" s="1"/>
  <c r="I137" i="6" s="1"/>
  <c r="I138" i="6" s="1"/>
  <c r="I139" i="6" s="1"/>
  <c r="I140" i="6" s="1"/>
  <c r="I141" i="6" s="1"/>
  <c r="I142" i="6" s="1"/>
  <c r="I143" i="6" s="1"/>
  <c r="I144" i="6" s="1"/>
  <c r="I145" i="6" s="1"/>
  <c r="I146" i="6" s="1"/>
  <c r="I147" i="6" s="1"/>
  <c r="I148" i="6" s="1"/>
  <c r="I149" i="6" s="1"/>
  <c r="I150" i="6" s="1"/>
  <c r="I151" i="6" s="1"/>
  <c r="I152" i="6" s="1"/>
  <c r="I153" i="6" s="1"/>
  <c r="I154" i="6" s="1"/>
  <c r="I155" i="6" s="1"/>
  <c r="I156" i="6" s="1"/>
  <c r="I157" i="6" s="1"/>
  <c r="I158" i="6" s="1"/>
  <c r="I159" i="6" s="1"/>
  <c r="I160" i="6" s="1"/>
  <c r="I161" i="6" s="1"/>
  <c r="I162" i="6" s="1"/>
  <c r="I163" i="6" s="1"/>
  <c r="I164" i="6" s="1"/>
  <c r="I165" i="6" s="1"/>
  <c r="I166" i="6" s="1"/>
  <c r="I167" i="6" s="1"/>
  <c r="I168" i="6" s="1"/>
  <c r="I169" i="6" s="1"/>
  <c r="I170" i="6" s="1"/>
  <c r="I171" i="6" s="1"/>
  <c r="I172" i="6" s="1"/>
  <c r="I173" i="6" s="1"/>
  <c r="I174" i="6" s="1"/>
  <c r="I175" i="6" s="1"/>
  <c r="I176" i="6" s="1"/>
  <c r="I177" i="6" s="1"/>
  <c r="I178" i="6" s="1"/>
  <c r="I179" i="6" s="1"/>
  <c r="I180" i="6" s="1"/>
  <c r="I181" i="6" s="1"/>
  <c r="I182" i="6" s="1"/>
  <c r="I183" i="6" s="1"/>
  <c r="I184" i="6" s="1"/>
  <c r="I185" i="6" s="1"/>
  <c r="I186" i="6" s="1"/>
  <c r="I187" i="6" s="1"/>
  <c r="I188" i="6" s="1"/>
  <c r="I189" i="6" s="1"/>
  <c r="I190" i="6" s="1"/>
  <c r="I191" i="6" s="1"/>
  <c r="I192" i="6" s="1"/>
  <c r="I193" i="6" s="1"/>
  <c r="I194" i="6" s="1"/>
  <c r="I195" i="6" s="1"/>
  <c r="I196" i="6" s="1"/>
  <c r="I197" i="6" s="1"/>
  <c r="I198" i="6" s="1"/>
  <c r="I199" i="6" s="1"/>
  <c r="I200" i="6" s="1"/>
  <c r="I201" i="6" s="1"/>
  <c r="I202" i="6" s="1"/>
  <c r="I203" i="6" s="1"/>
  <c r="I204" i="6" s="1"/>
  <c r="I205" i="6" s="1"/>
  <c r="I206" i="6" s="1"/>
  <c r="I207" i="6" s="1"/>
  <c r="I208" i="6" s="1"/>
  <c r="I209" i="6" s="1"/>
  <c r="I210" i="6" s="1"/>
  <c r="I211" i="6" s="1"/>
  <c r="I212" i="6" s="1"/>
  <c r="I213" i="6" s="1"/>
  <c r="I214" i="6" s="1"/>
  <c r="I215" i="6" s="1"/>
  <c r="I216" i="6" s="1"/>
  <c r="I217" i="6" s="1"/>
  <c r="I218" i="6" s="1"/>
  <c r="I219" i="6" s="1"/>
  <c r="I220" i="6" s="1"/>
  <c r="I221" i="6" s="1"/>
  <c r="I222" i="6" s="1"/>
  <c r="I223" i="6" s="1"/>
  <c r="I224" i="6" s="1"/>
  <c r="I225" i="6" s="1"/>
  <c r="I226" i="6" s="1"/>
  <c r="I227" i="6" s="1"/>
  <c r="I228" i="6" s="1"/>
  <c r="I229" i="6" s="1"/>
  <c r="I230" i="6" s="1"/>
  <c r="I231" i="6" s="1"/>
  <c r="I232" i="6" s="1"/>
  <c r="I233" i="6" s="1"/>
  <c r="I234" i="6" s="1"/>
  <c r="I235" i="6" s="1"/>
  <c r="I236" i="6" s="1"/>
  <c r="I237" i="6" s="1"/>
  <c r="I238" i="6" s="1"/>
  <c r="I239" i="6" s="1"/>
  <c r="I240" i="6" s="1"/>
  <c r="I241" i="6" s="1"/>
  <c r="I242" i="6" s="1"/>
  <c r="I243" i="6" s="1"/>
  <c r="I244" i="6" s="1"/>
  <c r="I245" i="6" s="1"/>
  <c r="I246" i="6" s="1"/>
  <c r="I247" i="6" s="1"/>
  <c r="I248" i="6" s="1"/>
  <c r="I249" i="6" s="1"/>
  <c r="I250" i="6" s="1"/>
  <c r="I251" i="6" s="1"/>
  <c r="I252" i="6" s="1"/>
  <c r="I253" i="6" s="1"/>
  <c r="I254" i="6" s="1"/>
  <c r="I255" i="6" s="1"/>
  <c r="I256" i="6" s="1"/>
  <c r="I257" i="6" s="1"/>
  <c r="I258" i="6" s="1"/>
  <c r="I259" i="6" s="1"/>
  <c r="I260" i="6" s="1"/>
  <c r="I261" i="6" s="1"/>
  <c r="I262" i="6" s="1"/>
  <c r="I263" i="6" s="1"/>
  <c r="I264" i="6" s="1"/>
  <c r="I265" i="6" s="1"/>
  <c r="I266" i="6" s="1"/>
  <c r="I267" i="6" s="1"/>
  <c r="I268" i="6" s="1"/>
  <c r="I269" i="6" s="1"/>
  <c r="I270" i="6" s="1"/>
  <c r="I271" i="6" s="1"/>
  <c r="I272" i="6" s="1"/>
  <c r="I273" i="6" s="1"/>
  <c r="I274" i="6" s="1"/>
  <c r="I275" i="6" s="1"/>
  <c r="I276" i="6" s="1"/>
  <c r="I277" i="6" s="1"/>
  <c r="I278" i="6" s="1"/>
  <c r="I279" i="6" s="1"/>
  <c r="I280" i="6" s="1"/>
  <c r="I281" i="6" s="1"/>
  <c r="I282" i="6" s="1"/>
  <c r="I283" i="6" s="1"/>
  <c r="I284" i="6" s="1"/>
  <c r="I285" i="6" s="1"/>
  <c r="I286" i="6" s="1"/>
  <c r="I287" i="6" s="1"/>
  <c r="I288" i="6" s="1"/>
  <c r="I289" i="6" s="1"/>
  <c r="I290" i="6" s="1"/>
  <c r="I291" i="6" s="1"/>
  <c r="I292" i="6" s="1"/>
  <c r="I293" i="6" s="1"/>
  <c r="I294" i="6" s="1"/>
  <c r="I295" i="6" s="1"/>
  <c r="I296" i="6" s="1"/>
  <c r="I297" i="6" s="1"/>
  <c r="I298" i="6" s="1"/>
  <c r="I299" i="6" s="1"/>
  <c r="I300" i="6" s="1"/>
  <c r="I301" i="6" s="1"/>
  <c r="I302" i="6" s="1"/>
  <c r="I303" i="6" s="1"/>
  <c r="I304" i="6" s="1"/>
  <c r="I305" i="6" s="1"/>
  <c r="I306" i="6" s="1"/>
  <c r="I307" i="6" s="1"/>
  <c r="I308" i="6" s="1"/>
  <c r="I309" i="6" s="1"/>
  <c r="I310" i="6" s="1"/>
  <c r="I311" i="6" s="1"/>
  <c r="I312" i="6" s="1"/>
  <c r="I313" i="6" s="1"/>
  <c r="I314" i="6" s="1"/>
  <c r="I315" i="6" s="1"/>
  <c r="I316" i="6" s="1"/>
  <c r="I317" i="6" s="1"/>
  <c r="I318" i="6" s="1"/>
  <c r="I319" i="6" s="1"/>
  <c r="I320" i="6" s="1"/>
  <c r="I321" i="6" s="1"/>
  <c r="I322" i="6" s="1"/>
  <c r="I323" i="6" s="1"/>
  <c r="I324" i="6" s="1"/>
  <c r="I325" i="6" s="1"/>
  <c r="I326" i="6" s="1"/>
  <c r="I327" i="6" s="1"/>
  <c r="I328" i="6" s="1"/>
  <c r="I329" i="6" s="1"/>
  <c r="I330" i="6" s="1"/>
  <c r="I331" i="6" s="1"/>
  <c r="I332" i="6" s="1"/>
  <c r="I333" i="6" s="1"/>
  <c r="I334" i="6" s="1"/>
  <c r="I338" i="6" l="1"/>
  <c r="E272" i="5"/>
  <c r="E262" i="5"/>
  <c r="E252" i="5"/>
  <c r="C250" i="5"/>
  <c r="E240" i="5"/>
  <c r="E227" i="5"/>
  <c r="E213" i="5"/>
  <c r="C208" i="5"/>
  <c r="C205" i="5"/>
  <c r="C206" i="5" s="1"/>
  <c r="C207" i="5" s="1"/>
  <c r="Q200" i="5"/>
  <c r="N195" i="5"/>
  <c r="H194" i="5"/>
  <c r="G194" i="5"/>
  <c r="F194" i="5"/>
  <c r="E194" i="5"/>
  <c r="D194" i="5"/>
  <c r="C194" i="5"/>
  <c r="Q136" i="5"/>
  <c r="Q134" i="5"/>
  <c r="B8" i="5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N7" i="5"/>
  <c r="N8" i="5" s="1"/>
  <c r="N9" i="5" s="1"/>
  <c r="N10" i="5" s="1"/>
  <c r="N11" i="5" s="1"/>
  <c r="N12" i="5" s="1"/>
  <c r="N13" i="5" s="1"/>
  <c r="N14" i="5" s="1"/>
  <c r="N15" i="5" s="1"/>
  <c r="N16" i="5" s="1"/>
  <c r="N17" i="5" s="1"/>
  <c r="N18" i="5" s="1"/>
  <c r="N19" i="5" s="1"/>
  <c r="N20" i="5" s="1"/>
  <c r="N21" i="5" s="1"/>
  <c r="N22" i="5" s="1"/>
  <c r="N23" i="5" s="1"/>
  <c r="N24" i="5" s="1"/>
  <c r="N25" i="5" s="1"/>
  <c r="N26" i="5" s="1"/>
  <c r="N27" i="5" s="1"/>
  <c r="N28" i="5" s="1"/>
  <c r="N29" i="5" s="1"/>
  <c r="N30" i="5" s="1"/>
  <c r="N31" i="5" s="1"/>
  <c r="N32" i="5" s="1"/>
  <c r="N33" i="5" s="1"/>
  <c r="N34" i="5" s="1"/>
  <c r="N35" i="5" s="1"/>
  <c r="N36" i="5" s="1"/>
  <c r="N37" i="5" s="1"/>
  <c r="N38" i="5" s="1"/>
  <c r="N39" i="5" s="1"/>
  <c r="N40" i="5" s="1"/>
  <c r="N41" i="5" s="1"/>
  <c r="N42" i="5" s="1"/>
  <c r="N43" i="5" s="1"/>
  <c r="N44" i="5" s="1"/>
  <c r="N45" i="5" s="1"/>
  <c r="N46" i="5" s="1"/>
  <c r="N47" i="5" s="1"/>
  <c r="N48" i="5" s="1"/>
  <c r="N49" i="5" s="1"/>
  <c r="N50" i="5" s="1"/>
  <c r="N51" i="5" s="1"/>
  <c r="N52" i="5" s="1"/>
  <c r="N53" i="5" s="1"/>
  <c r="N54" i="5" s="1"/>
  <c r="N55" i="5" s="1"/>
  <c r="N56" i="5" s="1"/>
  <c r="N57" i="5" s="1"/>
  <c r="N58" i="5" s="1"/>
  <c r="N59" i="5" s="1"/>
  <c r="N60" i="5" s="1"/>
  <c r="N61" i="5" s="1"/>
  <c r="N62" i="5" s="1"/>
  <c r="N63" i="5" s="1"/>
  <c r="N64" i="5" s="1"/>
  <c r="N65" i="5" s="1"/>
  <c r="N66" i="5" s="1"/>
  <c r="N67" i="5" s="1"/>
  <c r="N68" i="5" s="1"/>
  <c r="N69" i="5" s="1"/>
  <c r="N70" i="5" s="1"/>
  <c r="N71" i="5" s="1"/>
  <c r="N72" i="5" s="1"/>
  <c r="N73" i="5" s="1"/>
  <c r="N74" i="5" s="1"/>
  <c r="N75" i="5" s="1"/>
  <c r="N76" i="5" s="1"/>
  <c r="N77" i="5" s="1"/>
  <c r="N78" i="5" s="1"/>
  <c r="N79" i="5" s="1"/>
  <c r="N80" i="5" s="1"/>
  <c r="N81" i="5" s="1"/>
  <c r="N82" i="5" s="1"/>
  <c r="N83" i="5" s="1"/>
  <c r="N84" i="5" s="1"/>
  <c r="N85" i="5" s="1"/>
  <c r="N86" i="5" s="1"/>
  <c r="N87" i="5" s="1"/>
  <c r="N88" i="5" s="1"/>
  <c r="N89" i="5" s="1"/>
  <c r="N90" i="5" s="1"/>
  <c r="N91" i="5" s="1"/>
  <c r="N92" i="5" s="1"/>
  <c r="N93" i="5" s="1"/>
  <c r="N94" i="5" s="1"/>
  <c r="N95" i="5" s="1"/>
  <c r="N96" i="5" s="1"/>
  <c r="N97" i="5" s="1"/>
  <c r="N98" i="5" s="1"/>
  <c r="N99" i="5" s="1"/>
  <c r="N100" i="5" s="1"/>
  <c r="N101" i="5" s="1"/>
  <c r="N102" i="5" s="1"/>
  <c r="N103" i="5" s="1"/>
  <c r="N104" i="5" s="1"/>
  <c r="N105" i="5" s="1"/>
  <c r="N106" i="5" s="1"/>
  <c r="N107" i="5" s="1"/>
  <c r="N108" i="5" s="1"/>
  <c r="N109" i="5" s="1"/>
  <c r="N110" i="5" s="1"/>
  <c r="N111" i="5" s="1"/>
  <c r="N112" i="5" s="1"/>
  <c r="N113" i="5" s="1"/>
  <c r="N114" i="5" s="1"/>
  <c r="N115" i="5" s="1"/>
  <c r="N116" i="5" s="1"/>
  <c r="N117" i="5" s="1"/>
  <c r="N118" i="5" s="1"/>
  <c r="N119" i="5" s="1"/>
  <c r="N120" i="5" s="1"/>
  <c r="N121" i="5" s="1"/>
  <c r="N122" i="5" s="1"/>
  <c r="N123" i="5" s="1"/>
  <c r="N124" i="5" s="1"/>
  <c r="N125" i="5" s="1"/>
  <c r="N126" i="5" s="1"/>
  <c r="N127" i="5" s="1"/>
  <c r="N128" i="5" s="1"/>
  <c r="N129" i="5" s="1"/>
  <c r="N130" i="5" s="1"/>
  <c r="N131" i="5" s="1"/>
  <c r="N132" i="5" s="1"/>
  <c r="N133" i="5" s="1"/>
  <c r="N134" i="5" s="1"/>
  <c r="N135" i="5" s="1"/>
  <c r="N136" i="5" s="1"/>
  <c r="N137" i="5" s="1"/>
  <c r="N138" i="5" s="1"/>
  <c r="N139" i="5" s="1"/>
  <c r="N140" i="5" s="1"/>
  <c r="N141" i="5" s="1"/>
  <c r="N142" i="5" s="1"/>
  <c r="N143" i="5" s="1"/>
  <c r="N144" i="5" s="1"/>
  <c r="N145" i="5" s="1"/>
  <c r="N146" i="5" s="1"/>
  <c r="N147" i="5" s="1"/>
  <c r="N148" i="5" s="1"/>
  <c r="N149" i="5" s="1"/>
  <c r="N150" i="5" s="1"/>
  <c r="N151" i="5" s="1"/>
  <c r="N152" i="5" s="1"/>
  <c r="N153" i="5" s="1"/>
  <c r="N154" i="5" s="1"/>
  <c r="N155" i="5" s="1"/>
  <c r="N156" i="5" s="1"/>
  <c r="N157" i="5" s="1"/>
  <c r="N158" i="5" s="1"/>
  <c r="N159" i="5" s="1"/>
  <c r="N160" i="5" s="1"/>
  <c r="N161" i="5" s="1"/>
  <c r="N162" i="5" s="1"/>
  <c r="N163" i="5" s="1"/>
  <c r="N164" i="5" s="1"/>
  <c r="N165" i="5" s="1"/>
  <c r="N166" i="5" s="1"/>
  <c r="N167" i="5" s="1"/>
  <c r="N168" i="5" s="1"/>
  <c r="N169" i="5" s="1"/>
  <c r="N170" i="5" s="1"/>
  <c r="N171" i="5" s="1"/>
  <c r="N172" i="5" s="1"/>
  <c r="N173" i="5" s="1"/>
  <c r="N174" i="5" s="1"/>
  <c r="N175" i="5" s="1"/>
  <c r="N176" i="5" s="1"/>
  <c r="N177" i="5" s="1"/>
  <c r="N178" i="5" s="1"/>
  <c r="N179" i="5" s="1"/>
  <c r="N180" i="5" s="1"/>
  <c r="N181" i="5" s="1"/>
  <c r="N182" i="5" s="1"/>
  <c r="N183" i="5" s="1"/>
  <c r="N184" i="5" s="1"/>
  <c r="N185" i="5" s="1"/>
  <c r="N186" i="5" s="1"/>
  <c r="N187" i="5" s="1"/>
  <c r="N188" i="5" s="1"/>
  <c r="N189" i="5" s="1"/>
  <c r="N190" i="5" s="1"/>
  <c r="N191" i="5" s="1"/>
  <c r="B7" i="5"/>
  <c r="N6" i="5"/>
  <c r="N194" i="5" l="1"/>
  <c r="D272" i="4"/>
  <c r="D262" i="4"/>
  <c r="D252" i="4"/>
  <c r="D241" i="4"/>
  <c r="B239" i="4"/>
  <c r="D229" i="4"/>
  <c r="B220" i="4"/>
  <c r="D216" i="4"/>
  <c r="B206" i="4"/>
  <c r="D202" i="4"/>
  <c r="B194" i="4"/>
  <c r="B195" i="4" s="1"/>
  <c r="B196" i="4" s="1"/>
  <c r="B197" i="4" s="1"/>
  <c r="B193" i="4"/>
  <c r="D235" i="3"/>
  <c r="D224" i="3"/>
  <c r="B222" i="3"/>
  <c r="D212" i="3"/>
  <c r="B203" i="3"/>
  <c r="D199" i="3"/>
  <c r="B189" i="3"/>
  <c r="D185" i="3"/>
  <c r="B176" i="3"/>
  <c r="B177" i="3" s="1"/>
  <c r="B178" i="3" s="1"/>
  <c r="B179" i="3" s="1"/>
  <c r="D258" i="2"/>
  <c r="D247" i="2"/>
  <c r="B245" i="2"/>
  <c r="D235" i="2"/>
  <c r="B226" i="2"/>
  <c r="D222" i="2"/>
  <c r="B212" i="2"/>
  <c r="D208" i="2"/>
  <c r="B199" i="2"/>
  <c r="B200" i="2" s="1"/>
  <c r="B201" i="2" s="1"/>
  <c r="B202" i="2" s="1"/>
  <c r="N184" i="4"/>
  <c r="M183" i="4"/>
  <c r="L183" i="4"/>
  <c r="K183" i="4"/>
  <c r="J183" i="4"/>
  <c r="I183" i="4"/>
  <c r="G183" i="4"/>
  <c r="N183" i="4" s="1"/>
  <c r="N185" i="4" s="1"/>
  <c r="S157" i="4"/>
  <c r="H135" i="4"/>
  <c r="H183" i="4" s="1"/>
  <c r="R83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N8" i="4"/>
  <c r="N9" i="4" s="1"/>
  <c r="N10" i="4" s="1"/>
  <c r="N11" i="4" s="1"/>
  <c r="N12" i="4" s="1"/>
  <c r="N13" i="4" s="1"/>
  <c r="N14" i="4" s="1"/>
  <c r="N15" i="4" s="1"/>
  <c r="N16" i="4" s="1"/>
  <c r="N17" i="4" s="1"/>
  <c r="N18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N39" i="4" s="1"/>
  <c r="N40" i="4" s="1"/>
  <c r="N41" i="4" s="1"/>
  <c r="N42" i="4" s="1"/>
  <c r="N43" i="4" s="1"/>
  <c r="N44" i="4" s="1"/>
  <c r="N45" i="4" s="1"/>
  <c r="N46" i="4" s="1"/>
  <c r="N47" i="4" s="1"/>
  <c r="N48" i="4" s="1"/>
  <c r="N49" i="4" s="1"/>
  <c r="N50" i="4" s="1"/>
  <c r="N51" i="4" s="1"/>
  <c r="N52" i="4" s="1"/>
  <c r="N53" i="4" s="1"/>
  <c r="N54" i="4" s="1"/>
  <c r="N55" i="4" s="1"/>
  <c r="N56" i="4" s="1"/>
  <c r="N57" i="4" s="1"/>
  <c r="N58" i="4" s="1"/>
  <c r="N59" i="4" s="1"/>
  <c r="N60" i="4" s="1"/>
  <c r="N61" i="4" s="1"/>
  <c r="N62" i="4" s="1"/>
  <c r="N63" i="4" s="1"/>
  <c r="N64" i="4" s="1"/>
  <c r="N65" i="4" s="1"/>
  <c r="N66" i="4" s="1"/>
  <c r="N67" i="4" s="1"/>
  <c r="N68" i="4" s="1"/>
  <c r="N69" i="4" s="1"/>
  <c r="N70" i="4" s="1"/>
  <c r="N71" i="4" s="1"/>
  <c r="N72" i="4" s="1"/>
  <c r="N73" i="4" s="1"/>
  <c r="N74" i="4" s="1"/>
  <c r="N75" i="4" s="1"/>
  <c r="N76" i="4" s="1"/>
  <c r="N77" i="4" s="1"/>
  <c r="N78" i="4" s="1"/>
  <c r="N79" i="4" s="1"/>
  <c r="N80" i="4" s="1"/>
  <c r="N81" i="4" s="1"/>
  <c r="N82" i="4" s="1"/>
  <c r="N83" i="4" s="1"/>
  <c r="N84" i="4" s="1"/>
  <c r="N85" i="4" s="1"/>
  <c r="N86" i="4" s="1"/>
  <c r="N87" i="4" s="1"/>
  <c r="N88" i="4" s="1"/>
  <c r="N89" i="4" s="1"/>
  <c r="N90" i="4" s="1"/>
  <c r="N91" i="4" s="1"/>
  <c r="N92" i="4" s="1"/>
  <c r="N93" i="4" s="1"/>
  <c r="N94" i="4" s="1"/>
  <c r="N95" i="4" s="1"/>
  <c r="N96" i="4" s="1"/>
  <c r="N97" i="4" s="1"/>
  <c r="N98" i="4" s="1"/>
  <c r="N99" i="4" s="1"/>
  <c r="N100" i="4" s="1"/>
  <c r="N101" i="4" s="1"/>
  <c r="N102" i="4" s="1"/>
  <c r="N103" i="4" s="1"/>
  <c r="N104" i="4" s="1"/>
  <c r="N105" i="4" s="1"/>
  <c r="N106" i="4" s="1"/>
  <c r="N107" i="4" s="1"/>
  <c r="N108" i="4" s="1"/>
  <c r="N109" i="4" s="1"/>
  <c r="N110" i="4" s="1"/>
  <c r="N111" i="4" s="1"/>
  <c r="N112" i="4" s="1"/>
  <c r="N113" i="4" s="1"/>
  <c r="N114" i="4" s="1"/>
  <c r="N115" i="4" s="1"/>
  <c r="N116" i="4" s="1"/>
  <c r="N117" i="4" s="1"/>
  <c r="N118" i="4" s="1"/>
  <c r="N119" i="4" s="1"/>
  <c r="N120" i="4" s="1"/>
  <c r="N121" i="4" s="1"/>
  <c r="N122" i="4" s="1"/>
  <c r="N123" i="4" s="1"/>
  <c r="N124" i="4" s="1"/>
  <c r="N125" i="4" s="1"/>
  <c r="N126" i="4" s="1"/>
  <c r="N127" i="4" s="1"/>
  <c r="N128" i="4" s="1"/>
  <c r="N129" i="4" s="1"/>
  <c r="N130" i="4" s="1"/>
  <c r="N131" i="4" s="1"/>
  <c r="N132" i="4" s="1"/>
  <c r="N133" i="4" s="1"/>
  <c r="N134" i="4" s="1"/>
  <c r="N135" i="4" s="1"/>
  <c r="N136" i="4" s="1"/>
  <c r="N137" i="4" s="1"/>
  <c r="N138" i="4" s="1"/>
  <c r="N139" i="4" s="1"/>
  <c r="N140" i="4" s="1"/>
  <c r="N141" i="4" s="1"/>
  <c r="N142" i="4" s="1"/>
  <c r="N143" i="4" s="1"/>
  <c r="N144" i="4" s="1"/>
  <c r="N145" i="4" s="1"/>
  <c r="N146" i="4" s="1"/>
  <c r="N147" i="4" s="1"/>
  <c r="N148" i="4" s="1"/>
  <c r="N149" i="4" s="1"/>
  <c r="N150" i="4" s="1"/>
  <c r="N151" i="4" s="1"/>
  <c r="N152" i="4" s="1"/>
  <c r="N153" i="4" s="1"/>
  <c r="N154" i="4" s="1"/>
  <c r="N155" i="4" s="1"/>
  <c r="N156" i="4" s="1"/>
  <c r="N157" i="4" s="1"/>
  <c r="N158" i="4" s="1"/>
  <c r="N159" i="4" s="1"/>
  <c r="N160" i="4" s="1"/>
  <c r="L167" i="3"/>
  <c r="K166" i="3"/>
  <c r="J166" i="3"/>
  <c r="I166" i="3"/>
  <c r="H166" i="3"/>
  <c r="G166" i="3"/>
  <c r="L166" i="3" s="1"/>
  <c r="R126" i="3"/>
  <c r="R12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L9" i="3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L151" i="3" s="1"/>
  <c r="L152" i="3" s="1"/>
  <c r="L153" i="3" s="1"/>
  <c r="L154" i="3" s="1"/>
  <c r="L155" i="3" s="1"/>
  <c r="L156" i="3" s="1"/>
  <c r="A9" i="3"/>
  <c r="L8" i="3"/>
  <c r="N190" i="2"/>
  <c r="M189" i="2"/>
  <c r="L189" i="2"/>
  <c r="K189" i="2"/>
  <c r="J189" i="2"/>
  <c r="I189" i="2"/>
  <c r="H189" i="2"/>
  <c r="G189" i="2"/>
  <c r="N189" i="2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N8" i="2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N81" i="2" s="1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93" i="2" s="1"/>
  <c r="N94" i="2" s="1"/>
  <c r="N95" i="2" s="1"/>
  <c r="N96" i="2" s="1"/>
  <c r="N97" i="2" s="1"/>
  <c r="N98" i="2" s="1"/>
  <c r="N99" i="2" s="1"/>
  <c r="N100" i="2" s="1"/>
  <c r="N101" i="2" s="1"/>
  <c r="N102" i="2" s="1"/>
  <c r="N103" i="2" s="1"/>
  <c r="N104" i="2" s="1"/>
  <c r="N105" i="2" s="1"/>
  <c r="N106" i="2" s="1"/>
  <c r="N107" i="2" s="1"/>
  <c r="N108" i="2" s="1"/>
  <c r="N109" i="2" s="1"/>
  <c r="N110" i="2" s="1"/>
  <c r="N111" i="2" s="1"/>
  <c r="N112" i="2" s="1"/>
  <c r="N113" i="2" s="1"/>
  <c r="N114" i="2" s="1"/>
  <c r="N115" i="2" s="1"/>
  <c r="N116" i="2" s="1"/>
  <c r="N117" i="2" s="1"/>
  <c r="N118" i="2" s="1"/>
  <c r="N119" i="2" s="1"/>
  <c r="N120" i="2" s="1"/>
  <c r="N121" i="2" s="1"/>
  <c r="N122" i="2" s="1"/>
  <c r="N123" i="2" s="1"/>
  <c r="N124" i="2" s="1"/>
  <c r="N125" i="2" s="1"/>
  <c r="N126" i="2" s="1"/>
  <c r="N127" i="2" s="1"/>
  <c r="N128" i="2" s="1"/>
  <c r="N129" i="2" s="1"/>
  <c r="N130" i="2" s="1"/>
  <c r="N131" i="2" s="1"/>
  <c r="N132" i="2" s="1"/>
  <c r="N133" i="2" s="1"/>
  <c r="N134" i="2" s="1"/>
  <c r="N135" i="2" s="1"/>
  <c r="N136" i="2" s="1"/>
  <c r="N137" i="2" s="1"/>
  <c r="N138" i="2" s="1"/>
  <c r="N139" i="2" s="1"/>
  <c r="N140" i="2" s="1"/>
  <c r="N141" i="2" s="1"/>
  <c r="N142" i="2" s="1"/>
  <c r="N143" i="2" s="1"/>
  <c r="N144" i="2" s="1"/>
  <c r="N145" i="2" s="1"/>
  <c r="N146" i="2" s="1"/>
  <c r="N147" i="2" s="1"/>
  <c r="N148" i="2" s="1"/>
  <c r="N149" i="2" s="1"/>
  <c r="N150" i="2" s="1"/>
  <c r="N151" i="2" s="1"/>
  <c r="N152" i="2" s="1"/>
  <c r="N153" i="2" s="1"/>
  <c r="N154" i="2" s="1"/>
  <c r="N155" i="2" s="1"/>
  <c r="N156" i="2" s="1"/>
  <c r="N157" i="2" s="1"/>
  <c r="N158" i="2" s="1"/>
  <c r="N159" i="2" s="1"/>
  <c r="N160" i="2" s="1"/>
  <c r="N161" i="2" s="1"/>
  <c r="N162" i="2" s="1"/>
  <c r="N163" i="2" s="1"/>
  <c r="N164" i="2" s="1"/>
  <c r="N165" i="2" s="1"/>
  <c r="N166" i="2" s="1"/>
  <c r="N167" i="2" s="1"/>
  <c r="N168" i="2" s="1"/>
  <c r="N169" i="2" s="1"/>
  <c r="N170" i="2" s="1"/>
  <c r="N171" i="2" s="1"/>
  <c r="N172" i="2" s="1"/>
  <c r="N173" i="2" s="1"/>
  <c r="N174" i="2" s="1"/>
  <c r="N175" i="2" s="1"/>
  <c r="N176" i="2" s="1"/>
  <c r="N177" i="2" s="1"/>
  <c r="N178" i="2" s="1"/>
  <c r="N179" i="2" s="1"/>
  <c r="N180" i="2" s="1"/>
  <c r="N181" i="2" s="1"/>
  <c r="N182" i="2" s="1"/>
  <c r="N183" i="2" s="1"/>
</calcChain>
</file>

<file path=xl/sharedStrings.xml><?xml version="1.0" encoding="utf-8"?>
<sst xmlns="http://schemas.openxmlformats.org/spreadsheetml/2006/main" count="6516" uniqueCount="1257">
  <si>
    <t>Block</t>
  </si>
  <si>
    <t>Mangraura</t>
  </si>
  <si>
    <t>GP</t>
  </si>
  <si>
    <t>Barasarai</t>
  </si>
  <si>
    <t>Total Length (M)</t>
  </si>
  <si>
    <t>FHTC (No's)</t>
  </si>
  <si>
    <t>Agency Name</t>
  </si>
  <si>
    <t>AGS construction</t>
  </si>
  <si>
    <t>Sl.No</t>
  </si>
  <si>
    <t>Date</t>
  </si>
  <si>
    <t>Start Node</t>
  </si>
  <si>
    <t>End Node</t>
  </si>
  <si>
    <t>Type of Road</t>
  </si>
  <si>
    <t>DI/HDPE</t>
  </si>
  <si>
    <t>Pipe Length (M)</t>
  </si>
  <si>
    <t>Cumulative Length (M)</t>
  </si>
  <si>
    <t>LHS/RHS</t>
  </si>
  <si>
    <t>Distance from Road C/L</t>
  </si>
  <si>
    <t xml:space="preserve">  Site Engineer Sign</t>
  </si>
  <si>
    <t>Remarks</t>
  </si>
  <si>
    <t>63mm</t>
  </si>
  <si>
    <t>75mm</t>
  </si>
  <si>
    <t>90mm</t>
  </si>
  <si>
    <t xml:space="preserve">110mm </t>
  </si>
  <si>
    <t>125mm</t>
  </si>
  <si>
    <t>140mm</t>
  </si>
  <si>
    <t>160mm</t>
  </si>
  <si>
    <t>j43</t>
  </si>
  <si>
    <t>j46</t>
  </si>
  <si>
    <t>KC ROAD</t>
  </si>
  <si>
    <t>HDPE</t>
  </si>
  <si>
    <t>j154</t>
  </si>
  <si>
    <t>j172</t>
  </si>
  <si>
    <t>J14</t>
  </si>
  <si>
    <t>J15</t>
  </si>
  <si>
    <t>J13</t>
  </si>
  <si>
    <t>J12</t>
  </si>
  <si>
    <t>j57</t>
  </si>
  <si>
    <t>j61</t>
  </si>
  <si>
    <t>J63</t>
  </si>
  <si>
    <t>J62</t>
  </si>
  <si>
    <t>j62</t>
  </si>
  <si>
    <t>j63</t>
  </si>
  <si>
    <t>J54</t>
  </si>
  <si>
    <t>J57</t>
  </si>
  <si>
    <t>J61</t>
  </si>
  <si>
    <t>J10</t>
  </si>
  <si>
    <t>J22</t>
  </si>
  <si>
    <t>J25</t>
  </si>
  <si>
    <t>J24</t>
  </si>
  <si>
    <t>J23</t>
  </si>
  <si>
    <t>J21</t>
  </si>
  <si>
    <t>J39</t>
  </si>
  <si>
    <t>J38</t>
  </si>
  <si>
    <t>J40</t>
  </si>
  <si>
    <t>J53</t>
  </si>
  <si>
    <t>J45</t>
  </si>
  <si>
    <t>J43</t>
  </si>
  <si>
    <t>J37</t>
  </si>
  <si>
    <t>J44</t>
  </si>
  <si>
    <t>J52</t>
  </si>
  <si>
    <t>J50</t>
  </si>
  <si>
    <t>J68</t>
  </si>
  <si>
    <t>J70</t>
  </si>
  <si>
    <t>J75</t>
  </si>
  <si>
    <t>J79</t>
  </si>
  <si>
    <t>J72</t>
  </si>
  <si>
    <t>J71</t>
  </si>
  <si>
    <t>J80</t>
  </si>
  <si>
    <t>J0</t>
  </si>
  <si>
    <t>EXTRA LINE</t>
  </si>
  <si>
    <t>J83</t>
  </si>
  <si>
    <t>J82</t>
  </si>
  <si>
    <t>J86</t>
  </si>
  <si>
    <t>J88</t>
  </si>
  <si>
    <t>J81</t>
  </si>
  <si>
    <t>j89</t>
  </si>
  <si>
    <t>j90</t>
  </si>
  <si>
    <t>j73</t>
  </si>
  <si>
    <t>j74</t>
  </si>
  <si>
    <t>j145</t>
  </si>
  <si>
    <t>j197</t>
  </si>
  <si>
    <t>j36</t>
  </si>
  <si>
    <t>j32</t>
  </si>
  <si>
    <t>j33</t>
  </si>
  <si>
    <t>j29</t>
  </si>
  <si>
    <t>j110</t>
  </si>
  <si>
    <t>j114</t>
  </si>
  <si>
    <t>j117</t>
  </si>
  <si>
    <t>j107</t>
  </si>
  <si>
    <t>j108</t>
  </si>
  <si>
    <t>J107</t>
  </si>
  <si>
    <t>J99</t>
  </si>
  <si>
    <t>J105</t>
  </si>
  <si>
    <t>J98</t>
  </si>
  <si>
    <t>J100</t>
  </si>
  <si>
    <t>J138</t>
  </si>
  <si>
    <t>J139</t>
  </si>
  <si>
    <t>j115</t>
  </si>
  <si>
    <t>j116</t>
  </si>
  <si>
    <t>j91</t>
  </si>
  <si>
    <t>j98</t>
  </si>
  <si>
    <t>j109</t>
  </si>
  <si>
    <t>j94</t>
  </si>
  <si>
    <t>j112</t>
  </si>
  <si>
    <t>j111</t>
  </si>
  <si>
    <t>j79</t>
  </si>
  <si>
    <t>j187</t>
  </si>
  <si>
    <t>j96</t>
  </si>
  <si>
    <t>j97</t>
  </si>
  <si>
    <t>j92</t>
  </si>
  <si>
    <t>j93</t>
  </si>
  <si>
    <t>j127</t>
  </si>
  <si>
    <t>j128</t>
  </si>
  <si>
    <t>j76</t>
  </si>
  <si>
    <t>j81</t>
  </si>
  <si>
    <t>j151</t>
  </si>
  <si>
    <t>J211</t>
  </si>
  <si>
    <t>J212</t>
  </si>
  <si>
    <t>J218</t>
  </si>
  <si>
    <t>J223</t>
  </si>
  <si>
    <t>J199</t>
  </si>
  <si>
    <t>J200</t>
  </si>
  <si>
    <t>J145</t>
  </si>
  <si>
    <t>J197</t>
  </si>
  <si>
    <t>j226</t>
  </si>
  <si>
    <t>j233</t>
  </si>
  <si>
    <t>j133</t>
  </si>
  <si>
    <t>j140</t>
  </si>
  <si>
    <t>j210</t>
  </si>
  <si>
    <t>j211</t>
  </si>
  <si>
    <t>j212</t>
  </si>
  <si>
    <t>j215</t>
  </si>
  <si>
    <t>j216</t>
  </si>
  <si>
    <t>j232</t>
  </si>
  <si>
    <t>j243</t>
  </si>
  <si>
    <t>j217</t>
  </si>
  <si>
    <t>j249</t>
  </si>
  <si>
    <t>j250</t>
  </si>
  <si>
    <t>j252</t>
  </si>
  <si>
    <t>j227</t>
  </si>
  <si>
    <t>j231</t>
  </si>
  <si>
    <t>j204</t>
  </si>
  <si>
    <t>j203</t>
  </si>
  <si>
    <t>j201</t>
  </si>
  <si>
    <t>j206</t>
  </si>
  <si>
    <t>j209</t>
  </si>
  <si>
    <t>j208</t>
  </si>
  <si>
    <t>j226b</t>
  </si>
  <si>
    <t>j226c</t>
  </si>
  <si>
    <t>j209a</t>
  </si>
  <si>
    <t>j198</t>
  </si>
  <si>
    <t>201a</t>
  </si>
  <si>
    <t>j201a</t>
  </si>
  <si>
    <t>j201b</t>
  </si>
  <si>
    <t>j234</t>
  </si>
  <si>
    <t>j196</t>
  </si>
  <si>
    <t>j213</t>
  </si>
  <si>
    <t>j211a</t>
  </si>
  <si>
    <t>j253</t>
  </si>
  <si>
    <t>j254</t>
  </si>
  <si>
    <t>j256</t>
  </si>
  <si>
    <t>j255</t>
  </si>
  <si>
    <t>j251</t>
  </si>
  <si>
    <t>j226a</t>
  </si>
  <si>
    <t>j218</t>
  </si>
  <si>
    <t>j200</t>
  </si>
  <si>
    <t>j223</t>
  </si>
  <si>
    <t>j225</t>
  </si>
  <si>
    <t>j224</t>
  </si>
  <si>
    <t>j223(a)</t>
  </si>
  <si>
    <t>j236</t>
  </si>
  <si>
    <t>J76</t>
  </si>
  <si>
    <t>J73</t>
  </si>
  <si>
    <t>J69</t>
  </si>
  <si>
    <t>J210</t>
  </si>
  <si>
    <t>B.T ROAD</t>
  </si>
  <si>
    <t>J216</t>
  </si>
  <si>
    <t>J215</t>
  </si>
  <si>
    <t>J214</t>
  </si>
  <si>
    <t>J224</t>
  </si>
  <si>
    <t>j192</t>
  </si>
  <si>
    <t>j186</t>
  </si>
  <si>
    <t>j144</t>
  </si>
  <si>
    <t>j188</t>
  </si>
  <si>
    <t>j137</t>
  </si>
  <si>
    <t>j144(a)</t>
  </si>
  <si>
    <t>j144a</t>
  </si>
  <si>
    <t>j141</t>
  </si>
  <si>
    <t>j144b</t>
  </si>
  <si>
    <t>j141a</t>
  </si>
  <si>
    <t>j141b</t>
  </si>
  <si>
    <t>J158</t>
  </si>
  <si>
    <t>J159</t>
  </si>
  <si>
    <t>J164</t>
  </si>
  <si>
    <t>J170</t>
  </si>
  <si>
    <t>J174</t>
  </si>
  <si>
    <t>J165</t>
  </si>
  <si>
    <t>j170</t>
  </si>
  <si>
    <t>j163</t>
  </si>
  <si>
    <t>j165</t>
  </si>
  <si>
    <t>j176</t>
  </si>
  <si>
    <t>j166</t>
  </si>
  <si>
    <t>j161</t>
  </si>
  <si>
    <t>j169</t>
  </si>
  <si>
    <t>j174</t>
  </si>
  <si>
    <t>j173</t>
  </si>
  <si>
    <t>j175</t>
  </si>
  <si>
    <t>j177</t>
  </si>
  <si>
    <t>j167</t>
  </si>
  <si>
    <t>j157</t>
  </si>
  <si>
    <t>j155</t>
  </si>
  <si>
    <t>J161</t>
  </si>
  <si>
    <t>J163</t>
  </si>
  <si>
    <t>J162</t>
  </si>
  <si>
    <t>J151</t>
  </si>
  <si>
    <t>J154</t>
  </si>
  <si>
    <t>J160</t>
  </si>
  <si>
    <t>j160</t>
  </si>
  <si>
    <t>j179</t>
  </si>
  <si>
    <t>j171</t>
  </si>
  <si>
    <t>LAULI POKHATAKHAM</t>
  </si>
  <si>
    <t>Shukla  construction</t>
  </si>
  <si>
    <t>j126</t>
  </si>
  <si>
    <t>K.C ROAD</t>
  </si>
  <si>
    <t>L.H.S</t>
  </si>
  <si>
    <t>NIKHIL</t>
  </si>
  <si>
    <t>J126</t>
  </si>
  <si>
    <t>J108</t>
  </si>
  <si>
    <t>j132</t>
  </si>
  <si>
    <t>j118</t>
  </si>
  <si>
    <t>j242</t>
  </si>
  <si>
    <t>j80</t>
  </si>
  <si>
    <t>j23</t>
  </si>
  <si>
    <t>j28</t>
  </si>
  <si>
    <t>j53</t>
  </si>
  <si>
    <t>j51</t>
  </si>
  <si>
    <t>j34</t>
  </si>
  <si>
    <t>j294</t>
  </si>
  <si>
    <t>j288</t>
  </si>
  <si>
    <t>j289</t>
  </si>
  <si>
    <t>j1</t>
  </si>
  <si>
    <t>j265</t>
  </si>
  <si>
    <t>J267</t>
  </si>
  <si>
    <t>J190</t>
  </si>
  <si>
    <t>j267</t>
  </si>
  <si>
    <t>J253</t>
  </si>
  <si>
    <t>J295</t>
  </si>
  <si>
    <t>J132</t>
  </si>
  <si>
    <t>J231</t>
  </si>
  <si>
    <t>J173</t>
  </si>
  <si>
    <t>J198</t>
  </si>
  <si>
    <t>J196</t>
  </si>
  <si>
    <t>J152</t>
  </si>
  <si>
    <t>J166</t>
  </si>
  <si>
    <t>J292</t>
  </si>
  <si>
    <t>J262</t>
  </si>
  <si>
    <t>J269</t>
  </si>
  <si>
    <t>J290</t>
  </si>
  <si>
    <t>J106</t>
  </si>
  <si>
    <t>J47</t>
  </si>
  <si>
    <t>J5</t>
  </si>
  <si>
    <t>J127</t>
  </si>
  <si>
    <t>J104</t>
  </si>
  <si>
    <t>j183</t>
  </si>
  <si>
    <t>j230</t>
  </si>
  <si>
    <t>j168</t>
  </si>
  <si>
    <t>j202</t>
  </si>
  <si>
    <t>j237</t>
  </si>
  <si>
    <t>j262</t>
  </si>
  <si>
    <t>j221</t>
  </si>
  <si>
    <t>j274</t>
  </si>
  <si>
    <t>j228</t>
  </si>
  <si>
    <t>j214</t>
  </si>
  <si>
    <t>j189</t>
  </si>
  <si>
    <t>j260</t>
  </si>
  <si>
    <t>j259</t>
  </si>
  <si>
    <t>j264</t>
  </si>
  <si>
    <t>j246</t>
  </si>
  <si>
    <t>j229</t>
  </si>
  <si>
    <t>j190</t>
  </si>
  <si>
    <t>j222</t>
  </si>
  <si>
    <t>J225</t>
  </si>
  <si>
    <t>J194</t>
  </si>
  <si>
    <t>J272</t>
  </si>
  <si>
    <t>J268</t>
  </si>
  <si>
    <t>J208</t>
  </si>
  <si>
    <t>J243</t>
  </si>
  <si>
    <t>j194</t>
  </si>
  <si>
    <t>j180</t>
  </si>
  <si>
    <t>j178</t>
  </si>
  <si>
    <t>j199</t>
  </si>
  <si>
    <t>j268</t>
  </si>
  <si>
    <t>j279</t>
  </si>
  <si>
    <t>j191</t>
  </si>
  <si>
    <t>j195</t>
  </si>
  <si>
    <t>j240</t>
  </si>
  <si>
    <t>j244</t>
  </si>
  <si>
    <t>j245</t>
  </si>
  <si>
    <t>j272</t>
  </si>
  <si>
    <t>j20</t>
  </si>
  <si>
    <t>j21</t>
  </si>
  <si>
    <t>j26</t>
  </si>
  <si>
    <t>j19</t>
  </si>
  <si>
    <t>j31</t>
  </si>
  <si>
    <t>j15</t>
  </si>
  <si>
    <t>j11</t>
  </si>
  <si>
    <t>j9</t>
  </si>
  <si>
    <t>j2</t>
  </si>
  <si>
    <t>j18</t>
  </si>
  <si>
    <t>j6</t>
  </si>
  <si>
    <t>j44</t>
  </si>
  <si>
    <t>j8</t>
  </si>
  <si>
    <t>J28</t>
  </si>
  <si>
    <t>J74</t>
  </si>
  <si>
    <t>J51</t>
  </si>
  <si>
    <t>J34</t>
  </si>
  <si>
    <t>j152</t>
  </si>
  <si>
    <t>j295</t>
  </si>
  <si>
    <t>j119</t>
  </si>
  <si>
    <t>j82</t>
  </si>
  <si>
    <t>j100</t>
  </si>
  <si>
    <t>j95</t>
  </si>
  <si>
    <t>j122</t>
  </si>
  <si>
    <t>j24</t>
  </si>
  <si>
    <t>j17</t>
  </si>
  <si>
    <t>j42</t>
  </si>
  <si>
    <t>j55</t>
  </si>
  <si>
    <t>j56</t>
  </si>
  <si>
    <t>j41</t>
  </si>
  <si>
    <t>j67</t>
  </si>
  <si>
    <t>MALAAK</t>
  </si>
  <si>
    <t>SHUKLA CVONSTRUCTION</t>
  </si>
  <si>
    <t>J130</t>
  </si>
  <si>
    <t>J153</t>
  </si>
  <si>
    <t>J136</t>
  </si>
  <si>
    <t>J192</t>
  </si>
  <si>
    <t>j130</t>
  </si>
  <si>
    <t>j124</t>
  </si>
  <si>
    <t>j181</t>
  </si>
  <si>
    <t>j164</t>
  </si>
  <si>
    <t>j64</t>
  </si>
  <si>
    <t>j106</t>
  </si>
  <si>
    <t>j138</t>
  </si>
  <si>
    <t>j99</t>
  </si>
  <si>
    <t>j88</t>
  </si>
  <si>
    <t>jj98</t>
  </si>
  <si>
    <t>j40</t>
  </si>
  <si>
    <t>J167A</t>
  </si>
  <si>
    <t>J187</t>
  </si>
  <si>
    <t>J179</t>
  </si>
  <si>
    <t>j136</t>
  </si>
  <si>
    <t>j159</t>
  </si>
  <si>
    <t>j22</t>
  </si>
  <si>
    <t>j101</t>
  </si>
  <si>
    <t>j37</t>
  </si>
  <si>
    <t>j120</t>
  </si>
  <si>
    <t>j27</t>
  </si>
  <si>
    <t>j70</t>
  </si>
  <si>
    <t>j71</t>
  </si>
  <si>
    <t>j123</t>
  </si>
  <si>
    <t>j60</t>
  </si>
  <si>
    <t>J31</t>
  </si>
  <si>
    <t>J26</t>
  </si>
  <si>
    <t>J42</t>
  </si>
  <si>
    <t>J123</t>
  </si>
  <si>
    <t>J128</t>
  </si>
  <si>
    <t>j30</t>
  </si>
  <si>
    <t>j47</t>
  </si>
  <si>
    <t>j48</t>
  </si>
  <si>
    <t>j77</t>
  </si>
  <si>
    <t>j10</t>
  </si>
  <si>
    <t>j68</t>
  </si>
  <si>
    <t>J114</t>
  </si>
  <si>
    <t>J111</t>
  </si>
  <si>
    <t>J233</t>
  </si>
  <si>
    <t>J202</t>
  </si>
  <si>
    <t>J219</t>
  </si>
  <si>
    <t>J242</t>
  </si>
  <si>
    <t>J125</t>
  </si>
  <si>
    <t>J169</t>
  </si>
  <si>
    <t>J156</t>
  </si>
  <si>
    <t>J155</t>
  </si>
  <si>
    <t>J129</t>
  </si>
  <si>
    <t>J11</t>
  </si>
  <si>
    <t>j113</t>
  </si>
  <si>
    <t>j142</t>
  </si>
  <si>
    <t>j135</t>
  </si>
  <si>
    <t>j125</t>
  </si>
  <si>
    <t>j131</t>
  </si>
  <si>
    <t>j86</t>
  </si>
  <si>
    <t>j87</t>
  </si>
  <si>
    <t>j104</t>
  </si>
  <si>
    <t>j148</t>
  </si>
  <si>
    <t>j185</t>
  </si>
  <si>
    <t>J147</t>
  </si>
  <si>
    <t>J119</t>
  </si>
  <si>
    <t>J122</t>
  </si>
  <si>
    <t>J116</t>
  </si>
  <si>
    <t>J97</t>
  </si>
  <si>
    <t>J118</t>
  </si>
  <si>
    <t>J213</t>
  </si>
  <si>
    <t>J232</t>
  </si>
  <si>
    <t>J229</t>
  </si>
  <si>
    <t>J234</t>
  </si>
  <si>
    <t>J55</t>
  </si>
  <si>
    <t>J92</t>
  </si>
  <si>
    <t>J41</t>
  </si>
  <si>
    <t>J65</t>
  </si>
  <si>
    <t>J55A</t>
  </si>
  <si>
    <t>J54B</t>
  </si>
  <si>
    <t>J103</t>
  </si>
  <si>
    <t>J110</t>
  </si>
  <si>
    <t>J81A</t>
  </si>
  <si>
    <t>j134</t>
  </si>
  <si>
    <t>j636</t>
  </si>
  <si>
    <t>BARASARAI</t>
  </si>
  <si>
    <t>Agency Name/    Work Order No</t>
  </si>
  <si>
    <t>AGS CONSTRUCTION</t>
  </si>
  <si>
    <t>63MM</t>
  </si>
  <si>
    <t>Issue (M)</t>
  </si>
  <si>
    <t>Laid (M)</t>
  </si>
  <si>
    <t>Balance Against Issue (M)</t>
  </si>
  <si>
    <t>indent</t>
  </si>
  <si>
    <t>TOTAL</t>
  </si>
  <si>
    <t>75MM</t>
  </si>
  <si>
    <t>90MM</t>
  </si>
  <si>
    <t>110MM</t>
  </si>
  <si>
    <t>140MM</t>
  </si>
  <si>
    <t>DIA</t>
  </si>
  <si>
    <t>TOTALSCOPE</t>
  </si>
  <si>
    <t xml:space="preserve"> </t>
  </si>
  <si>
    <t>LAULI POKATHKAM</t>
  </si>
  <si>
    <t>SHUKLA CONSTRUCTION</t>
  </si>
  <si>
    <t>10+2</t>
  </si>
  <si>
    <t>MALAK</t>
  </si>
  <si>
    <t>125MM</t>
  </si>
  <si>
    <t>160MM</t>
  </si>
  <si>
    <t>MANGRAURA</t>
  </si>
  <si>
    <t>WIDTH OF DISMATLING</t>
  </si>
  <si>
    <t>Dia of pipe</t>
  </si>
  <si>
    <t>CUMMULATIVE</t>
  </si>
  <si>
    <t>J191</t>
  </si>
  <si>
    <t>J180</t>
  </si>
  <si>
    <t>C .C ROAD</t>
  </si>
  <si>
    <t>J201</t>
  </si>
  <si>
    <t>J205</t>
  </si>
  <si>
    <t>J184</t>
  </si>
  <si>
    <t>J131</t>
  </si>
  <si>
    <t>J182</t>
  </si>
  <si>
    <t>J142</t>
  </si>
  <si>
    <t>J143</t>
  </si>
  <si>
    <t>J121</t>
  </si>
  <si>
    <t>J120</t>
  </si>
  <si>
    <t>J89</t>
  </si>
  <si>
    <t>J195</t>
  </si>
  <si>
    <t>J112</t>
  </si>
  <si>
    <t>J135</t>
  </si>
  <si>
    <t>J93</t>
  </si>
  <si>
    <t>J109</t>
  </si>
  <si>
    <t>J84</t>
  </si>
  <si>
    <t>J16</t>
  </si>
  <si>
    <t>J1</t>
  </si>
  <si>
    <t>J66</t>
  </si>
  <si>
    <t>J60</t>
  </si>
  <si>
    <t>J64</t>
  </si>
  <si>
    <t>J48</t>
  </si>
  <si>
    <t>J117</t>
  </si>
  <si>
    <t>J85</t>
  </si>
  <si>
    <t>J124</t>
  </si>
  <si>
    <t>J133</t>
  </si>
  <si>
    <t>J175</t>
  </si>
  <si>
    <t>J134</t>
  </si>
  <si>
    <t>J157</t>
  </si>
  <si>
    <t>J146</t>
  </si>
  <si>
    <t>J183</t>
  </si>
  <si>
    <t>J193</t>
  </si>
  <si>
    <t>J193(1)</t>
  </si>
  <si>
    <t>J172</t>
  </si>
  <si>
    <t>J178</t>
  </si>
  <si>
    <t>JJ168</t>
  </si>
  <si>
    <t>J115</t>
  </si>
  <si>
    <t>J150</t>
  </si>
  <si>
    <t>J150(A)</t>
  </si>
  <si>
    <t>J137</t>
  </si>
  <si>
    <t>J206</t>
  </si>
  <si>
    <t xml:space="preserve">BRICK ROAD </t>
  </si>
  <si>
    <t>J56</t>
  </si>
  <si>
    <t>j14</t>
  </si>
  <si>
    <t>j52</t>
  </si>
  <si>
    <t>j7</t>
  </si>
  <si>
    <t>j72</t>
  </si>
  <si>
    <t>j45</t>
  </si>
  <si>
    <t>j39</t>
  </si>
  <si>
    <t>j25</t>
  </si>
  <si>
    <t>j59</t>
  </si>
  <si>
    <t>J20</t>
  </si>
  <si>
    <t>J207</t>
  </si>
  <si>
    <t>J204</t>
  </si>
  <si>
    <t>J189</t>
  </si>
  <si>
    <t>J141</t>
  </si>
  <si>
    <t>J177</t>
  </si>
  <si>
    <t>J209</t>
  </si>
  <si>
    <t>J185</t>
  </si>
  <si>
    <t>J94</t>
  </si>
  <si>
    <t>J33</t>
  </si>
  <si>
    <t>J91</t>
  </si>
  <si>
    <t>J148</t>
  </si>
  <si>
    <t>J78</t>
  </si>
  <si>
    <t>J17</t>
  </si>
  <si>
    <t>J87</t>
  </si>
  <si>
    <t>J32</t>
  </si>
  <si>
    <t>J96</t>
  </si>
  <si>
    <t>J95</t>
  </si>
  <si>
    <t>J102</t>
  </si>
  <si>
    <t>OHT</t>
  </si>
  <si>
    <t>JJ88</t>
  </si>
  <si>
    <t>J8</t>
  </si>
  <si>
    <t>mangraura</t>
  </si>
  <si>
    <t>J18</t>
  </si>
  <si>
    <t>Unity Infra</t>
  </si>
  <si>
    <t>J35</t>
  </si>
  <si>
    <t>PUREBHIKA AND RAIGARH</t>
  </si>
  <si>
    <t>REMARKS</t>
  </si>
  <si>
    <t>Pipe Length (M) AS PER SITE</t>
  </si>
  <si>
    <t>J59</t>
  </si>
  <si>
    <t>BRICK ROAD</t>
  </si>
  <si>
    <t>INTERLOACKING</t>
  </si>
  <si>
    <t>J3</t>
  </si>
  <si>
    <t>J323</t>
  </si>
  <si>
    <t>J331</t>
  </si>
  <si>
    <t>J235</t>
  </si>
  <si>
    <t>J222</t>
  </si>
  <si>
    <t>J259</t>
  </si>
  <si>
    <t>J291</t>
  </si>
  <si>
    <t>J266</t>
  </si>
  <si>
    <t>J310</t>
  </si>
  <si>
    <t>J300</t>
  </si>
  <si>
    <t>J289</t>
  </si>
  <si>
    <t xml:space="preserve">  </t>
  </si>
  <si>
    <t>J167</t>
  </si>
  <si>
    <t>J252</t>
  </si>
  <si>
    <t>J171</t>
  </si>
  <si>
    <t>INTERLOCKING</t>
  </si>
  <si>
    <t>J356</t>
  </si>
  <si>
    <t>J271</t>
  </si>
  <si>
    <t>J265</t>
  </si>
  <si>
    <t>J357</t>
  </si>
  <si>
    <t>J332</t>
  </si>
  <si>
    <t>J308</t>
  </si>
  <si>
    <t>J314</t>
  </si>
  <si>
    <t>J283</t>
  </si>
  <si>
    <t>J281</t>
  </si>
  <si>
    <t>J306</t>
  </si>
  <si>
    <t>J305</t>
  </si>
  <si>
    <t>J340</t>
  </si>
  <si>
    <t>J335</t>
  </si>
  <si>
    <t>J311</t>
  </si>
  <si>
    <t>J319</t>
  </si>
  <si>
    <t>J315</t>
  </si>
  <si>
    <t>J333</t>
  </si>
  <si>
    <t>J326</t>
  </si>
  <si>
    <t>J317</t>
  </si>
  <si>
    <t>J349</t>
  </si>
  <si>
    <t>J366</t>
  </si>
  <si>
    <t>J360</t>
  </si>
  <si>
    <t>J328</t>
  </si>
  <si>
    <t>J318</t>
  </si>
  <si>
    <t>J321</t>
  </si>
  <si>
    <t>J341</t>
  </si>
  <si>
    <t>J358</t>
  </si>
  <si>
    <t>J348</t>
  </si>
  <si>
    <t>J345</t>
  </si>
  <si>
    <t>J327</t>
  </si>
  <si>
    <t>J342</t>
  </si>
  <si>
    <t>J353</t>
  </si>
  <si>
    <t>J359</t>
  </si>
  <si>
    <t>J367</t>
  </si>
  <si>
    <t>J354</t>
  </si>
  <si>
    <t>J334</t>
  </si>
  <si>
    <t>J344</t>
  </si>
  <si>
    <t>J371</t>
  </si>
  <si>
    <t>J369</t>
  </si>
  <si>
    <t>J347</t>
  </si>
  <si>
    <t>J370</t>
  </si>
  <si>
    <t>J365</t>
  </si>
  <si>
    <t>J27</t>
  </si>
  <si>
    <t>J67</t>
  </si>
  <si>
    <t>J46</t>
  </si>
  <si>
    <t>J29</t>
  </si>
  <si>
    <t>J7</t>
  </si>
  <si>
    <t>J36</t>
  </si>
  <si>
    <t>J239</t>
  </si>
  <si>
    <t>J294</t>
  </si>
  <si>
    <t>J301</t>
  </si>
  <si>
    <t>J264</t>
  </si>
  <si>
    <t>J273</t>
  </si>
  <si>
    <t>J285</t>
  </si>
  <si>
    <t>J280</t>
  </si>
  <si>
    <t>J286</t>
  </si>
  <si>
    <t>J277</t>
  </si>
  <si>
    <t>J293</t>
  </si>
  <si>
    <t>J303</t>
  </si>
  <si>
    <t>J320</t>
  </si>
  <si>
    <t>J299</t>
  </si>
  <si>
    <t>J298</t>
  </si>
  <si>
    <t>J302</t>
  </si>
  <si>
    <t>J288</t>
  </si>
  <si>
    <t>J256</t>
  </si>
  <si>
    <t>J279</t>
  </si>
  <si>
    <t>J274</t>
  </si>
  <si>
    <t>J263</t>
  </si>
  <si>
    <t>J246</t>
  </si>
  <si>
    <t>J227</t>
  </si>
  <si>
    <t>J58</t>
  </si>
  <si>
    <t>J90</t>
  </si>
  <si>
    <t>J77</t>
  </si>
  <si>
    <t>J144</t>
  </si>
  <si>
    <t>J140</t>
  </si>
  <si>
    <t>j146</t>
  </si>
  <si>
    <t>j158</t>
  </si>
  <si>
    <t>j147</t>
  </si>
  <si>
    <t>brick road</t>
  </si>
  <si>
    <t>j139</t>
  </si>
  <si>
    <t>j184</t>
  </si>
  <si>
    <t>j182</t>
  </si>
  <si>
    <t>j257</t>
  </si>
  <si>
    <t>j129</t>
  </si>
  <si>
    <t>j239</t>
  </si>
  <si>
    <t>j238</t>
  </si>
  <si>
    <t>j247</t>
  </si>
  <si>
    <t>b.t road</t>
  </si>
  <si>
    <t>j153</t>
  </si>
  <si>
    <t>j162</t>
  </si>
  <si>
    <t>j248</t>
  </si>
  <si>
    <t>j270</t>
  </si>
  <si>
    <t>J270</t>
  </si>
  <si>
    <t>J278</t>
  </si>
  <si>
    <t>J338</t>
  </si>
  <si>
    <t>J307</t>
  </si>
  <si>
    <t>J276</t>
  </si>
  <si>
    <t>J304</t>
  </si>
  <si>
    <t>J248</t>
  </si>
  <si>
    <t>J226</t>
  </si>
  <si>
    <t>J203</t>
  </si>
  <si>
    <t>J287</t>
  </si>
  <si>
    <t>J230</t>
  </si>
  <si>
    <t>J322</t>
  </si>
  <si>
    <t>J228</t>
  </si>
  <si>
    <t>J362</t>
  </si>
  <si>
    <t>J343</t>
  </si>
  <si>
    <t>J297</t>
  </si>
  <si>
    <t>j149</t>
  </si>
  <si>
    <t>J339</t>
  </si>
  <si>
    <t>kc road</t>
  </si>
  <si>
    <t>J368</t>
  </si>
  <si>
    <t>j310</t>
  </si>
  <si>
    <t>j368</t>
  </si>
  <si>
    <t>j266</t>
  </si>
  <si>
    <t>J101</t>
  </si>
  <si>
    <t>j283</t>
  </si>
  <si>
    <t>j35</t>
  </si>
  <si>
    <t>J297a</t>
  </si>
  <si>
    <t>j281</t>
  </si>
  <si>
    <t>Attarsand and paraspur heera pillar</t>
  </si>
  <si>
    <t>SR.NO</t>
  </si>
  <si>
    <t xml:space="preserve">start node </t>
  </si>
  <si>
    <t>end node</t>
  </si>
  <si>
    <t>DIA OF PIPE (mm)</t>
  </si>
  <si>
    <t>mdpePIPE  (meter)</t>
  </si>
  <si>
    <t xml:space="preserve">OWNER NAME </t>
  </si>
  <si>
    <t xml:space="preserve">AADHAR CARD NO </t>
  </si>
  <si>
    <t xml:space="preserve">MOBILE NO </t>
  </si>
  <si>
    <t>s.no</t>
  </si>
  <si>
    <t>description</t>
  </si>
  <si>
    <t>units</t>
  </si>
  <si>
    <t>ISSUED QTY</t>
  </si>
  <si>
    <t>Consumed</t>
  </si>
  <si>
    <t>Balanced</t>
  </si>
  <si>
    <t>1st bill</t>
  </si>
  <si>
    <t>j402</t>
  </si>
  <si>
    <t>j314</t>
  </si>
  <si>
    <t xml:space="preserve">MUMTAS ALI </t>
  </si>
  <si>
    <t xml:space="preserve">G.I PIPE  </t>
  </si>
  <si>
    <t>MTRS</t>
  </si>
  <si>
    <t>j646</t>
  </si>
  <si>
    <t>j713</t>
  </si>
  <si>
    <t xml:space="preserve">SALAUDDIN </t>
  </si>
  <si>
    <t>MDPE PIPE 20MM COIL-500MTRS</t>
  </si>
  <si>
    <t>VAHASUDDIN</t>
  </si>
  <si>
    <t>PPCLamps saddle-63*1/2"</t>
  </si>
  <si>
    <t>nos</t>
  </si>
  <si>
    <t xml:space="preserve">SALIM KHAN </t>
  </si>
  <si>
    <t>PPCLamps saddle-75*1/2"</t>
  </si>
  <si>
    <t>MOHDIJAMALUABLEEN</t>
  </si>
  <si>
    <t>PPCLamps saddle-90*1/2"</t>
  </si>
  <si>
    <t>KHALIL KHAN</t>
  </si>
  <si>
    <t>PPCLamps saddle-110*1/2"</t>
  </si>
  <si>
    <t xml:space="preserve">FAJAL KHAN </t>
  </si>
  <si>
    <t>PPCLamps saddle-125*1/2"</t>
  </si>
  <si>
    <t>AFSANA BEGAN</t>
  </si>
  <si>
    <t>PPCLamps saddle-140*1/2"</t>
  </si>
  <si>
    <t>j678</t>
  </si>
  <si>
    <t>REHANA</t>
  </si>
  <si>
    <t>PPCLamps saddle-160*1/2"</t>
  </si>
  <si>
    <t>j422</t>
  </si>
  <si>
    <t>j401</t>
  </si>
  <si>
    <t>HAJIM KHAN</t>
  </si>
  <si>
    <t>PPCLamps saddle-200*1/2"</t>
  </si>
  <si>
    <t>REHANA BANA</t>
  </si>
  <si>
    <t>pp comp fm theard adapter-20mm*1/2"</t>
  </si>
  <si>
    <t>MAHMMADEJAJ</t>
  </si>
  <si>
    <t>pp comp fm theard elb off taken-20mm*1/2"</t>
  </si>
  <si>
    <t xml:space="preserve">AKBAR KHAN </t>
  </si>
  <si>
    <t>threaded fcv-1/2"(15nb)</t>
  </si>
  <si>
    <t>MUSFAR</t>
  </si>
  <si>
    <t>GI elbow</t>
  </si>
  <si>
    <t>MAASARI</t>
  </si>
  <si>
    <t>GI socket</t>
  </si>
  <si>
    <t>j352</t>
  </si>
  <si>
    <t>j438</t>
  </si>
  <si>
    <t>lalti</t>
  </si>
  <si>
    <t>saddle g.i pipe-105mm(clamps)</t>
  </si>
  <si>
    <t>Asagari bano</t>
  </si>
  <si>
    <t>15mm nipple-0.3mm</t>
  </si>
  <si>
    <t>MOHD RAJA KHAN</t>
  </si>
  <si>
    <t>15mm nipple-0.5mm</t>
  </si>
  <si>
    <t xml:space="preserve">ANWAR </t>
  </si>
  <si>
    <t>bib cock ptmt(taps)</t>
  </si>
  <si>
    <t>SANGITA</t>
  </si>
  <si>
    <t>teflon tape</t>
  </si>
  <si>
    <t>j525</t>
  </si>
  <si>
    <t>ASIF KHAN</t>
  </si>
  <si>
    <t>g.inails</t>
  </si>
  <si>
    <t>MOHD AKRAM</t>
  </si>
  <si>
    <t>MO  MUSLIM</t>
  </si>
  <si>
    <t>j356</t>
  </si>
  <si>
    <t>j343</t>
  </si>
  <si>
    <t>ABIB KHAN</t>
  </si>
  <si>
    <t>SALMA BEGAM</t>
  </si>
  <si>
    <t>2nd bill</t>
  </si>
  <si>
    <t>BADSHAH KHAN</t>
  </si>
  <si>
    <t xml:space="preserve">KAYOO KHAN </t>
  </si>
  <si>
    <t xml:space="preserve">GUFRAN KHAN </t>
  </si>
  <si>
    <t>j656</t>
  </si>
  <si>
    <t xml:space="preserve">KAMSAN NISHA </t>
  </si>
  <si>
    <t>AYASHA BANO</t>
  </si>
  <si>
    <t xml:space="preserve">AKBARI </t>
  </si>
  <si>
    <t>j404</t>
  </si>
  <si>
    <t>SABIHA BANU</t>
  </si>
  <si>
    <t>SAHNAJ</t>
  </si>
  <si>
    <t>NOORJAHAN</t>
  </si>
  <si>
    <t>SHABARAUN NISHA</t>
  </si>
  <si>
    <t>KAUSHAR JAHAN</t>
  </si>
  <si>
    <t xml:space="preserve">SHAHIN KHAN </t>
  </si>
  <si>
    <t xml:space="preserve">JAMIL BEGAM </t>
  </si>
  <si>
    <t xml:space="preserve">MUKTAR AHMED </t>
  </si>
  <si>
    <t>j363</t>
  </si>
  <si>
    <t xml:space="preserve">JAMRATUL NISHA </t>
  </si>
  <si>
    <t>j308</t>
  </si>
  <si>
    <t xml:space="preserve">GUDDAM DEVI </t>
  </si>
  <si>
    <t xml:space="preserve">LALTI DEVI </t>
  </si>
  <si>
    <t>RAM AVODH</t>
  </si>
  <si>
    <t xml:space="preserve">RAVI RAJAK </t>
  </si>
  <si>
    <t>j485</t>
  </si>
  <si>
    <t xml:space="preserve">LALTI </t>
  </si>
  <si>
    <t xml:space="preserve">RAMESH </t>
  </si>
  <si>
    <t>RAM CHANDRA VISHV KARMA</t>
  </si>
  <si>
    <t>ANARKALI</t>
  </si>
  <si>
    <t>RAMKISHAN</t>
  </si>
  <si>
    <t xml:space="preserve">RAM AVADH </t>
  </si>
  <si>
    <t>MOMIN</t>
  </si>
  <si>
    <t>j654</t>
  </si>
  <si>
    <t xml:space="preserve">RAVIYA </t>
  </si>
  <si>
    <t>RAZIYA BEGUM</t>
  </si>
  <si>
    <t xml:space="preserve">JAVED KHAN </t>
  </si>
  <si>
    <t>JAN MOHHAMAD</t>
  </si>
  <si>
    <t xml:space="preserve">MOHAN LAL </t>
  </si>
  <si>
    <t>j150</t>
  </si>
  <si>
    <t xml:space="preserve">JAGNNATH </t>
  </si>
  <si>
    <t>SANTOSH KUMAR</t>
  </si>
  <si>
    <t>j408</t>
  </si>
  <si>
    <t>GUDDI</t>
  </si>
  <si>
    <t xml:space="preserve">LALGIBASE NUKANAUJIYA </t>
  </si>
  <si>
    <t>SADDAM KHAN</t>
  </si>
  <si>
    <t>j282</t>
  </si>
  <si>
    <t xml:space="preserve">MEERA DEVI </t>
  </si>
  <si>
    <t>j350</t>
  </si>
  <si>
    <t xml:space="preserve">MEVALAL </t>
  </si>
  <si>
    <t>YASHODA DEVI</t>
  </si>
  <si>
    <t>MAHENDRA KUMAR</t>
  </si>
  <si>
    <t>j351</t>
  </si>
  <si>
    <t>j321</t>
  </si>
  <si>
    <t xml:space="preserve">PRADEEP KUMAR </t>
  </si>
  <si>
    <t>j518</t>
  </si>
  <si>
    <t xml:space="preserve">WAKIL AHMAD </t>
  </si>
  <si>
    <t xml:space="preserve">MANDiR </t>
  </si>
  <si>
    <t>nill</t>
  </si>
  <si>
    <t>j320</t>
  </si>
  <si>
    <t xml:space="preserve">MOIDRISH </t>
  </si>
  <si>
    <t xml:space="preserve">TEERATH RAJ </t>
  </si>
  <si>
    <t xml:space="preserve">UDAY RAJ </t>
  </si>
  <si>
    <t xml:space="preserve">ANISHUL NISHA </t>
  </si>
  <si>
    <t xml:space="preserve">HALEEMA </t>
  </si>
  <si>
    <t xml:space="preserve">JAGANNATH YADAV </t>
  </si>
  <si>
    <t>j315</t>
  </si>
  <si>
    <t xml:space="preserve">RABEESUL </t>
  </si>
  <si>
    <t xml:space="preserve">RIZWAM </t>
  </si>
  <si>
    <t>j275</t>
  </si>
  <si>
    <t>ARMAN</t>
  </si>
  <si>
    <t>j347</t>
  </si>
  <si>
    <t>MOHD JAHUR</t>
  </si>
  <si>
    <t xml:space="preserve">SANITHA DEVI </t>
  </si>
  <si>
    <t xml:space="preserve">BABULAL </t>
  </si>
  <si>
    <t xml:space="preserve">RAM PRASAD </t>
  </si>
  <si>
    <t>j337</t>
  </si>
  <si>
    <t>j531</t>
  </si>
  <si>
    <t>RAJESH</t>
  </si>
  <si>
    <t xml:space="preserve">MAJIDA BANO </t>
  </si>
  <si>
    <t>j156</t>
  </si>
  <si>
    <t>MOHD VARIS</t>
  </si>
  <si>
    <t xml:space="preserve">HADISUL NISHA </t>
  </si>
  <si>
    <t>RUKSANA</t>
  </si>
  <si>
    <t xml:space="preserve">BADRUN NISHA </t>
  </si>
  <si>
    <t xml:space="preserve">SHANTI </t>
  </si>
  <si>
    <t>SUDHIRAM</t>
  </si>
  <si>
    <t xml:space="preserve">RAMAJAR </t>
  </si>
  <si>
    <t>j296</t>
  </si>
  <si>
    <t>SHANMUND</t>
  </si>
  <si>
    <t xml:space="preserve">RUKSANA BANO </t>
  </si>
  <si>
    <t>IMTIYAJ</t>
  </si>
  <si>
    <t>MAD NADDIM</t>
  </si>
  <si>
    <t xml:space="preserve">NEETA </t>
  </si>
  <si>
    <t xml:space="preserve">SIKANDER </t>
  </si>
  <si>
    <t xml:space="preserve">TEJRAM </t>
  </si>
  <si>
    <t xml:space="preserve">GEETA DEVI </t>
  </si>
  <si>
    <t>GUDDU HARI JAM</t>
  </si>
  <si>
    <t xml:space="preserve">RAJ PATI SINGH </t>
  </si>
  <si>
    <t xml:space="preserve">SANTOSH PRATAP SINGH </t>
  </si>
  <si>
    <t>j705</t>
  </si>
  <si>
    <t>j416</t>
  </si>
  <si>
    <t xml:space="preserve">VIJAY PRATAP SINGH </t>
  </si>
  <si>
    <t xml:space="preserve">ARAVIND PRATAP SINGH </t>
  </si>
  <si>
    <t>RAJA RAM</t>
  </si>
  <si>
    <t xml:space="preserve">MAHESH KUMAR </t>
  </si>
  <si>
    <t>MOHD SHARIF</t>
  </si>
  <si>
    <t xml:space="preserve">DIL SHAD ALI </t>
  </si>
  <si>
    <t>MOSHAMSHAD</t>
  </si>
  <si>
    <t xml:space="preserve">ANVAR ALI </t>
  </si>
  <si>
    <t xml:space="preserve">ASIYA </t>
  </si>
  <si>
    <t xml:space="preserve">ARUN PRATAP SINGH </t>
  </si>
  <si>
    <t xml:space="preserve">RAJESH KUMAR </t>
  </si>
  <si>
    <t xml:space="preserve">REETA </t>
  </si>
  <si>
    <t xml:space="preserve">RAM PIYARE VERMA </t>
  </si>
  <si>
    <t xml:space="preserve">BHAGIRATHI VERMA </t>
  </si>
  <si>
    <t xml:space="preserve">RAM MILAN </t>
  </si>
  <si>
    <t xml:space="preserve">RAM RATI </t>
  </si>
  <si>
    <t xml:space="preserve">DILIP KUMAR VERMA </t>
  </si>
  <si>
    <t xml:space="preserve">SUNITHA </t>
  </si>
  <si>
    <t xml:space="preserve">ASHOK KUMAR </t>
  </si>
  <si>
    <t xml:space="preserve">PRAMOD KUMAR VERMA </t>
  </si>
  <si>
    <t xml:space="preserve">BHANMATI </t>
  </si>
  <si>
    <t xml:space="preserve">RAMPAL VERMA </t>
  </si>
  <si>
    <t xml:space="preserve">PUSHPA VERMA </t>
  </si>
  <si>
    <t xml:space="preserve">SANJAY </t>
  </si>
  <si>
    <t xml:space="preserve">SHOBHNATH VERMA </t>
  </si>
  <si>
    <t>j379</t>
  </si>
  <si>
    <t xml:space="preserve">MIRA </t>
  </si>
  <si>
    <t>RAMDEV</t>
  </si>
  <si>
    <t>RAHISUL BANO</t>
  </si>
  <si>
    <t>Sakra</t>
  </si>
  <si>
    <t>lalati dev</t>
  </si>
  <si>
    <t>arada prasad</t>
  </si>
  <si>
    <t>jairam</t>
  </si>
  <si>
    <t>malikaram</t>
  </si>
  <si>
    <t>shakuntal</t>
  </si>
  <si>
    <t>seema</t>
  </si>
  <si>
    <t>devi saran tiwari</t>
  </si>
  <si>
    <t>kusun</t>
  </si>
  <si>
    <t>ashwani tiwari</t>
  </si>
  <si>
    <t xml:space="preserve">durpanthi devi </t>
  </si>
  <si>
    <t xml:space="preserve">santosh kumar </t>
  </si>
  <si>
    <t xml:space="preserve">suraj tiwari </t>
  </si>
  <si>
    <t>kumkum tiwari</t>
  </si>
  <si>
    <t xml:space="preserve">shubham tiwari </t>
  </si>
  <si>
    <t xml:space="preserve">anita tiwari </t>
  </si>
  <si>
    <t xml:space="preserve">kalawati devi </t>
  </si>
  <si>
    <t>bajaranj bahadurpal</t>
  </si>
  <si>
    <t xml:space="preserve">ram prasad </t>
  </si>
  <si>
    <t xml:space="preserve">kalesh kumar tiwari </t>
  </si>
  <si>
    <t>j54</t>
  </si>
  <si>
    <t xml:space="preserve">rajesh tiwari </t>
  </si>
  <si>
    <t xml:space="preserve">vijay  kumar tiwari </t>
  </si>
  <si>
    <t>babloo</t>
  </si>
  <si>
    <t xml:space="preserve">baliram saroj </t>
  </si>
  <si>
    <t>sherbahadur saroj</t>
  </si>
  <si>
    <t>j143</t>
  </si>
  <si>
    <t xml:space="preserve">manoj kumar </t>
  </si>
  <si>
    <t xml:space="preserve">ram dular saroj </t>
  </si>
  <si>
    <t>ram lakhan</t>
  </si>
  <si>
    <t>jagpatta</t>
  </si>
  <si>
    <t xml:space="preserve">jai prakash </t>
  </si>
  <si>
    <t>vikram</t>
  </si>
  <si>
    <t xml:space="preserve">vijay kumar </t>
  </si>
  <si>
    <t xml:space="preserve">sangeetha </t>
  </si>
  <si>
    <t>hari ram</t>
  </si>
  <si>
    <t>anara devi</t>
  </si>
  <si>
    <t xml:space="preserve">ram vati devi </t>
  </si>
  <si>
    <t>tej bahadur yadav</t>
  </si>
  <si>
    <t>nanhaku</t>
  </si>
  <si>
    <t xml:space="preserve">gaya prasad </t>
  </si>
  <si>
    <t>j84</t>
  </si>
  <si>
    <t>meera devi</t>
  </si>
  <si>
    <t xml:space="preserve">chhote lal </t>
  </si>
  <si>
    <t>j103</t>
  </si>
  <si>
    <t>prem sheela</t>
  </si>
  <si>
    <t>vaishali</t>
  </si>
  <si>
    <t>kiran</t>
  </si>
  <si>
    <t>j65</t>
  </si>
  <si>
    <t>sarita</t>
  </si>
  <si>
    <t>sakshi yadav</t>
  </si>
  <si>
    <t>abhishek verma</t>
  </si>
  <si>
    <t>sunita devi</t>
  </si>
  <si>
    <t>manoj yadav</t>
  </si>
  <si>
    <t>arun kumar</t>
  </si>
  <si>
    <t>deep-ak</t>
  </si>
  <si>
    <t>prasad yadav</t>
  </si>
  <si>
    <t>brijesh kumar</t>
  </si>
  <si>
    <t>nirmala devi</t>
  </si>
  <si>
    <t>surekha devi</t>
  </si>
  <si>
    <t>HYDROSTATIC TEST FOR PRESSURE PIPES</t>
  </si>
  <si>
    <t>Project:-</t>
  </si>
  <si>
    <t xml:space="preserve">Rural water supply project Under JJM , Pratapgarh , Utter Pradesh </t>
  </si>
  <si>
    <t>Client : -</t>
  </si>
  <si>
    <t xml:space="preserve">State Water &amp; Sanitation Mission Govt of Uttar Pradesh </t>
  </si>
  <si>
    <t>TPI :-</t>
  </si>
  <si>
    <t>Medhaj Techno Concept Pvt . Ltd.</t>
  </si>
  <si>
    <t>Contractor :-</t>
  </si>
  <si>
    <t xml:space="preserve">  Power Mech Project Ltd.</t>
  </si>
  <si>
    <t>Block: MANGRAURA, G.P-ATTARASAND AND PARASPUR</t>
  </si>
  <si>
    <t>Dail Log Ref. ………………….</t>
  </si>
  <si>
    <t>Tested as per CPHEEO ……………………..</t>
  </si>
  <si>
    <t xml:space="preserve">Date </t>
  </si>
  <si>
    <t xml:space="preserve">Date of Testing  </t>
  </si>
  <si>
    <t>SL. No.</t>
  </si>
  <si>
    <t>Material of Pipe</t>
  </si>
  <si>
    <t>OD (MM)</t>
  </si>
  <si>
    <t>Length</t>
  </si>
  <si>
    <t>Applied test pressure (kg/cm'2)</t>
  </si>
  <si>
    <t>Time in Hrs</t>
  </si>
  <si>
    <t>Observation</t>
  </si>
  <si>
    <t>Remark</t>
  </si>
  <si>
    <t>Pressure rising time  (Hrs)</t>
  </si>
  <si>
    <t>Pressure  Released time (Hrs)</t>
  </si>
  <si>
    <t>Total Duration Hrs</t>
  </si>
  <si>
    <t>J650</t>
  </si>
  <si>
    <t>J633</t>
  </si>
  <si>
    <t>5.5KG/CM2</t>
  </si>
  <si>
    <t>NO</t>
  </si>
  <si>
    <t>J638</t>
  </si>
  <si>
    <t>J711</t>
  </si>
  <si>
    <t>J589</t>
  </si>
  <si>
    <t>J457</t>
  </si>
  <si>
    <t>J489</t>
  </si>
  <si>
    <t>J395</t>
  </si>
  <si>
    <t>J597</t>
  </si>
  <si>
    <t>J714</t>
  </si>
  <si>
    <t>J718</t>
  </si>
  <si>
    <t>6KG/CM2</t>
  </si>
  <si>
    <t>J605</t>
  </si>
  <si>
    <t>J719</t>
  </si>
  <si>
    <t>J543</t>
  </si>
  <si>
    <t>J448</t>
  </si>
  <si>
    <t>J652</t>
  </si>
  <si>
    <t>J606</t>
  </si>
  <si>
    <t>J394</t>
  </si>
  <si>
    <t>J612</t>
  </si>
  <si>
    <t>J547</t>
  </si>
  <si>
    <t>J462</t>
  </si>
  <si>
    <t>J526</t>
  </si>
  <si>
    <t>J588</t>
  </si>
  <si>
    <t>J376</t>
  </si>
  <si>
    <t>J538</t>
  </si>
  <si>
    <t>J564</t>
  </si>
  <si>
    <t>J524</t>
  </si>
  <si>
    <t>J382</t>
  </si>
  <si>
    <t>J546</t>
  </si>
  <si>
    <t>J469</t>
  </si>
  <si>
    <t>J614</t>
  </si>
  <si>
    <t>J432</t>
  </si>
  <si>
    <t>J410</t>
  </si>
  <si>
    <t>J423</t>
  </si>
  <si>
    <t>J418</t>
  </si>
  <si>
    <t>J509</t>
  </si>
  <si>
    <t>J596</t>
  </si>
  <si>
    <t>J372</t>
  </si>
  <si>
    <t>J405</t>
  </si>
  <si>
    <t>J463</t>
  </si>
  <si>
    <t>J696</t>
  </si>
  <si>
    <t>J507</t>
  </si>
  <si>
    <t>J467</t>
  </si>
  <si>
    <t>J501</t>
  </si>
  <si>
    <t>J478</t>
  </si>
  <si>
    <t>J563</t>
  </si>
  <si>
    <t>J491</t>
  </si>
  <si>
    <t>J383</t>
  </si>
  <si>
    <t>J427</t>
  </si>
  <si>
    <t>J693</t>
  </si>
  <si>
    <t>J603</t>
  </si>
  <si>
    <t>J313</t>
  </si>
  <si>
    <t>J420</t>
  </si>
  <si>
    <t>J424</t>
  </si>
  <si>
    <t>J544</t>
  </si>
  <si>
    <t>J735</t>
  </si>
  <si>
    <t>J680</t>
  </si>
  <si>
    <t>J484</t>
  </si>
  <si>
    <t>J496</t>
  </si>
  <si>
    <t>J557</t>
  </si>
  <si>
    <t>J374</t>
  </si>
  <si>
    <t>J750</t>
  </si>
  <si>
    <t>J746</t>
  </si>
  <si>
    <t>J508</t>
  </si>
  <si>
    <t>J479</t>
  </si>
  <si>
    <t xml:space="preserve">POWER MECH </t>
  </si>
  <si>
    <t xml:space="preserve">MEDHAJ </t>
  </si>
  <si>
    <t>JAL NIGAM U.P.</t>
  </si>
  <si>
    <t>J325</t>
  </si>
  <si>
    <t>J567</t>
  </si>
  <si>
    <t>Name:</t>
  </si>
  <si>
    <t>J699</t>
  </si>
  <si>
    <t>J439</t>
  </si>
  <si>
    <t>Designation:</t>
  </si>
  <si>
    <t>K.ANWESH KUMAR REDDY</t>
  </si>
  <si>
    <t>Signature:</t>
  </si>
  <si>
    <t>S.E ENGINEER</t>
  </si>
  <si>
    <t>J453</t>
  </si>
  <si>
    <t>Date:</t>
  </si>
  <si>
    <t>J672</t>
  </si>
  <si>
    <t>J529</t>
  </si>
  <si>
    <t>J646</t>
  </si>
  <si>
    <t>J576</t>
  </si>
  <si>
    <t>J707</t>
  </si>
  <si>
    <t>Block: MANGRAURA, G.P-ATTARSAND AND PARASPUR</t>
  </si>
  <si>
    <t>HYDRO</t>
  </si>
  <si>
    <t>Date11-2-2023</t>
  </si>
  <si>
    <t>Date of Testing  ………………………………….</t>
  </si>
  <si>
    <t>ID (MM)</t>
  </si>
  <si>
    <t>Appliede test pressure (kg/cm'2)</t>
  </si>
  <si>
    <t>JMR</t>
  </si>
  <si>
    <t>J430</t>
  </si>
  <si>
    <t>11-02-2023(3:10)pm</t>
  </si>
  <si>
    <t>11-02-2023(6:10)pm</t>
  </si>
  <si>
    <t>3HRS</t>
  </si>
  <si>
    <t>j430</t>
  </si>
  <si>
    <t>j567</t>
  </si>
  <si>
    <t>j544</t>
  </si>
  <si>
    <t>j484</t>
  </si>
  <si>
    <t>j489</t>
  </si>
  <si>
    <t>j638</t>
  </si>
  <si>
    <t>j589</t>
  </si>
  <si>
    <t>j583</t>
  </si>
  <si>
    <t>j287</t>
  </si>
  <si>
    <t>j311</t>
  </si>
  <si>
    <t>j372</t>
  </si>
  <si>
    <t>j358</t>
  </si>
  <si>
    <t>j479</t>
  </si>
  <si>
    <t>ALREADY   BILL COMPLETED SIR</t>
  </si>
  <si>
    <t xml:space="preserve">SR.NO </t>
  </si>
  <si>
    <t xml:space="preserve">NAME </t>
  </si>
  <si>
    <t xml:space="preserve">AADHAR NUMBER </t>
  </si>
  <si>
    <t>PHONE NUMBER</t>
  </si>
  <si>
    <t xml:space="preserve">JAMUNA </t>
  </si>
  <si>
    <t xml:space="preserve">UMA PRAKASH </t>
  </si>
  <si>
    <t>RAM JAWAN</t>
  </si>
  <si>
    <t>SURIBI</t>
  </si>
  <si>
    <t>MADURI</t>
  </si>
  <si>
    <t>RAM VALI</t>
  </si>
  <si>
    <t>BAGHU YADAV</t>
  </si>
  <si>
    <t xml:space="preserve">SON KUMAR </t>
  </si>
  <si>
    <t xml:space="preserve">SAM TIWARI </t>
  </si>
  <si>
    <t xml:space="preserve">GAYATHRI DEVI </t>
  </si>
  <si>
    <t xml:space="preserve">TANDARA BERA SHIIMHA </t>
  </si>
  <si>
    <t>AFLAL</t>
  </si>
  <si>
    <t xml:space="preserve">FANLAL </t>
  </si>
  <si>
    <t xml:space="preserve">SIVAKANTH </t>
  </si>
  <si>
    <t xml:space="preserve">SIVA KUMARI </t>
  </si>
  <si>
    <t>YAMAYANAND YADSAV</t>
  </si>
  <si>
    <t xml:space="preserve">DEVAMATI </t>
  </si>
  <si>
    <t xml:space="preserve">SUMITRA </t>
  </si>
  <si>
    <t xml:space="preserve">SHALI DEVI </t>
  </si>
  <si>
    <t>EFANA KUMARPHAL</t>
  </si>
  <si>
    <t>DHARAM</t>
  </si>
  <si>
    <t xml:space="preserve">UBA DEVI </t>
  </si>
  <si>
    <t xml:space="preserve">RAM KUMAR PATH </t>
  </si>
  <si>
    <t xml:space="preserve">SANGEETHA </t>
  </si>
  <si>
    <t xml:space="preserve">BHRUJ LAL </t>
  </si>
  <si>
    <t>RAM MILAN</t>
  </si>
  <si>
    <t xml:space="preserve">NATH NADTH </t>
  </si>
  <si>
    <t xml:space="preserve">AFTHINA </t>
  </si>
  <si>
    <t>MITHRA DEV YADAV</t>
  </si>
  <si>
    <t xml:space="preserve">RAM BAS VARMA </t>
  </si>
  <si>
    <t xml:space="preserve">LAL MATHI </t>
  </si>
  <si>
    <t>RIKI SITA</t>
  </si>
  <si>
    <t xml:space="preserve">SAMUNA PRASAD </t>
  </si>
  <si>
    <t>OM PRAKESH</t>
  </si>
  <si>
    <t>RAM JATHAN</t>
  </si>
  <si>
    <t>SUSHIL</t>
  </si>
  <si>
    <t>MADHURI</t>
  </si>
  <si>
    <t>RAGHU NATH</t>
  </si>
  <si>
    <t>VEERENDRA PRATAP</t>
  </si>
  <si>
    <t>PRABHU RAM LALA</t>
  </si>
  <si>
    <t>BAL RAM</t>
  </si>
  <si>
    <t>PULAM DEVI</t>
  </si>
  <si>
    <t>KANTH LALA</t>
  </si>
  <si>
    <t>RANI DENI</t>
  </si>
  <si>
    <t>SALAN LAL</t>
  </si>
  <si>
    <t>KEVAL DEVATH</t>
  </si>
  <si>
    <t>GIRIJ TIWARI</t>
  </si>
  <si>
    <t>RAM SHANKAR</t>
  </si>
  <si>
    <t>MAMI TIWARI</t>
  </si>
  <si>
    <t>ROSHANI TIWARI</t>
  </si>
  <si>
    <t>MAJUDATHI</t>
  </si>
  <si>
    <t>SAWMI NATH</t>
  </si>
  <si>
    <t>SUGIL TIWARI</t>
  </si>
  <si>
    <t>BHABITHA</t>
  </si>
  <si>
    <t>MDPE PIPE</t>
  </si>
  <si>
    <t>START NODE</t>
  </si>
  <si>
    <t>END NODE</t>
  </si>
  <si>
    <t>J275</t>
  </si>
  <si>
    <t>J19</t>
  </si>
  <si>
    <t>CONSUMED</t>
  </si>
  <si>
    <t>BALANCE</t>
  </si>
  <si>
    <t>j574</t>
  </si>
  <si>
    <t>j610</t>
  </si>
  <si>
    <t>5KG/CM2</t>
  </si>
  <si>
    <t>J738</t>
  </si>
  <si>
    <t>J733</t>
  </si>
  <si>
    <t>J554</t>
  </si>
  <si>
    <t>j667</t>
  </si>
  <si>
    <t>J616</t>
  </si>
  <si>
    <t>J552</t>
  </si>
  <si>
    <t>J428</t>
  </si>
  <si>
    <t>j450</t>
  </si>
  <si>
    <t>J578</t>
  </si>
  <si>
    <t>J549</t>
  </si>
  <si>
    <t>j616</t>
  </si>
  <si>
    <t>J433</t>
  </si>
  <si>
    <t>J517</t>
  </si>
  <si>
    <t>j630</t>
  </si>
  <si>
    <t>J475</t>
  </si>
  <si>
    <t>J594</t>
  </si>
  <si>
    <t>J504</t>
  </si>
  <si>
    <t>J658</t>
  </si>
  <si>
    <t>J490</t>
  </si>
  <si>
    <t>j411</t>
  </si>
  <si>
    <t>J475A</t>
  </si>
  <si>
    <t>J658A</t>
  </si>
  <si>
    <t>J503</t>
  </si>
  <si>
    <t>J532</t>
  </si>
  <si>
    <t>J247</t>
  </si>
  <si>
    <t>j322</t>
  </si>
  <si>
    <t>J758</t>
  </si>
  <si>
    <t>J527</t>
  </si>
  <si>
    <t xml:space="preserve">SHASHIRANJAN </t>
  </si>
  <si>
    <t>j328</t>
  </si>
  <si>
    <t>J494</t>
  </si>
  <si>
    <t>ENGINEER</t>
  </si>
  <si>
    <t>j626</t>
  </si>
  <si>
    <t>J461</t>
  </si>
  <si>
    <t>j339</t>
  </si>
  <si>
    <t>J710</t>
  </si>
  <si>
    <t>j339a</t>
  </si>
  <si>
    <t>j624</t>
  </si>
  <si>
    <t>J727</t>
  </si>
  <si>
    <t>j568</t>
  </si>
  <si>
    <t>J309</t>
  </si>
  <si>
    <t>j619</t>
  </si>
  <si>
    <t>j611</t>
  </si>
  <si>
    <t>J561</t>
  </si>
  <si>
    <t>j587</t>
  </si>
  <si>
    <t>J583</t>
  </si>
  <si>
    <t>j663</t>
  </si>
  <si>
    <t>j653</t>
  </si>
  <si>
    <t>J580</t>
  </si>
  <si>
    <t>J676</t>
  </si>
  <si>
    <t>j666</t>
  </si>
  <si>
    <t>J643</t>
  </si>
  <si>
    <t>j642a</t>
  </si>
  <si>
    <t>J570</t>
  </si>
  <si>
    <t>j647</t>
  </si>
  <si>
    <t>J440</t>
  </si>
  <si>
    <t>j681</t>
  </si>
  <si>
    <t>j631</t>
  </si>
  <si>
    <t>J536</t>
  </si>
  <si>
    <t>j556</t>
  </si>
  <si>
    <t>J751</t>
  </si>
  <si>
    <t>j651</t>
  </si>
  <si>
    <t>J659</t>
  </si>
  <si>
    <t>j573</t>
  </si>
  <si>
    <t>J660</t>
  </si>
  <si>
    <t>j458</t>
  </si>
  <si>
    <t>j599a</t>
  </si>
  <si>
    <t>J698</t>
  </si>
  <si>
    <t>j599b</t>
  </si>
  <si>
    <t>J690</t>
  </si>
  <si>
    <t>j599</t>
  </si>
  <si>
    <t>j738</t>
  </si>
  <si>
    <t>J459</t>
  </si>
  <si>
    <t>j757</t>
  </si>
  <si>
    <t>j754</t>
  </si>
  <si>
    <t>J227A</t>
  </si>
  <si>
    <t>j269</t>
  </si>
  <si>
    <t>j316</t>
  </si>
  <si>
    <t>j299</t>
  </si>
  <si>
    <t>J368A</t>
  </si>
  <si>
    <t>j362</t>
  </si>
  <si>
    <t>J689</t>
  </si>
  <si>
    <t>J465</t>
  </si>
  <si>
    <t>j318</t>
  </si>
  <si>
    <t>J682</t>
  </si>
  <si>
    <t>j323</t>
  </si>
  <si>
    <t>j380</t>
  </si>
  <si>
    <t>J742</t>
  </si>
  <si>
    <t>J695</t>
  </si>
  <si>
    <t>j733</t>
  </si>
  <si>
    <t>J181</t>
  </si>
  <si>
    <t>j717</t>
  </si>
  <si>
    <t>J684</t>
  </si>
  <si>
    <t>J703</t>
  </si>
  <si>
    <t>J716</t>
  </si>
  <si>
    <t>J454</t>
  </si>
  <si>
    <t>J628</t>
  </si>
  <si>
    <t>J219A</t>
  </si>
  <si>
    <t>J219B</t>
  </si>
  <si>
    <t>J246A</t>
  </si>
  <si>
    <t>J246B</t>
  </si>
  <si>
    <t>Block: MANGRAURA GP: GEHRAULI</t>
  </si>
  <si>
    <t>Date 17-3-2023</t>
  </si>
  <si>
    <t>J2</t>
  </si>
  <si>
    <t>17-03-2023(09:30AM)</t>
  </si>
  <si>
    <t>17-03-2023(12:30PM)</t>
  </si>
  <si>
    <t>j29(1)</t>
  </si>
  <si>
    <t>j29(2)</t>
  </si>
  <si>
    <t>j13</t>
  </si>
  <si>
    <t>j16</t>
  </si>
  <si>
    <t>j163a</t>
  </si>
  <si>
    <t>J90A</t>
  </si>
  <si>
    <t>J132A</t>
  </si>
  <si>
    <t>J132B</t>
  </si>
  <si>
    <t>J149</t>
  </si>
  <si>
    <t>j2(b)</t>
  </si>
  <si>
    <t>j5</t>
  </si>
  <si>
    <t>j4</t>
  </si>
  <si>
    <t>j5(1)</t>
  </si>
  <si>
    <t>j2(a)</t>
  </si>
  <si>
    <t>J76A</t>
  </si>
  <si>
    <t xml:space="preserve">already paid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</si>
</sst>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mbria"/>
      <family val="1"/>
      <scheme val="maj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name val="Adani Regular"/>
    </font>
    <font>
      <b/>
      <sz val="12"/>
      <name val="Book Antiqua"/>
      <family val="1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7" borderId="0" applyNumberFormat="0" applyBorder="0" applyAlignment="0" applyProtection="0"/>
    <xf numFmtId="0" fontId="16" fillId="0" borderId="0"/>
    <xf numFmtId="0" fontId="19" fillId="0" borderId="0"/>
  </cellStyleXfs>
  <cellXfs count="285">
    <xf numFmtId="0" fontId="0" fillId="0" borderId="0" xfId="0"/>
    <xf numFmtId="0" fontId="3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0" borderId="1" xfId="0" applyFont="1" applyBorder="1"/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8" fillId="4" borderId="1" xfId="0" applyFont="1" applyFill="1" applyBorder="1" applyAlignment="1">
      <alignment horizontal="left" vertical="center"/>
    </xf>
    <xf numFmtId="0" fontId="8" fillId="4" borderId="4" xfId="0" applyFont="1" applyFill="1" applyBorder="1" applyAlignment="1"/>
    <xf numFmtId="0" fontId="0" fillId="4" borderId="5" xfId="0" applyFill="1" applyBorder="1" applyAlignment="1"/>
    <xf numFmtId="0" fontId="0" fillId="4" borderId="6" xfId="0" applyFill="1" applyBorder="1" applyAlignment="1"/>
    <xf numFmtId="0" fontId="8" fillId="4" borderId="7" xfId="0" applyFont="1" applyFill="1" applyBorder="1" applyAlignment="1"/>
    <xf numFmtId="0" fontId="8" fillId="4" borderId="8" xfId="0" applyFont="1" applyFill="1" applyBorder="1" applyAlignment="1"/>
    <xf numFmtId="0" fontId="2" fillId="4" borderId="9" xfId="0" applyFont="1" applyFill="1" applyBorder="1" applyAlignment="1"/>
    <xf numFmtId="0" fontId="8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/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 vertical="center"/>
    </xf>
    <xf numFmtId="14" fontId="0" fillId="4" borderId="8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0" fontId="0" fillId="4" borderId="1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2" xfId="0" applyBorder="1"/>
    <xf numFmtId="0" fontId="0" fillId="6" borderId="1" xfId="0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0" fillId="0" borderId="13" xfId="0" applyBorder="1"/>
    <xf numFmtId="0" fontId="7" fillId="0" borderId="14" xfId="0" applyFont="1" applyBorder="1" applyAlignment="1">
      <alignment horizontal="center"/>
    </xf>
    <xf numFmtId="0" fontId="8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7" xfId="0" applyBorder="1" applyAlignment="1"/>
    <xf numFmtId="0" fontId="0" fillId="0" borderId="1" xfId="0" applyFill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/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12" fontId="0" fillId="0" borderId="17" xfId="0" applyNumberFormat="1" applyBorder="1" applyAlignment="1">
      <alignment horizontal="center"/>
    </xf>
    <xf numFmtId="0" fontId="0" fillId="0" borderId="18" xfId="0" applyBorder="1"/>
    <xf numFmtId="0" fontId="0" fillId="0" borderId="19" xfId="0" applyBorder="1"/>
    <xf numFmtId="12" fontId="0" fillId="0" borderId="0" xfId="0" applyNumberFormat="1" applyBorder="1" applyAlignment="1">
      <alignment horizontal="center"/>
    </xf>
    <xf numFmtId="0" fontId="0" fillId="0" borderId="20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12" fontId="0" fillId="0" borderId="1" xfId="0" applyNumberFormat="1" applyBorder="1" applyAlignment="1">
      <alignment horizontal="center"/>
    </xf>
    <xf numFmtId="0" fontId="13" fillId="4" borderId="0" xfId="1" applyFill="1"/>
    <xf numFmtId="0" fontId="12" fillId="4" borderId="1" xfId="1" applyFont="1" applyFill="1" applyBorder="1" applyAlignment="1">
      <alignment horizontal="center"/>
    </xf>
    <xf numFmtId="12" fontId="12" fillId="4" borderId="1" xfId="1" applyNumberFormat="1" applyFont="1" applyFill="1" applyBorder="1" applyAlignment="1">
      <alignment horizontal="center"/>
    </xf>
    <xf numFmtId="0" fontId="13" fillId="4" borderId="0" xfId="1" applyFill="1" applyAlignment="1">
      <alignment horizontal="center"/>
    </xf>
    <xf numFmtId="0" fontId="13" fillId="7" borderId="0" xfId="1"/>
    <xf numFmtId="0" fontId="12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0" xfId="0" applyFill="1" applyBorder="1"/>
    <xf numFmtId="0" fontId="0" fillId="0" borderId="21" xfId="0" applyBorder="1" applyAlignment="1">
      <alignment horizontal="center"/>
    </xf>
    <xf numFmtId="12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12" fontId="0" fillId="4" borderId="1" xfId="0" applyNumberFormat="1" applyFill="1" applyBorder="1" applyAlignment="1">
      <alignment horizontal="center" vertical="center"/>
    </xf>
    <xf numFmtId="0" fontId="0" fillId="3" borderId="0" xfId="0" applyFill="1"/>
    <xf numFmtId="1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8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2" fillId="0" borderId="25" xfId="0" applyFont="1" applyBorder="1" applyAlignment="1">
      <alignment vertical="top"/>
    </xf>
    <xf numFmtId="0" fontId="8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8" fillId="0" borderId="8" xfId="0" applyNumberFormat="1" applyFont="1" applyBorder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5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/>
    </xf>
    <xf numFmtId="0" fontId="20" fillId="4" borderId="1" xfId="3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5" fillId="0" borderId="1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9" borderId="0" xfId="0" applyFill="1"/>
    <xf numFmtId="0" fontId="0" fillId="10" borderId="0" xfId="0" applyFill="1"/>
    <xf numFmtId="0" fontId="0" fillId="8" borderId="0" xfId="0" applyFill="1"/>
    <xf numFmtId="14" fontId="2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vertical="top"/>
    </xf>
    <xf numFmtId="14" fontId="2" fillId="0" borderId="5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2" xfId="0" applyFont="1" applyBorder="1"/>
    <xf numFmtId="0" fontId="0" fillId="0" borderId="0" xfId="0" applyFill="1"/>
    <xf numFmtId="0" fontId="14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1" fontId="10" fillId="4" borderId="1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4" fontId="2" fillId="0" borderId="5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0" fontId="2" fillId="0" borderId="12" xfId="0" applyFont="1" applyBorder="1"/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/>
    <xf numFmtId="0" fontId="21" fillId="0" borderId="25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26" xfId="0" applyBorder="1" applyAlignment="1"/>
    <xf numFmtId="0" fontId="2" fillId="0" borderId="2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1" fillId="3" borderId="25" xfId="3" applyFont="1" applyFill="1" applyBorder="1" applyAlignment="1">
      <alignment horizontal="center" vertical="center"/>
    </xf>
    <xf numFmtId="0" fontId="21" fillId="3" borderId="1" xfId="3" applyFont="1" applyFill="1" applyBorder="1" applyAlignment="1">
      <alignment horizontal="center" vertical="center"/>
    </xf>
    <xf numFmtId="0" fontId="0" fillId="3" borderId="7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0" fontId="0" fillId="3" borderId="26" xfId="0" applyFill="1" applyBorder="1" applyAlignment="1"/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8" fillId="0" borderId="2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7" fillId="0" borderId="25" xfId="2" applyFont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17" fillId="0" borderId="27" xfId="2" applyFont="1" applyBorder="1" applyAlignment="1">
      <alignment horizontal="left" vertical="center" wrapText="1"/>
    </xf>
    <xf numFmtId="0" fontId="17" fillId="0" borderId="9" xfId="2" applyFont="1" applyBorder="1" applyAlignment="1">
      <alignment horizontal="left"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1" fillId="4" borderId="1" xfId="3" applyFont="1" applyFill="1" applyBorder="1" applyAlignment="1">
      <alignment horizontal="center" vertical="center"/>
    </xf>
    <xf numFmtId="0" fontId="0" fillId="4" borderId="1" xfId="0" applyFill="1" applyBorder="1" applyAlignment="1"/>
    <xf numFmtId="14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1" fillId="0" borderId="29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0" fillId="0" borderId="30" xfId="0" applyBorder="1" applyAlignment="1"/>
    <xf numFmtId="0" fontId="0" fillId="0" borderId="31" xfId="0" applyBorder="1" applyAlignment="1"/>
    <xf numFmtId="0" fontId="0" fillId="0" borderId="32" xfId="0" applyBorder="1" applyAlignment="1"/>
    <xf numFmtId="0" fontId="0" fillId="0" borderId="33" xfId="0" applyBorder="1" applyAlignment="1"/>
    <xf numFmtId="0" fontId="0" fillId="0" borderId="26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0" fillId="4" borderId="7" xfId="3" applyFont="1" applyFill="1" applyBorder="1" applyAlignment="1">
      <alignment horizontal="center" vertical="center"/>
    </xf>
    <xf numFmtId="0" fontId="20" fillId="4" borderId="9" xfId="3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20" fillId="4" borderId="1" xfId="3" applyFont="1" applyFill="1" applyBorder="1" applyAlignment="1">
      <alignment horizontal="center" vertical="center"/>
    </xf>
    <xf numFmtId="14" fontId="14" fillId="4" borderId="1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14" fontId="8" fillId="0" borderId="26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indent="3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4">
    <cellStyle name="Bad" xfId="1" builtinId="27"/>
    <cellStyle name="Normal" xfId="0" builtinId="0"/>
    <cellStyle name="Normal 2 2" xfId="2"/>
    <cellStyle name="Normal_Pol07 - QAQC Plan lab forms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0</xdr:col>
      <xdr:colOff>819150</xdr:colOff>
      <xdr:row>3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695325" cy="6477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327025</xdr:colOff>
      <xdr:row>0</xdr:row>
      <xdr:rowOff>19050</xdr:rowOff>
    </xdr:from>
    <xdr:to>
      <xdr:col>11</xdr:col>
      <xdr:colOff>292099</xdr:colOff>
      <xdr:row>3</xdr:row>
      <xdr:rowOff>85725</xdr:rowOff>
    </xdr:to>
    <xdr:pic>
      <xdr:nvPicPr>
        <xdr:cNvPr id="3" name="Picture 2" descr="Image result for jal jeevan mission log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9675" y="19050"/>
          <a:ext cx="755649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485775</xdr:colOff>
      <xdr:row>0</xdr:row>
      <xdr:rowOff>0</xdr:rowOff>
    </xdr:from>
    <xdr:to>
      <xdr:col>7</xdr:col>
      <xdr:colOff>1386352</xdr:colOff>
      <xdr:row>3</xdr:row>
      <xdr:rowOff>166158</xdr:rowOff>
    </xdr:to>
    <xdr:pic>
      <xdr:nvPicPr>
        <xdr:cNvPr id="4" name="Picture 3" descr="Image result for MEDHAJ LOG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900577" cy="737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628650</xdr:colOff>
      <xdr:row>0</xdr:row>
      <xdr:rowOff>19050</xdr:rowOff>
    </xdr:from>
    <xdr:to>
      <xdr:col>8</xdr:col>
      <xdr:colOff>1528543</xdr:colOff>
      <xdr:row>3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19050"/>
          <a:ext cx="899893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123825</xdr:colOff>
      <xdr:row>0</xdr:row>
      <xdr:rowOff>85725</xdr:rowOff>
    </xdr:from>
    <xdr:ext cx="695325" cy="647700"/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8675" y="85725"/>
          <a:ext cx="695325" cy="647700"/>
        </a:xfrm>
        <a:prstGeom prst="rect">
          <a:avLst/>
        </a:prstGeom>
        <a:noFill/>
      </xdr:spPr>
    </xdr:pic>
    <xdr:clientData/>
  </xdr:oneCellAnchor>
  <xdr:oneCellAnchor>
    <xdr:from>
      <xdr:col>23</xdr:col>
      <xdr:colOff>327025</xdr:colOff>
      <xdr:row>0</xdr:row>
      <xdr:rowOff>19050</xdr:rowOff>
    </xdr:from>
    <xdr:ext cx="751922" cy="638175"/>
    <xdr:pic>
      <xdr:nvPicPr>
        <xdr:cNvPr id="7" name="Picture 6" descr="Image result for jal jeevan mission log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34225" y="19050"/>
          <a:ext cx="75192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485775</xdr:colOff>
      <xdr:row>0</xdr:row>
      <xdr:rowOff>0</xdr:rowOff>
    </xdr:from>
    <xdr:ext cx="900577" cy="737658"/>
    <xdr:pic>
      <xdr:nvPicPr>
        <xdr:cNvPr id="8" name="Picture 7" descr="Image result for MEDHAJ LOG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35525" y="0"/>
          <a:ext cx="900577" cy="737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628650</xdr:colOff>
      <xdr:row>0</xdr:row>
      <xdr:rowOff>19050</xdr:rowOff>
    </xdr:from>
    <xdr:ext cx="899893" cy="733425"/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7550" y="19050"/>
          <a:ext cx="899893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123825</xdr:colOff>
      <xdr:row>0</xdr:row>
      <xdr:rowOff>85725</xdr:rowOff>
    </xdr:from>
    <xdr:ext cx="695325" cy="647700"/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88475" y="85725"/>
          <a:ext cx="695325" cy="647700"/>
        </a:xfrm>
        <a:prstGeom prst="rect">
          <a:avLst/>
        </a:prstGeom>
        <a:noFill/>
      </xdr:spPr>
    </xdr:pic>
    <xdr:clientData/>
  </xdr:oneCellAnchor>
  <xdr:oneCellAnchor>
    <xdr:from>
      <xdr:col>36</xdr:col>
      <xdr:colOff>327025</xdr:colOff>
      <xdr:row>0</xdr:row>
      <xdr:rowOff>19050</xdr:rowOff>
    </xdr:from>
    <xdr:ext cx="751922" cy="638175"/>
    <xdr:pic>
      <xdr:nvPicPr>
        <xdr:cNvPr id="11" name="Picture 10" descr="Image result for jal jeevan mission log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16475" y="19050"/>
          <a:ext cx="75192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33</xdr:col>
      <xdr:colOff>485775</xdr:colOff>
      <xdr:row>0</xdr:row>
      <xdr:rowOff>0</xdr:rowOff>
    </xdr:from>
    <xdr:ext cx="900577" cy="737658"/>
    <xdr:pic>
      <xdr:nvPicPr>
        <xdr:cNvPr id="12" name="Picture 11" descr="Image result for MEDHAJ LOG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17775" y="0"/>
          <a:ext cx="900577" cy="737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628650</xdr:colOff>
      <xdr:row>0</xdr:row>
      <xdr:rowOff>19050</xdr:rowOff>
    </xdr:from>
    <xdr:ext cx="899893" cy="733425"/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0" y="19050"/>
          <a:ext cx="899893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39</xdr:col>
      <xdr:colOff>123825</xdr:colOff>
      <xdr:row>0</xdr:row>
      <xdr:rowOff>85725</xdr:rowOff>
    </xdr:from>
    <xdr:ext cx="695325" cy="647700"/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70725" y="85725"/>
          <a:ext cx="695325" cy="647700"/>
        </a:xfrm>
        <a:prstGeom prst="rect">
          <a:avLst/>
        </a:prstGeom>
        <a:noFill/>
      </xdr:spPr>
    </xdr:pic>
    <xdr:clientData/>
  </xdr:oneCellAnchor>
  <xdr:oneCellAnchor>
    <xdr:from>
      <xdr:col>49</xdr:col>
      <xdr:colOff>327025</xdr:colOff>
      <xdr:row>0</xdr:row>
      <xdr:rowOff>19050</xdr:rowOff>
    </xdr:from>
    <xdr:ext cx="751922" cy="638175"/>
    <xdr:pic>
      <xdr:nvPicPr>
        <xdr:cNvPr id="15" name="Picture 14" descr="Image result for jal jeevan mission log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46400" y="19050"/>
          <a:ext cx="75192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46</xdr:col>
      <xdr:colOff>485775</xdr:colOff>
      <xdr:row>0</xdr:row>
      <xdr:rowOff>0</xdr:rowOff>
    </xdr:from>
    <xdr:ext cx="900577" cy="737658"/>
    <xdr:pic>
      <xdr:nvPicPr>
        <xdr:cNvPr id="16" name="Picture 15" descr="Image result for MEDHAJ LOG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47700" y="0"/>
          <a:ext cx="900577" cy="737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47</xdr:col>
      <xdr:colOff>628650</xdr:colOff>
      <xdr:row>0</xdr:row>
      <xdr:rowOff>19050</xdr:rowOff>
    </xdr:from>
    <xdr:ext cx="899893" cy="733425"/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09725" y="19050"/>
          <a:ext cx="899893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52</xdr:col>
      <xdr:colOff>123825</xdr:colOff>
      <xdr:row>0</xdr:row>
      <xdr:rowOff>85725</xdr:rowOff>
    </xdr:from>
    <xdr:ext cx="695325" cy="647700"/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0650" y="85725"/>
          <a:ext cx="695325" cy="647700"/>
        </a:xfrm>
        <a:prstGeom prst="rect">
          <a:avLst/>
        </a:prstGeom>
        <a:noFill/>
      </xdr:spPr>
    </xdr:pic>
    <xdr:clientData/>
  </xdr:oneCellAnchor>
  <xdr:oneCellAnchor>
    <xdr:from>
      <xdr:col>62</xdr:col>
      <xdr:colOff>327025</xdr:colOff>
      <xdr:row>0</xdr:row>
      <xdr:rowOff>19050</xdr:rowOff>
    </xdr:from>
    <xdr:ext cx="751922" cy="638175"/>
    <xdr:pic>
      <xdr:nvPicPr>
        <xdr:cNvPr id="19" name="Picture 18" descr="Image result for jal jeevan mission log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71550" y="19050"/>
          <a:ext cx="75192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59</xdr:col>
      <xdr:colOff>485775</xdr:colOff>
      <xdr:row>0</xdr:row>
      <xdr:rowOff>0</xdr:rowOff>
    </xdr:from>
    <xdr:ext cx="900577" cy="737658"/>
    <xdr:pic>
      <xdr:nvPicPr>
        <xdr:cNvPr id="20" name="Picture 19" descr="Image result for MEDHAJ LOG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72850" y="0"/>
          <a:ext cx="900577" cy="737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60</xdr:col>
      <xdr:colOff>628650</xdr:colOff>
      <xdr:row>0</xdr:row>
      <xdr:rowOff>19050</xdr:rowOff>
    </xdr:from>
    <xdr:ext cx="899893" cy="733425"/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34875" y="19050"/>
          <a:ext cx="899893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65</xdr:col>
      <xdr:colOff>123825</xdr:colOff>
      <xdr:row>0</xdr:row>
      <xdr:rowOff>85725</xdr:rowOff>
    </xdr:from>
    <xdr:ext cx="695325" cy="647700"/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25800" y="85725"/>
          <a:ext cx="695325" cy="647700"/>
        </a:xfrm>
        <a:prstGeom prst="rect">
          <a:avLst/>
        </a:prstGeom>
        <a:noFill/>
      </xdr:spPr>
    </xdr:pic>
    <xdr:clientData/>
  </xdr:oneCellAnchor>
  <xdr:oneCellAnchor>
    <xdr:from>
      <xdr:col>75</xdr:col>
      <xdr:colOff>95112</xdr:colOff>
      <xdr:row>0</xdr:row>
      <xdr:rowOff>68745</xdr:rowOff>
    </xdr:from>
    <xdr:ext cx="751922" cy="638175"/>
    <xdr:pic>
      <xdr:nvPicPr>
        <xdr:cNvPr id="23" name="Picture 22" descr="Image result for jal jeevan mission log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55262" y="68745"/>
          <a:ext cx="75192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73</xdr:col>
      <xdr:colOff>46797</xdr:colOff>
      <xdr:row>0</xdr:row>
      <xdr:rowOff>0</xdr:rowOff>
    </xdr:from>
    <xdr:ext cx="706921" cy="737658"/>
    <xdr:pic>
      <xdr:nvPicPr>
        <xdr:cNvPr id="24" name="Picture 23" descr="Image result for MEDHAJ LOG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68647" y="0"/>
          <a:ext cx="706921" cy="737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74</xdr:col>
      <xdr:colOff>7454</xdr:colOff>
      <xdr:row>0</xdr:row>
      <xdr:rowOff>19050</xdr:rowOff>
    </xdr:from>
    <xdr:ext cx="779393" cy="733425"/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8454" y="19050"/>
          <a:ext cx="779393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609600</xdr:colOff>
      <xdr:row>3</xdr:row>
      <xdr:rowOff>104775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8575"/>
          <a:ext cx="485775" cy="9620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384175</xdr:colOff>
      <xdr:row>0</xdr:row>
      <xdr:rowOff>57150</xdr:rowOff>
    </xdr:from>
    <xdr:to>
      <xdr:col>11</xdr:col>
      <xdr:colOff>958849</xdr:colOff>
      <xdr:row>3</xdr:row>
      <xdr:rowOff>123825</xdr:rowOff>
    </xdr:to>
    <xdr:pic>
      <xdr:nvPicPr>
        <xdr:cNvPr id="3" name="Picture 2" descr="Image result for jal jeevan mission log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8100" y="57150"/>
          <a:ext cx="574674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0</xdr:row>
      <xdr:rowOff>0</xdr:rowOff>
    </xdr:from>
    <xdr:to>
      <xdr:col>9</xdr:col>
      <xdr:colOff>654048</xdr:colOff>
      <xdr:row>3</xdr:row>
      <xdr:rowOff>166158</xdr:rowOff>
    </xdr:to>
    <xdr:pic>
      <xdr:nvPicPr>
        <xdr:cNvPr id="4" name="Picture 3" descr="Image result for MEDHAJ LOGO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0"/>
          <a:ext cx="577848" cy="1051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171450</xdr:colOff>
      <xdr:row>0</xdr:row>
      <xdr:rowOff>0</xdr:rowOff>
    </xdr:from>
    <xdr:to>
      <xdr:col>10</xdr:col>
      <xdr:colOff>529538</xdr:colOff>
      <xdr:row>3</xdr:row>
      <xdr:rowOff>161925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0"/>
          <a:ext cx="358088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123825</xdr:colOff>
      <xdr:row>0</xdr:row>
      <xdr:rowOff>28575</xdr:rowOff>
    </xdr:from>
    <xdr:ext cx="704850" cy="962025"/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4150" y="28575"/>
          <a:ext cx="704850" cy="9620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165100</xdr:colOff>
      <xdr:row>0</xdr:row>
      <xdr:rowOff>161925</xdr:rowOff>
    </xdr:from>
    <xdr:ext cx="574674" cy="952500"/>
    <xdr:pic>
      <xdr:nvPicPr>
        <xdr:cNvPr id="7" name="Picture 6" descr="Image result for jal jeevan mission log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0250" y="161925"/>
          <a:ext cx="574674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123825</xdr:colOff>
      <xdr:row>0</xdr:row>
      <xdr:rowOff>28575</xdr:rowOff>
    </xdr:from>
    <xdr:ext cx="577848" cy="1051983"/>
    <xdr:pic>
      <xdr:nvPicPr>
        <xdr:cNvPr id="8" name="Picture 7" descr="Image result for MEDHAJ LOGO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0" y="28575"/>
          <a:ext cx="577848" cy="1051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333375</xdr:colOff>
      <xdr:row>0</xdr:row>
      <xdr:rowOff>57150</xdr:rowOff>
    </xdr:from>
    <xdr:ext cx="358088" cy="1047750"/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02225" y="57150"/>
          <a:ext cx="358088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123825</xdr:colOff>
      <xdr:row>0</xdr:row>
      <xdr:rowOff>28575</xdr:rowOff>
    </xdr:from>
    <xdr:ext cx="704850" cy="962025"/>
    <xdr:pic>
      <xdr:nvPicPr>
        <xdr:cNvPr id="10" name="Picture 9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9650" y="28575"/>
          <a:ext cx="704850" cy="962025"/>
        </a:xfrm>
        <a:prstGeom prst="rect">
          <a:avLst/>
        </a:prstGeom>
        <a:noFill/>
      </xdr:spPr>
    </xdr:pic>
    <xdr:clientData/>
  </xdr:oneCellAnchor>
  <xdr:oneCellAnchor>
    <xdr:from>
      <xdr:col>37</xdr:col>
      <xdr:colOff>441325</xdr:colOff>
      <xdr:row>0</xdr:row>
      <xdr:rowOff>38100</xdr:rowOff>
    </xdr:from>
    <xdr:ext cx="574674" cy="952500"/>
    <xdr:pic>
      <xdr:nvPicPr>
        <xdr:cNvPr id="11" name="Picture 10" descr="Image result for jal jeevan mission log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11600" y="38100"/>
          <a:ext cx="574674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123825</xdr:colOff>
      <xdr:row>0</xdr:row>
      <xdr:rowOff>28575</xdr:rowOff>
    </xdr:from>
    <xdr:ext cx="577848" cy="1051983"/>
    <xdr:pic>
      <xdr:nvPicPr>
        <xdr:cNvPr id="12" name="Picture 11" descr="Image result for MEDHAJ LOGO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74850" y="28575"/>
          <a:ext cx="577848" cy="1051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36</xdr:col>
      <xdr:colOff>333375</xdr:colOff>
      <xdr:row>0</xdr:row>
      <xdr:rowOff>57150</xdr:rowOff>
    </xdr:from>
    <xdr:ext cx="358088" cy="1047750"/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13075" y="57150"/>
          <a:ext cx="358088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542925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390525" cy="7143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384174</xdr:colOff>
      <xdr:row>0</xdr:row>
      <xdr:rowOff>28575</xdr:rowOff>
    </xdr:from>
    <xdr:to>
      <xdr:col>11</xdr:col>
      <xdr:colOff>809625</xdr:colOff>
      <xdr:row>3</xdr:row>
      <xdr:rowOff>180925</xdr:rowOff>
    </xdr:to>
    <xdr:pic>
      <xdr:nvPicPr>
        <xdr:cNvPr id="3" name="Picture 2" descr="Image result for jal jeevan mission log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324" y="28575"/>
          <a:ext cx="425451" cy="7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0</xdr:row>
      <xdr:rowOff>0</xdr:rowOff>
    </xdr:from>
    <xdr:to>
      <xdr:col>9</xdr:col>
      <xdr:colOff>504825</xdr:colOff>
      <xdr:row>3</xdr:row>
      <xdr:rowOff>227556</xdr:rowOff>
    </xdr:to>
    <xdr:pic>
      <xdr:nvPicPr>
        <xdr:cNvPr id="4" name="Picture 3" descr="Image result for MEDHAJ LOGO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0"/>
          <a:ext cx="428625" cy="808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171450</xdr:colOff>
      <xdr:row>0</xdr:row>
      <xdr:rowOff>0</xdr:rowOff>
    </xdr:from>
    <xdr:to>
      <xdr:col>10</xdr:col>
      <xdr:colOff>533400</xdr:colOff>
      <xdr:row>3</xdr:row>
      <xdr:rowOff>66675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0"/>
          <a:ext cx="3619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152400</xdr:colOff>
      <xdr:row>0</xdr:row>
      <xdr:rowOff>0</xdr:rowOff>
    </xdr:from>
    <xdr:ext cx="390525" cy="714375"/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0"/>
          <a:ext cx="390525" cy="71437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384175</xdr:colOff>
      <xdr:row>0</xdr:row>
      <xdr:rowOff>57150</xdr:rowOff>
    </xdr:from>
    <xdr:ext cx="574674" cy="571500"/>
    <xdr:pic>
      <xdr:nvPicPr>
        <xdr:cNvPr id="7" name="Picture 6" descr="Image result for jal jeevan mission log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19875" y="57150"/>
          <a:ext cx="574674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76200</xdr:colOff>
      <xdr:row>0</xdr:row>
      <xdr:rowOff>1</xdr:rowOff>
    </xdr:from>
    <xdr:ext cx="577848" cy="704850"/>
    <xdr:pic>
      <xdr:nvPicPr>
        <xdr:cNvPr id="8" name="Picture 7" descr="Image result for MEDHAJ LOGO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11725" y="1"/>
          <a:ext cx="577848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152400</xdr:colOff>
      <xdr:row>0</xdr:row>
      <xdr:rowOff>0</xdr:rowOff>
    </xdr:from>
    <xdr:ext cx="358088" cy="771525"/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0" y="0"/>
          <a:ext cx="358088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152400</xdr:colOff>
      <xdr:row>3</xdr:row>
      <xdr:rowOff>0</xdr:rowOff>
    </xdr:from>
    <xdr:ext cx="390525" cy="714375"/>
    <xdr:pic>
      <xdr:nvPicPr>
        <xdr:cNvPr id="10" name="Picture 9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9275" y="581025"/>
          <a:ext cx="390525" cy="714375"/>
        </a:xfrm>
        <a:prstGeom prst="rect">
          <a:avLst/>
        </a:prstGeom>
        <a:noFill/>
      </xdr:spPr>
    </xdr:pic>
    <xdr:clientData/>
  </xdr:oneCellAnchor>
  <xdr:oneCellAnchor>
    <xdr:from>
      <xdr:col>37</xdr:col>
      <xdr:colOff>12700</xdr:colOff>
      <xdr:row>3</xdr:row>
      <xdr:rowOff>133350</xdr:rowOff>
    </xdr:from>
    <xdr:ext cx="574674" cy="571500"/>
    <xdr:pic>
      <xdr:nvPicPr>
        <xdr:cNvPr id="11" name="Picture 10" descr="Image result for jal jeevan mission log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11475" y="714375"/>
          <a:ext cx="574674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38100</xdr:colOff>
      <xdr:row>3</xdr:row>
      <xdr:rowOff>38101</xdr:rowOff>
    </xdr:from>
    <xdr:ext cx="577848" cy="704850"/>
    <xdr:pic>
      <xdr:nvPicPr>
        <xdr:cNvPr id="12" name="Picture 11" descr="Image result for MEDHAJ LOGO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36700" y="619126"/>
          <a:ext cx="577848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36</xdr:col>
      <xdr:colOff>152400</xdr:colOff>
      <xdr:row>3</xdr:row>
      <xdr:rowOff>0</xdr:rowOff>
    </xdr:from>
    <xdr:ext cx="358088" cy="771525"/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60600" y="581025"/>
          <a:ext cx="358088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123825</xdr:colOff>
      <xdr:row>54</xdr:row>
      <xdr:rowOff>85725</xdr:rowOff>
    </xdr:from>
    <xdr:to>
      <xdr:col>1</xdr:col>
      <xdr:colOff>209550</xdr:colOff>
      <xdr:row>57</xdr:row>
      <xdr:rowOff>133350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268075"/>
          <a:ext cx="695325" cy="9334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327025</xdr:colOff>
      <xdr:row>54</xdr:row>
      <xdr:rowOff>19050</xdr:rowOff>
    </xdr:from>
    <xdr:to>
      <xdr:col>11</xdr:col>
      <xdr:colOff>206374</xdr:colOff>
      <xdr:row>57</xdr:row>
      <xdr:rowOff>57150</xdr:rowOff>
    </xdr:to>
    <xdr:pic>
      <xdr:nvPicPr>
        <xdr:cNvPr id="15" name="Picture 14" descr="Image result for jal jeevan mission log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2875" y="11201400"/>
          <a:ext cx="755649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485775</xdr:colOff>
      <xdr:row>54</xdr:row>
      <xdr:rowOff>0</xdr:rowOff>
    </xdr:from>
    <xdr:to>
      <xdr:col>8</xdr:col>
      <xdr:colOff>150343</xdr:colOff>
      <xdr:row>57</xdr:row>
      <xdr:rowOff>137583</xdr:rowOff>
    </xdr:to>
    <xdr:pic>
      <xdr:nvPicPr>
        <xdr:cNvPr id="16" name="Picture 15" descr="Image result for MEDHAJ LOGO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11182350"/>
          <a:ext cx="902818" cy="1023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628650</xdr:colOff>
      <xdr:row>54</xdr:row>
      <xdr:rowOff>19050</xdr:rowOff>
    </xdr:from>
    <xdr:to>
      <xdr:col>9</xdr:col>
      <xdr:colOff>284690</xdr:colOff>
      <xdr:row>57</xdr:row>
      <xdr:rowOff>152400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1201400"/>
          <a:ext cx="89429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1015485</xdr:colOff>
      <xdr:row>0</xdr:row>
      <xdr:rowOff>131379</xdr:rowOff>
    </xdr:from>
    <xdr:to>
      <xdr:col>17</xdr:col>
      <xdr:colOff>2823</xdr:colOff>
      <xdr:row>1</xdr:row>
      <xdr:rowOff>4618</xdr:rowOff>
    </xdr:to>
    <xdr:pic>
      <xdr:nvPicPr>
        <xdr:cNvPr id="2" name="Picture 1" descr="Power Mech Symble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69260" y="131379"/>
          <a:ext cx="6513" cy="1113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1015485</xdr:colOff>
      <xdr:row>0</xdr:row>
      <xdr:rowOff>131379</xdr:rowOff>
    </xdr:from>
    <xdr:to>
      <xdr:col>14</xdr:col>
      <xdr:colOff>1021672</xdr:colOff>
      <xdr:row>0</xdr:row>
      <xdr:rowOff>195118</xdr:rowOff>
    </xdr:to>
    <xdr:pic>
      <xdr:nvPicPr>
        <xdr:cNvPr id="2" name="Picture 1" descr="Power Mech Symble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31135" y="131379"/>
          <a:ext cx="6187" cy="637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1015485</xdr:colOff>
      <xdr:row>0</xdr:row>
      <xdr:rowOff>131379</xdr:rowOff>
    </xdr:from>
    <xdr:to>
      <xdr:col>16</xdr:col>
      <xdr:colOff>1021672</xdr:colOff>
      <xdr:row>0</xdr:row>
      <xdr:rowOff>223693</xdr:rowOff>
    </xdr:to>
    <xdr:pic>
      <xdr:nvPicPr>
        <xdr:cNvPr id="2" name="Picture 1" descr="Power Mech Symble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3810" y="131379"/>
          <a:ext cx="6187" cy="92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Y173"/>
  <sheetViews>
    <sheetView topLeftCell="A6" zoomScale="115" zoomScaleNormal="115" zoomScaleSheetLayoutView="85" workbookViewId="0">
      <selection activeCell="C21" sqref="C21"/>
    </sheetView>
  </sheetViews>
  <sheetFormatPr defaultColWidth="12.28515625" defaultRowHeight="15"/>
  <cols>
    <col min="1" max="1" width="13.42578125" customWidth="1"/>
    <col min="7" max="7" width="14" customWidth="1"/>
    <col min="8" max="8" width="22" customWidth="1"/>
    <col min="9" max="9" width="24.85546875" customWidth="1"/>
    <col min="10" max="10" width="10.85546875" customWidth="1"/>
    <col min="11" max="11" width="11.85546875" customWidth="1"/>
    <col min="12" max="12" width="11.28515625" customWidth="1"/>
    <col min="14" max="14" width="12.85546875" customWidth="1"/>
    <col min="15" max="15" width="11.28515625" customWidth="1"/>
    <col min="16" max="16" width="8" customWidth="1"/>
    <col min="17" max="17" width="10.42578125" customWidth="1"/>
    <col min="18" max="18" width="10.140625" customWidth="1"/>
    <col min="19" max="19" width="8.7109375" customWidth="1"/>
    <col min="27" max="27" width="13.140625" customWidth="1"/>
    <col min="28" max="28" width="11.28515625" customWidth="1"/>
    <col min="29" max="29" width="10.7109375" customWidth="1"/>
    <col min="32" max="32" width="10" customWidth="1"/>
    <col min="40" max="40" width="15" customWidth="1"/>
    <col min="53" max="53" width="13.42578125" customWidth="1"/>
    <col min="66" max="66" width="13.28515625" customWidth="1"/>
  </cols>
  <sheetData>
    <row r="1" spans="1:77" ht="15" customHeight="1">
      <c r="A1" s="210"/>
      <c r="B1" s="212" t="s">
        <v>930</v>
      </c>
      <c r="C1" s="213"/>
      <c r="D1" s="213"/>
      <c r="E1" s="213"/>
      <c r="F1" s="213"/>
      <c r="G1" s="213"/>
      <c r="H1" s="214"/>
      <c r="I1" s="153"/>
      <c r="J1" s="77"/>
      <c r="K1" s="77"/>
      <c r="L1" s="80"/>
      <c r="N1" s="210"/>
      <c r="O1" s="212" t="s">
        <v>930</v>
      </c>
      <c r="P1" s="213"/>
      <c r="Q1" s="213"/>
      <c r="R1" s="213"/>
      <c r="S1" s="213"/>
      <c r="T1" s="213"/>
      <c r="U1" s="214"/>
      <c r="V1" s="153"/>
      <c r="W1" s="77"/>
      <c r="X1" s="77"/>
      <c r="Y1" s="80"/>
      <c r="AA1" s="210"/>
      <c r="AB1" s="212" t="s">
        <v>930</v>
      </c>
      <c r="AC1" s="213"/>
      <c r="AD1" s="213"/>
      <c r="AE1" s="213"/>
      <c r="AF1" s="213"/>
      <c r="AG1" s="213"/>
      <c r="AH1" s="214"/>
      <c r="AI1" s="153"/>
      <c r="AJ1" s="77"/>
      <c r="AK1" s="77"/>
      <c r="AL1" s="80"/>
      <c r="AN1" s="210"/>
      <c r="AO1" s="212" t="s">
        <v>930</v>
      </c>
      <c r="AP1" s="213"/>
      <c r="AQ1" s="213"/>
      <c r="AR1" s="213"/>
      <c r="AS1" s="213"/>
      <c r="AT1" s="213"/>
      <c r="AU1" s="214"/>
      <c r="AV1" s="153"/>
      <c r="AW1" s="77"/>
      <c r="AX1" s="77"/>
      <c r="AY1" s="80"/>
      <c r="BA1" s="210"/>
      <c r="BB1" s="212" t="s">
        <v>930</v>
      </c>
      <c r="BC1" s="213"/>
      <c r="BD1" s="213"/>
      <c r="BE1" s="213"/>
      <c r="BF1" s="213"/>
      <c r="BG1" s="213"/>
      <c r="BH1" s="214"/>
      <c r="BI1" s="153"/>
      <c r="BJ1" s="77"/>
      <c r="BK1" s="77"/>
      <c r="BL1" s="80"/>
      <c r="BN1" s="210"/>
      <c r="BO1" s="212" t="s">
        <v>930</v>
      </c>
      <c r="BP1" s="213"/>
      <c r="BQ1" s="213"/>
      <c r="BR1" s="213"/>
      <c r="BS1" s="213"/>
      <c r="BT1" s="213"/>
      <c r="BU1" s="214"/>
      <c r="BV1" s="153"/>
      <c r="BW1" s="77"/>
      <c r="BX1" s="77"/>
      <c r="BY1" s="80"/>
    </row>
    <row r="2" spans="1:77" ht="15" customHeight="1">
      <c r="A2" s="211"/>
      <c r="B2" s="215"/>
      <c r="C2" s="216"/>
      <c r="D2" s="216"/>
      <c r="E2" s="216"/>
      <c r="F2" s="216"/>
      <c r="G2" s="216"/>
      <c r="H2" s="217"/>
      <c r="I2" s="154"/>
      <c r="J2" s="67"/>
      <c r="K2" s="67"/>
      <c r="L2" s="83"/>
      <c r="N2" s="211"/>
      <c r="O2" s="215"/>
      <c r="P2" s="216"/>
      <c r="Q2" s="216"/>
      <c r="R2" s="216"/>
      <c r="S2" s="216"/>
      <c r="T2" s="216"/>
      <c r="U2" s="217"/>
      <c r="V2" s="154"/>
      <c r="W2" s="67"/>
      <c r="X2" s="67"/>
      <c r="Y2" s="83"/>
      <c r="AA2" s="211"/>
      <c r="AB2" s="215"/>
      <c r="AC2" s="216"/>
      <c r="AD2" s="216"/>
      <c r="AE2" s="216"/>
      <c r="AF2" s="216"/>
      <c r="AG2" s="216"/>
      <c r="AH2" s="217"/>
      <c r="AI2" s="154"/>
      <c r="AJ2" s="67"/>
      <c r="AK2" s="67"/>
      <c r="AL2" s="83"/>
      <c r="AN2" s="211"/>
      <c r="AO2" s="215"/>
      <c r="AP2" s="216"/>
      <c r="AQ2" s="216"/>
      <c r="AR2" s="216"/>
      <c r="AS2" s="216"/>
      <c r="AT2" s="216"/>
      <c r="AU2" s="217"/>
      <c r="AV2" s="154"/>
      <c r="AW2" s="67"/>
      <c r="AX2" s="67"/>
      <c r="AY2" s="83"/>
      <c r="BA2" s="211"/>
      <c r="BB2" s="215"/>
      <c r="BC2" s="216"/>
      <c r="BD2" s="216"/>
      <c r="BE2" s="216"/>
      <c r="BF2" s="216"/>
      <c r="BG2" s="216"/>
      <c r="BH2" s="217"/>
      <c r="BI2" s="154"/>
      <c r="BJ2" s="67"/>
      <c r="BK2" s="67"/>
      <c r="BL2" s="83"/>
      <c r="BN2" s="211"/>
      <c r="BO2" s="215"/>
      <c r="BP2" s="216"/>
      <c r="BQ2" s="216"/>
      <c r="BR2" s="216"/>
      <c r="BS2" s="216"/>
      <c r="BT2" s="216"/>
      <c r="BU2" s="217"/>
      <c r="BV2" s="154"/>
      <c r="BW2" s="67"/>
      <c r="BX2" s="67"/>
      <c r="BY2" s="83"/>
    </row>
    <row r="3" spans="1:77" ht="15" customHeight="1">
      <c r="A3" s="211"/>
      <c r="B3" s="215"/>
      <c r="C3" s="216"/>
      <c r="D3" s="216"/>
      <c r="E3" s="216"/>
      <c r="F3" s="216"/>
      <c r="G3" s="216"/>
      <c r="H3" s="217"/>
      <c r="I3" s="154"/>
      <c r="J3" s="67"/>
      <c r="K3" s="67"/>
      <c r="L3" s="83"/>
      <c r="N3" s="211"/>
      <c r="O3" s="215"/>
      <c r="P3" s="216"/>
      <c r="Q3" s="216"/>
      <c r="R3" s="216"/>
      <c r="S3" s="216"/>
      <c r="T3" s="216"/>
      <c r="U3" s="217"/>
      <c r="V3" s="154"/>
      <c r="W3" s="67"/>
      <c r="X3" s="67"/>
      <c r="Y3" s="83"/>
      <c r="AA3" s="211"/>
      <c r="AB3" s="215"/>
      <c r="AC3" s="216"/>
      <c r="AD3" s="216"/>
      <c r="AE3" s="216"/>
      <c r="AF3" s="216"/>
      <c r="AG3" s="216"/>
      <c r="AH3" s="217"/>
      <c r="AI3" s="154"/>
      <c r="AJ3" s="67"/>
      <c r="AK3" s="67"/>
      <c r="AL3" s="83"/>
      <c r="AN3" s="211"/>
      <c r="AO3" s="215"/>
      <c r="AP3" s="216"/>
      <c r="AQ3" s="216"/>
      <c r="AR3" s="216"/>
      <c r="AS3" s="216"/>
      <c r="AT3" s="216"/>
      <c r="AU3" s="217"/>
      <c r="AV3" s="154"/>
      <c r="AW3" s="67"/>
      <c r="AX3" s="67"/>
      <c r="AY3" s="83"/>
      <c r="BA3" s="211"/>
      <c r="BB3" s="215"/>
      <c r="BC3" s="216"/>
      <c r="BD3" s="216"/>
      <c r="BE3" s="216"/>
      <c r="BF3" s="216"/>
      <c r="BG3" s="216"/>
      <c r="BH3" s="217"/>
      <c r="BI3" s="154"/>
      <c r="BJ3" s="67"/>
      <c r="BK3" s="67"/>
      <c r="BL3" s="83"/>
      <c r="BN3" s="211"/>
      <c r="BO3" s="215"/>
      <c r="BP3" s="216"/>
      <c r="BQ3" s="216"/>
      <c r="BR3" s="216"/>
      <c r="BS3" s="216"/>
      <c r="BT3" s="216"/>
      <c r="BU3" s="217"/>
      <c r="BV3" s="154"/>
      <c r="BW3" s="67"/>
      <c r="BX3" s="67"/>
      <c r="BY3" s="83"/>
    </row>
    <row r="4" spans="1:77" ht="15.75" customHeight="1">
      <c r="A4" s="211"/>
      <c r="B4" s="215"/>
      <c r="C4" s="216"/>
      <c r="D4" s="216"/>
      <c r="E4" s="216"/>
      <c r="F4" s="216"/>
      <c r="G4" s="216"/>
      <c r="H4" s="217"/>
      <c r="I4" s="154"/>
      <c r="J4" s="67"/>
      <c r="K4" s="67"/>
      <c r="L4" s="83"/>
      <c r="N4" s="211"/>
      <c r="O4" s="215"/>
      <c r="P4" s="216"/>
      <c r="Q4" s="216"/>
      <c r="R4" s="216"/>
      <c r="S4" s="216"/>
      <c r="T4" s="216"/>
      <c r="U4" s="217"/>
      <c r="V4" s="154"/>
      <c r="W4" s="67"/>
      <c r="X4" s="67"/>
      <c r="Y4" s="83"/>
      <c r="AA4" s="211"/>
      <c r="AB4" s="215"/>
      <c r="AC4" s="216"/>
      <c r="AD4" s="216"/>
      <c r="AE4" s="216"/>
      <c r="AF4" s="216"/>
      <c r="AG4" s="216"/>
      <c r="AH4" s="217"/>
      <c r="AI4" s="154"/>
      <c r="AJ4" s="67"/>
      <c r="AK4" s="67"/>
      <c r="AL4" s="83"/>
      <c r="AN4" s="211"/>
      <c r="AO4" s="215"/>
      <c r="AP4" s="216"/>
      <c r="AQ4" s="216"/>
      <c r="AR4" s="216"/>
      <c r="AS4" s="216"/>
      <c r="AT4" s="216"/>
      <c r="AU4" s="217"/>
      <c r="AV4" s="154"/>
      <c r="AW4" s="67"/>
      <c r="AX4" s="67"/>
      <c r="AY4" s="83"/>
      <c r="BA4" s="211"/>
      <c r="BB4" s="215"/>
      <c r="BC4" s="216"/>
      <c r="BD4" s="216"/>
      <c r="BE4" s="216"/>
      <c r="BF4" s="216"/>
      <c r="BG4" s="216"/>
      <c r="BH4" s="217"/>
      <c r="BI4" s="154"/>
      <c r="BJ4" s="67"/>
      <c r="BK4" s="67"/>
      <c r="BL4" s="83"/>
      <c r="BN4" s="211"/>
      <c r="BO4" s="215"/>
      <c r="BP4" s="216"/>
      <c r="BQ4" s="216"/>
      <c r="BR4" s="216"/>
      <c r="BS4" s="216"/>
      <c r="BT4" s="216"/>
      <c r="BU4" s="217"/>
      <c r="BV4" s="154"/>
      <c r="BW4" s="67"/>
      <c r="BX4" s="67"/>
      <c r="BY4" s="83"/>
    </row>
    <row r="5" spans="1:77" ht="28.5" customHeight="1">
      <c r="A5" s="206" t="s">
        <v>931</v>
      </c>
      <c r="B5" s="207"/>
      <c r="C5" s="113" t="s">
        <v>932</v>
      </c>
      <c r="D5" s="114"/>
      <c r="E5" s="114"/>
      <c r="F5" s="114"/>
      <c r="G5" s="114"/>
      <c r="H5" s="114"/>
      <c r="I5" s="114"/>
      <c r="J5" s="114"/>
      <c r="K5" s="114"/>
      <c r="L5" s="115"/>
      <c r="N5" s="206" t="s">
        <v>931</v>
      </c>
      <c r="O5" s="207"/>
      <c r="P5" s="113" t="s">
        <v>932</v>
      </c>
      <c r="Q5" s="114"/>
      <c r="R5" s="114"/>
      <c r="S5" s="114"/>
      <c r="T5" s="114"/>
      <c r="U5" s="114"/>
      <c r="V5" s="114"/>
      <c r="W5" s="114"/>
      <c r="X5" s="114"/>
      <c r="Y5" s="115"/>
      <c r="AA5" s="206" t="s">
        <v>931</v>
      </c>
      <c r="AB5" s="207"/>
      <c r="AC5" s="113" t="s">
        <v>932</v>
      </c>
      <c r="AD5" s="114"/>
      <c r="AE5" s="114"/>
      <c r="AF5" s="114"/>
      <c r="AG5" s="114"/>
      <c r="AH5" s="114"/>
      <c r="AI5" s="114"/>
      <c r="AJ5" s="114"/>
      <c r="AK5" s="114"/>
      <c r="AL5" s="115"/>
      <c r="AN5" s="206" t="s">
        <v>931</v>
      </c>
      <c r="AO5" s="207"/>
      <c r="AP5" s="113" t="s">
        <v>932</v>
      </c>
      <c r="AQ5" s="114"/>
      <c r="AR5" s="114"/>
      <c r="AS5" s="114"/>
      <c r="AT5" s="114"/>
      <c r="AU5" s="114"/>
      <c r="AV5" s="114"/>
      <c r="AW5" s="114"/>
      <c r="AX5" s="114"/>
      <c r="AY5" s="115"/>
      <c r="BA5" s="206" t="s">
        <v>931</v>
      </c>
      <c r="BB5" s="207"/>
      <c r="BC5" s="113" t="s">
        <v>932</v>
      </c>
      <c r="BD5" s="114"/>
      <c r="BE5" s="114"/>
      <c r="BF5" s="114"/>
      <c r="BG5" s="114"/>
      <c r="BH5" s="114"/>
      <c r="BI5" s="114"/>
      <c r="BJ5" s="114"/>
      <c r="BK5" s="114"/>
      <c r="BL5" s="115"/>
      <c r="BN5" s="206" t="s">
        <v>931</v>
      </c>
      <c r="BO5" s="207"/>
      <c r="BP5" s="113" t="s">
        <v>932</v>
      </c>
      <c r="BQ5" s="114"/>
      <c r="BR5" s="114"/>
      <c r="BS5" s="114"/>
      <c r="BT5" s="114"/>
      <c r="BU5" s="114"/>
      <c r="BV5" s="114"/>
      <c r="BW5" s="114"/>
      <c r="BX5" s="114"/>
      <c r="BY5" s="115"/>
    </row>
    <row r="6" spans="1:77" ht="18" customHeight="1">
      <c r="A6" s="206" t="s">
        <v>933</v>
      </c>
      <c r="B6" s="207"/>
      <c r="C6" s="113" t="s">
        <v>934</v>
      </c>
      <c r="D6" s="114"/>
      <c r="E6" s="114"/>
      <c r="F6" s="114"/>
      <c r="G6" s="114"/>
      <c r="H6" s="114"/>
      <c r="I6" s="114"/>
      <c r="J6" s="114"/>
      <c r="K6" s="114"/>
      <c r="L6" s="115"/>
      <c r="N6" s="206" t="s">
        <v>933</v>
      </c>
      <c r="O6" s="207"/>
      <c r="P6" s="113" t="s">
        <v>934</v>
      </c>
      <c r="Q6" s="114"/>
      <c r="R6" s="114"/>
      <c r="S6" s="114"/>
      <c r="T6" s="114"/>
      <c r="U6" s="114"/>
      <c r="V6" s="114"/>
      <c r="W6" s="114"/>
      <c r="X6" s="114"/>
      <c r="Y6" s="115"/>
      <c r="AA6" s="206" t="s">
        <v>933</v>
      </c>
      <c r="AB6" s="207"/>
      <c r="AC6" s="113" t="s">
        <v>934</v>
      </c>
      <c r="AD6" s="114"/>
      <c r="AE6" s="114"/>
      <c r="AF6" s="114"/>
      <c r="AG6" s="114"/>
      <c r="AH6" s="114"/>
      <c r="AI6" s="114"/>
      <c r="AJ6" s="114"/>
      <c r="AK6" s="114"/>
      <c r="AL6" s="115"/>
      <c r="AN6" s="206" t="s">
        <v>933</v>
      </c>
      <c r="AO6" s="207"/>
      <c r="AP6" s="113" t="s">
        <v>934</v>
      </c>
      <c r="AQ6" s="114"/>
      <c r="AR6" s="114"/>
      <c r="AS6" s="114"/>
      <c r="AT6" s="114"/>
      <c r="AU6" s="114"/>
      <c r="AV6" s="114"/>
      <c r="AW6" s="114"/>
      <c r="AX6" s="114"/>
      <c r="AY6" s="115"/>
      <c r="BA6" s="206" t="s">
        <v>933</v>
      </c>
      <c r="BB6" s="207"/>
      <c r="BC6" s="113" t="s">
        <v>934</v>
      </c>
      <c r="BD6" s="114"/>
      <c r="BE6" s="114"/>
      <c r="BF6" s="114"/>
      <c r="BG6" s="114"/>
      <c r="BH6" s="114"/>
      <c r="BI6" s="114"/>
      <c r="BJ6" s="114"/>
      <c r="BK6" s="114"/>
      <c r="BL6" s="115"/>
      <c r="BN6" s="206" t="s">
        <v>933</v>
      </c>
      <c r="BO6" s="207"/>
      <c r="BP6" s="113" t="s">
        <v>934</v>
      </c>
      <c r="BQ6" s="114"/>
      <c r="BR6" s="114"/>
      <c r="BS6" s="114"/>
      <c r="BT6" s="114"/>
      <c r="BU6" s="114"/>
      <c r="BV6" s="114"/>
      <c r="BW6" s="114"/>
      <c r="BX6" s="114"/>
      <c r="BY6" s="115"/>
    </row>
    <row r="7" spans="1:77" ht="18" customHeight="1">
      <c r="A7" s="208" t="s">
        <v>935</v>
      </c>
      <c r="B7" s="209"/>
      <c r="C7" s="113" t="s">
        <v>936</v>
      </c>
      <c r="D7" s="114"/>
      <c r="E7" s="114"/>
      <c r="F7" s="114"/>
      <c r="G7" s="114"/>
      <c r="H7" s="114"/>
      <c r="I7" s="114"/>
      <c r="J7" s="114"/>
      <c r="K7" s="114"/>
      <c r="L7" s="115"/>
      <c r="N7" s="208" t="s">
        <v>935</v>
      </c>
      <c r="O7" s="209"/>
      <c r="P7" s="113" t="s">
        <v>936</v>
      </c>
      <c r="Q7" s="114"/>
      <c r="R7" s="114"/>
      <c r="S7" s="114"/>
      <c r="T7" s="114"/>
      <c r="U7" s="114"/>
      <c r="V7" s="114"/>
      <c r="W7" s="114"/>
      <c r="X7" s="114"/>
      <c r="Y7" s="115"/>
      <c r="AA7" s="208" t="s">
        <v>935</v>
      </c>
      <c r="AB7" s="209"/>
      <c r="AC7" s="113" t="s">
        <v>936</v>
      </c>
      <c r="AD7" s="114"/>
      <c r="AE7" s="114"/>
      <c r="AF7" s="114"/>
      <c r="AG7" s="114"/>
      <c r="AH7" s="114"/>
      <c r="AI7" s="114"/>
      <c r="AJ7" s="114"/>
      <c r="AK7" s="114"/>
      <c r="AL7" s="115"/>
      <c r="AN7" s="208" t="s">
        <v>935</v>
      </c>
      <c r="AO7" s="209"/>
      <c r="AP7" s="113" t="s">
        <v>936</v>
      </c>
      <c r="AQ7" s="114"/>
      <c r="AR7" s="114"/>
      <c r="AS7" s="114"/>
      <c r="AT7" s="114"/>
      <c r="AU7" s="114"/>
      <c r="AV7" s="114"/>
      <c r="AW7" s="114"/>
      <c r="AX7" s="114"/>
      <c r="AY7" s="115"/>
      <c r="BA7" s="208" t="s">
        <v>935</v>
      </c>
      <c r="BB7" s="209"/>
      <c r="BC7" s="113" t="s">
        <v>936</v>
      </c>
      <c r="BD7" s="114"/>
      <c r="BE7" s="114"/>
      <c r="BF7" s="114"/>
      <c r="BG7" s="114"/>
      <c r="BH7" s="114"/>
      <c r="BI7" s="114"/>
      <c r="BJ7" s="114"/>
      <c r="BK7" s="114"/>
      <c r="BL7" s="115"/>
      <c r="BN7" s="208" t="s">
        <v>935</v>
      </c>
      <c r="BO7" s="209"/>
      <c r="BP7" s="113" t="s">
        <v>936</v>
      </c>
      <c r="BQ7" s="114"/>
      <c r="BR7" s="114"/>
      <c r="BS7" s="114"/>
      <c r="BT7" s="114"/>
      <c r="BU7" s="114"/>
      <c r="BV7" s="114"/>
      <c r="BW7" s="114"/>
      <c r="BX7" s="114"/>
      <c r="BY7" s="115"/>
    </row>
    <row r="8" spans="1:77" ht="18" customHeight="1">
      <c r="A8" s="206" t="s">
        <v>937</v>
      </c>
      <c r="B8" s="207"/>
      <c r="C8" s="113" t="s">
        <v>938</v>
      </c>
      <c r="D8" s="114"/>
      <c r="E8" s="114"/>
      <c r="F8" s="114"/>
      <c r="G8" s="114"/>
      <c r="H8" s="114"/>
      <c r="I8" s="114"/>
      <c r="J8" s="114"/>
      <c r="K8" s="114"/>
      <c r="L8" s="115"/>
      <c r="N8" s="206" t="s">
        <v>937</v>
      </c>
      <c r="O8" s="207"/>
      <c r="P8" s="113" t="s">
        <v>938</v>
      </c>
      <c r="Q8" s="114"/>
      <c r="R8" s="114"/>
      <c r="S8" s="114"/>
      <c r="T8" s="114"/>
      <c r="U8" s="114"/>
      <c r="V8" s="114"/>
      <c r="W8" s="114"/>
      <c r="X8" s="114"/>
      <c r="Y8" s="115"/>
      <c r="AA8" s="206" t="s">
        <v>937</v>
      </c>
      <c r="AB8" s="207"/>
      <c r="AC8" s="113" t="s">
        <v>938</v>
      </c>
      <c r="AD8" s="114"/>
      <c r="AE8" s="114"/>
      <c r="AF8" s="114"/>
      <c r="AG8" s="114"/>
      <c r="AH8" s="114"/>
      <c r="AI8" s="114"/>
      <c r="AJ8" s="114"/>
      <c r="AK8" s="114"/>
      <c r="AL8" s="115"/>
      <c r="AN8" s="206" t="s">
        <v>937</v>
      </c>
      <c r="AO8" s="207"/>
      <c r="AP8" s="113" t="s">
        <v>938</v>
      </c>
      <c r="AQ8" s="114"/>
      <c r="AR8" s="114"/>
      <c r="AS8" s="114"/>
      <c r="AT8" s="114"/>
      <c r="AU8" s="114"/>
      <c r="AV8" s="114"/>
      <c r="AW8" s="114"/>
      <c r="AX8" s="114"/>
      <c r="AY8" s="115"/>
      <c r="BA8" s="206" t="s">
        <v>937</v>
      </c>
      <c r="BB8" s="207"/>
      <c r="BC8" s="113" t="s">
        <v>938</v>
      </c>
      <c r="BD8" s="114"/>
      <c r="BE8" s="114"/>
      <c r="BF8" s="114"/>
      <c r="BG8" s="114"/>
      <c r="BH8" s="114"/>
      <c r="BI8" s="114"/>
      <c r="BJ8" s="114"/>
      <c r="BK8" s="114"/>
      <c r="BL8" s="115"/>
      <c r="BN8" s="206" t="s">
        <v>937</v>
      </c>
      <c r="BO8" s="207"/>
      <c r="BP8" s="113" t="s">
        <v>938</v>
      </c>
      <c r="BQ8" s="114"/>
      <c r="BR8" s="114"/>
      <c r="BS8" s="114"/>
      <c r="BT8" s="114"/>
      <c r="BU8" s="114"/>
      <c r="BV8" s="114"/>
      <c r="BW8" s="114"/>
      <c r="BX8" s="114"/>
      <c r="BY8" s="115"/>
    </row>
    <row r="9" spans="1:77" ht="15.75" customHeight="1">
      <c r="A9" s="203" t="s">
        <v>1236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5"/>
      <c r="N9" s="203" t="s">
        <v>1236</v>
      </c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5"/>
      <c r="AA9" s="203" t="s">
        <v>1236</v>
      </c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5"/>
      <c r="AN9" s="203" t="s">
        <v>1236</v>
      </c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5"/>
      <c r="BA9" s="203" t="s">
        <v>1236</v>
      </c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5"/>
      <c r="BN9" s="203" t="s">
        <v>1236</v>
      </c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5"/>
    </row>
    <row r="10" spans="1:77" ht="21.75" customHeight="1">
      <c r="A10" s="116" t="s">
        <v>940</v>
      </c>
      <c r="B10" s="117"/>
      <c r="C10" s="117"/>
      <c r="D10" s="117"/>
      <c r="E10" s="117"/>
      <c r="F10" s="117"/>
      <c r="G10" s="118" t="s">
        <v>941</v>
      </c>
      <c r="H10" s="119"/>
      <c r="I10" s="117"/>
      <c r="J10" s="117"/>
      <c r="K10" s="117"/>
      <c r="L10" s="120"/>
      <c r="N10" s="116" t="s">
        <v>940</v>
      </c>
      <c r="O10" s="117"/>
      <c r="P10" s="117"/>
      <c r="Q10" s="117"/>
      <c r="R10" s="117"/>
      <c r="S10" s="117"/>
      <c r="T10" s="118" t="s">
        <v>941</v>
      </c>
      <c r="U10" s="119"/>
      <c r="V10" s="117"/>
      <c r="W10" s="117"/>
      <c r="X10" s="117"/>
      <c r="Y10" s="120"/>
      <c r="AA10" s="116" t="s">
        <v>940</v>
      </c>
      <c r="AB10" s="117"/>
      <c r="AC10" s="117"/>
      <c r="AD10" s="117"/>
      <c r="AE10" s="117"/>
      <c r="AF10" s="117"/>
      <c r="AG10" s="118" t="s">
        <v>941</v>
      </c>
      <c r="AH10" s="119"/>
      <c r="AI10" s="117"/>
      <c r="AJ10" s="117"/>
      <c r="AK10" s="117"/>
      <c r="AL10" s="120"/>
      <c r="AN10" s="116" t="s">
        <v>940</v>
      </c>
      <c r="AO10" s="117"/>
      <c r="AP10" s="117"/>
      <c r="AQ10" s="117"/>
      <c r="AR10" s="117"/>
      <c r="AS10" s="117"/>
      <c r="AT10" s="118" t="s">
        <v>941</v>
      </c>
      <c r="AU10" s="119"/>
      <c r="AV10" s="117"/>
      <c r="AW10" s="117"/>
      <c r="AX10" s="117"/>
      <c r="AY10" s="120"/>
      <c r="BA10" s="116" t="s">
        <v>940</v>
      </c>
      <c r="BB10" s="117"/>
      <c r="BC10" s="117"/>
      <c r="BD10" s="117"/>
      <c r="BE10" s="117"/>
      <c r="BF10" s="117"/>
      <c r="BG10" s="118" t="s">
        <v>941</v>
      </c>
      <c r="BH10" s="119"/>
      <c r="BI10" s="117"/>
      <c r="BJ10" s="117"/>
      <c r="BK10" s="117"/>
      <c r="BL10" s="120"/>
      <c r="BN10" s="116" t="s">
        <v>940</v>
      </c>
      <c r="BO10" s="117"/>
      <c r="BP10" s="117"/>
      <c r="BQ10" s="117"/>
      <c r="BR10" s="117"/>
      <c r="BS10" s="117"/>
      <c r="BT10" s="118" t="s">
        <v>941</v>
      </c>
      <c r="BU10" s="119"/>
      <c r="BV10" s="117"/>
      <c r="BW10" s="117"/>
      <c r="BX10" s="117"/>
      <c r="BY10" s="120"/>
    </row>
    <row r="11" spans="1:77" ht="21.75" customHeight="1">
      <c r="A11" s="200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2"/>
      <c r="N11" s="200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2"/>
      <c r="AA11" s="200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2"/>
      <c r="AN11" s="200"/>
      <c r="AO11" s="201"/>
      <c r="AP11" s="201"/>
      <c r="AQ11" s="201"/>
      <c r="AR11" s="201"/>
      <c r="AS11" s="201"/>
      <c r="AT11" s="201"/>
      <c r="AU11" s="201"/>
      <c r="AV11" s="201"/>
      <c r="AW11" s="201"/>
      <c r="AX11" s="201"/>
      <c r="AY11" s="202"/>
      <c r="BA11" s="200"/>
      <c r="BB11" s="201"/>
      <c r="BC11" s="201"/>
      <c r="BD11" s="201"/>
      <c r="BE11" s="201"/>
      <c r="BF11" s="201"/>
      <c r="BG11" s="201"/>
      <c r="BH11" s="201"/>
      <c r="BI11" s="201"/>
      <c r="BJ11" s="201"/>
      <c r="BK11" s="201"/>
      <c r="BL11" s="202"/>
      <c r="BN11" s="200"/>
      <c r="BO11" s="201"/>
      <c r="BP11" s="201"/>
      <c r="BQ11" s="201"/>
      <c r="BR11" s="201"/>
      <c r="BS11" s="201"/>
      <c r="BT11" s="201"/>
      <c r="BU11" s="201"/>
      <c r="BV11" s="201"/>
      <c r="BW11" s="201"/>
      <c r="BX11" s="201"/>
      <c r="BY11" s="202"/>
    </row>
    <row r="12" spans="1:77" ht="22.5" customHeight="1">
      <c r="A12" s="116" t="s">
        <v>1237</v>
      </c>
      <c r="B12" s="124"/>
      <c r="C12" s="124"/>
      <c r="D12" s="139"/>
      <c r="E12" s="118"/>
      <c r="F12" s="119"/>
      <c r="G12" s="118" t="s">
        <v>1045</v>
      </c>
      <c r="H12" s="140">
        <v>45002</v>
      </c>
      <c r="I12" s="125"/>
      <c r="J12" s="125"/>
      <c r="K12" s="125"/>
      <c r="L12" s="126"/>
      <c r="N12" s="116" t="s">
        <v>942</v>
      </c>
      <c r="O12" s="124"/>
      <c r="P12" s="124"/>
      <c r="Q12" s="139"/>
      <c r="R12" s="118"/>
      <c r="S12" s="119"/>
      <c r="T12" s="118" t="s">
        <v>1045</v>
      </c>
      <c r="U12" s="140"/>
      <c r="V12" s="125"/>
      <c r="W12" s="125"/>
      <c r="X12" s="125"/>
      <c r="Y12" s="126"/>
      <c r="AA12" s="116" t="s">
        <v>942</v>
      </c>
      <c r="AB12" s="124"/>
      <c r="AC12" s="124"/>
      <c r="AD12" s="139"/>
      <c r="AE12" s="118"/>
      <c r="AF12" s="119"/>
      <c r="AG12" s="118" t="s">
        <v>1045</v>
      </c>
      <c r="AH12" s="140"/>
      <c r="AI12" s="125"/>
      <c r="AJ12" s="125"/>
      <c r="AK12" s="125"/>
      <c r="AL12" s="126"/>
      <c r="AN12" s="116" t="s">
        <v>942</v>
      </c>
      <c r="AO12" s="124"/>
      <c r="AP12" s="124"/>
      <c r="AQ12" s="139"/>
      <c r="AR12" s="118"/>
      <c r="AS12" s="119"/>
      <c r="AT12" s="118" t="s">
        <v>1045</v>
      </c>
      <c r="AU12" s="140"/>
      <c r="AV12" s="125"/>
      <c r="AW12" s="125"/>
      <c r="AX12" s="125"/>
      <c r="AY12" s="126"/>
      <c r="BA12" s="116" t="s">
        <v>942</v>
      </c>
      <c r="BB12" s="124"/>
      <c r="BC12" s="124"/>
      <c r="BD12" s="139"/>
      <c r="BE12" s="118"/>
      <c r="BF12" s="119"/>
      <c r="BG12" s="118" t="s">
        <v>1045</v>
      </c>
      <c r="BH12" s="140"/>
      <c r="BI12" s="125"/>
      <c r="BJ12" s="125"/>
      <c r="BK12" s="125"/>
      <c r="BL12" s="126"/>
      <c r="BN12" s="116" t="s">
        <v>942</v>
      </c>
      <c r="BO12" s="124"/>
      <c r="BP12" s="124"/>
      <c r="BQ12" s="139"/>
      <c r="BR12" s="118"/>
      <c r="BS12" s="119"/>
      <c r="BT12" s="118" t="s">
        <v>1045</v>
      </c>
      <c r="BU12" s="140"/>
      <c r="BV12" s="125"/>
      <c r="BW12" s="125"/>
      <c r="BX12" s="125"/>
      <c r="BY12" s="126"/>
    </row>
    <row r="13" spans="1:77" ht="15" customHeight="1">
      <c r="A13" s="199" t="s">
        <v>944</v>
      </c>
      <c r="B13" s="197" t="s">
        <v>945</v>
      </c>
      <c r="C13" s="193" t="s">
        <v>1046</v>
      </c>
      <c r="D13" s="193" t="s">
        <v>10</v>
      </c>
      <c r="E13" s="193" t="s">
        <v>11</v>
      </c>
      <c r="F13" s="193" t="s">
        <v>947</v>
      </c>
      <c r="G13" s="194" t="s">
        <v>1047</v>
      </c>
      <c r="H13" s="195" t="s">
        <v>949</v>
      </c>
      <c r="I13" s="196"/>
      <c r="J13" s="173"/>
      <c r="K13" s="197" t="s">
        <v>950</v>
      </c>
      <c r="L13" s="198" t="s">
        <v>951</v>
      </c>
      <c r="N13" s="199" t="s">
        <v>944</v>
      </c>
      <c r="O13" s="197" t="s">
        <v>945</v>
      </c>
      <c r="P13" s="193" t="s">
        <v>1046</v>
      </c>
      <c r="Q13" s="193" t="s">
        <v>10</v>
      </c>
      <c r="R13" s="193" t="s">
        <v>11</v>
      </c>
      <c r="S13" s="193" t="s">
        <v>947</v>
      </c>
      <c r="T13" s="194" t="s">
        <v>1047</v>
      </c>
      <c r="U13" s="195" t="s">
        <v>949</v>
      </c>
      <c r="V13" s="196"/>
      <c r="W13" s="173"/>
      <c r="X13" s="197" t="s">
        <v>950</v>
      </c>
      <c r="Y13" s="198" t="s">
        <v>951</v>
      </c>
      <c r="AA13" s="199" t="s">
        <v>944</v>
      </c>
      <c r="AB13" s="197" t="s">
        <v>945</v>
      </c>
      <c r="AC13" s="193" t="s">
        <v>1046</v>
      </c>
      <c r="AD13" s="193" t="s">
        <v>10</v>
      </c>
      <c r="AE13" s="193" t="s">
        <v>11</v>
      </c>
      <c r="AF13" s="193" t="s">
        <v>947</v>
      </c>
      <c r="AG13" s="194" t="s">
        <v>1047</v>
      </c>
      <c r="AH13" s="195" t="s">
        <v>949</v>
      </c>
      <c r="AI13" s="196"/>
      <c r="AJ13" s="173"/>
      <c r="AK13" s="197" t="s">
        <v>950</v>
      </c>
      <c r="AL13" s="198" t="s">
        <v>951</v>
      </c>
      <c r="AN13" s="199" t="s">
        <v>944</v>
      </c>
      <c r="AO13" s="197" t="s">
        <v>945</v>
      </c>
      <c r="AP13" s="193" t="s">
        <v>1046</v>
      </c>
      <c r="AQ13" s="193" t="s">
        <v>10</v>
      </c>
      <c r="AR13" s="193" t="s">
        <v>11</v>
      </c>
      <c r="AS13" s="193" t="s">
        <v>947</v>
      </c>
      <c r="AT13" s="194" t="s">
        <v>1047</v>
      </c>
      <c r="AU13" s="195" t="s">
        <v>949</v>
      </c>
      <c r="AV13" s="196"/>
      <c r="AW13" s="173"/>
      <c r="AX13" s="197" t="s">
        <v>950</v>
      </c>
      <c r="AY13" s="198" t="s">
        <v>951</v>
      </c>
      <c r="BA13" s="199" t="s">
        <v>944</v>
      </c>
      <c r="BB13" s="197" t="s">
        <v>945</v>
      </c>
      <c r="BC13" s="193" t="s">
        <v>1046</v>
      </c>
      <c r="BD13" s="193" t="s">
        <v>10</v>
      </c>
      <c r="BE13" s="193" t="s">
        <v>11</v>
      </c>
      <c r="BF13" s="193" t="s">
        <v>947</v>
      </c>
      <c r="BG13" s="194" t="s">
        <v>1047</v>
      </c>
      <c r="BH13" s="195" t="s">
        <v>949</v>
      </c>
      <c r="BI13" s="196"/>
      <c r="BJ13" s="173"/>
      <c r="BK13" s="197" t="s">
        <v>950</v>
      </c>
      <c r="BL13" s="198" t="s">
        <v>951</v>
      </c>
      <c r="BN13" s="199" t="s">
        <v>944</v>
      </c>
      <c r="BO13" s="197" t="s">
        <v>945</v>
      </c>
      <c r="BP13" s="193" t="s">
        <v>1046</v>
      </c>
      <c r="BQ13" s="193" t="s">
        <v>10</v>
      </c>
      <c r="BR13" s="193" t="s">
        <v>11</v>
      </c>
      <c r="BS13" s="193" t="s">
        <v>947</v>
      </c>
      <c r="BT13" s="194" t="s">
        <v>1047</v>
      </c>
      <c r="BU13" s="195" t="s">
        <v>949</v>
      </c>
      <c r="BV13" s="196"/>
      <c r="BW13" s="173"/>
      <c r="BX13" s="197" t="s">
        <v>950</v>
      </c>
      <c r="BY13" s="198" t="s">
        <v>951</v>
      </c>
    </row>
    <row r="14" spans="1:77" ht="45">
      <c r="A14" s="199"/>
      <c r="B14" s="197"/>
      <c r="C14" s="193"/>
      <c r="D14" s="193"/>
      <c r="E14" s="193"/>
      <c r="F14" s="193"/>
      <c r="G14" s="194"/>
      <c r="H14" s="156" t="s">
        <v>952</v>
      </c>
      <c r="I14" s="157" t="s">
        <v>953</v>
      </c>
      <c r="J14" s="156" t="s">
        <v>954</v>
      </c>
      <c r="K14" s="197"/>
      <c r="L14" s="198"/>
      <c r="N14" s="199"/>
      <c r="O14" s="197"/>
      <c r="P14" s="193"/>
      <c r="Q14" s="193"/>
      <c r="R14" s="193"/>
      <c r="S14" s="193"/>
      <c r="T14" s="194"/>
      <c r="U14" s="156" t="s">
        <v>952</v>
      </c>
      <c r="V14" s="157" t="s">
        <v>953</v>
      </c>
      <c r="W14" s="156" t="s">
        <v>954</v>
      </c>
      <c r="X14" s="197"/>
      <c r="Y14" s="198"/>
      <c r="AA14" s="199"/>
      <c r="AB14" s="197"/>
      <c r="AC14" s="193"/>
      <c r="AD14" s="193"/>
      <c r="AE14" s="193"/>
      <c r="AF14" s="193"/>
      <c r="AG14" s="194"/>
      <c r="AH14" s="156" t="s">
        <v>952</v>
      </c>
      <c r="AI14" s="157" t="s">
        <v>953</v>
      </c>
      <c r="AJ14" s="156" t="s">
        <v>954</v>
      </c>
      <c r="AK14" s="197"/>
      <c r="AL14" s="198"/>
      <c r="AN14" s="199"/>
      <c r="AO14" s="197"/>
      <c r="AP14" s="193"/>
      <c r="AQ14" s="193"/>
      <c r="AR14" s="193"/>
      <c r="AS14" s="193"/>
      <c r="AT14" s="194"/>
      <c r="AU14" s="156" t="s">
        <v>952</v>
      </c>
      <c r="AV14" s="157" t="s">
        <v>953</v>
      </c>
      <c r="AW14" s="156" t="s">
        <v>954</v>
      </c>
      <c r="AX14" s="197"/>
      <c r="AY14" s="198"/>
      <c r="BA14" s="199"/>
      <c r="BB14" s="197"/>
      <c r="BC14" s="193"/>
      <c r="BD14" s="193"/>
      <c r="BE14" s="193"/>
      <c r="BF14" s="193"/>
      <c r="BG14" s="194"/>
      <c r="BH14" s="156" t="s">
        <v>952</v>
      </c>
      <c r="BI14" s="157" t="s">
        <v>953</v>
      </c>
      <c r="BJ14" s="156" t="s">
        <v>954</v>
      </c>
      <c r="BK14" s="197"/>
      <c r="BL14" s="198"/>
      <c r="BN14" s="199"/>
      <c r="BO14" s="197"/>
      <c r="BP14" s="193"/>
      <c r="BQ14" s="193"/>
      <c r="BR14" s="193"/>
      <c r="BS14" s="193"/>
      <c r="BT14" s="194"/>
      <c r="BU14" s="156" t="s">
        <v>952</v>
      </c>
      <c r="BV14" s="157" t="s">
        <v>953</v>
      </c>
      <c r="BW14" s="156" t="s">
        <v>954</v>
      </c>
      <c r="BX14" s="197"/>
      <c r="BY14" s="198"/>
    </row>
    <row r="15" spans="1:77" ht="18.75" customHeight="1">
      <c r="A15" s="155">
        <v>1</v>
      </c>
      <c r="B15" s="143" t="s">
        <v>30</v>
      </c>
      <c r="C15" s="143">
        <v>126.3</v>
      </c>
      <c r="D15" s="143" t="s">
        <v>1238</v>
      </c>
      <c r="E15" s="143" t="s">
        <v>315</v>
      </c>
      <c r="F15" s="143">
        <f>622-100</f>
        <v>522</v>
      </c>
      <c r="G15" s="143" t="s">
        <v>968</v>
      </c>
      <c r="H15" s="158" t="s">
        <v>1239</v>
      </c>
      <c r="I15" s="158" t="s">
        <v>1240</v>
      </c>
      <c r="J15" s="161">
        <v>0.125</v>
      </c>
      <c r="K15" s="88"/>
      <c r="L15" s="162"/>
      <c r="N15" s="158">
        <v>1</v>
      </c>
      <c r="O15" s="158" t="s">
        <v>30</v>
      </c>
      <c r="P15" s="158">
        <v>140</v>
      </c>
      <c r="Q15" s="158" t="s">
        <v>84</v>
      </c>
      <c r="R15" s="158" t="s">
        <v>491</v>
      </c>
      <c r="S15" s="158">
        <v>227.8</v>
      </c>
      <c r="T15" s="5" t="s">
        <v>957</v>
      </c>
      <c r="U15" s="160">
        <v>3.3</v>
      </c>
      <c r="V15" s="160">
        <v>1</v>
      </c>
      <c r="W15" s="160">
        <v>4.3</v>
      </c>
      <c r="X15" s="160" t="s">
        <v>958</v>
      </c>
      <c r="Y15" s="5"/>
      <c r="AA15" s="160">
        <v>1</v>
      </c>
      <c r="AB15" s="160" t="s">
        <v>30</v>
      </c>
      <c r="AC15" s="160">
        <v>63</v>
      </c>
      <c r="AD15" s="158" t="s">
        <v>1241</v>
      </c>
      <c r="AE15" s="158" t="s">
        <v>1242</v>
      </c>
      <c r="AF15" s="158">
        <v>362</v>
      </c>
      <c r="AG15" s="160" t="s">
        <v>968</v>
      </c>
      <c r="AH15" s="160">
        <v>3.5</v>
      </c>
      <c r="AI15" s="160">
        <v>1</v>
      </c>
      <c r="AJ15" s="160">
        <v>4.5</v>
      </c>
      <c r="AK15" s="160" t="s">
        <v>958</v>
      </c>
      <c r="AL15" s="5"/>
      <c r="AN15" s="160">
        <v>1</v>
      </c>
      <c r="AO15" s="160" t="s">
        <v>30</v>
      </c>
      <c r="AP15" s="160">
        <v>63</v>
      </c>
      <c r="AQ15" s="158" t="s">
        <v>307</v>
      </c>
      <c r="AR15" s="158" t="s">
        <v>300</v>
      </c>
      <c r="AS15" s="158">
        <v>96.4</v>
      </c>
      <c r="AT15" s="66" t="s">
        <v>957</v>
      </c>
      <c r="AU15" s="160">
        <v>3</v>
      </c>
      <c r="AV15" s="160">
        <v>1</v>
      </c>
      <c r="AW15" s="66">
        <v>4</v>
      </c>
      <c r="AX15" s="160" t="s">
        <v>958</v>
      </c>
      <c r="AY15" s="5"/>
      <c r="BA15" s="160">
        <v>1</v>
      </c>
      <c r="BB15" s="160" t="s">
        <v>30</v>
      </c>
      <c r="BC15" s="160">
        <v>63</v>
      </c>
      <c r="BD15" s="158" t="s">
        <v>92</v>
      </c>
      <c r="BE15" s="158" t="s">
        <v>525</v>
      </c>
      <c r="BF15" s="158">
        <v>43.8</v>
      </c>
      <c r="BG15" s="66" t="s">
        <v>1134</v>
      </c>
      <c r="BH15" s="160">
        <v>3.2</v>
      </c>
      <c r="BI15" s="160">
        <v>1</v>
      </c>
      <c r="BJ15" s="66">
        <v>4.2</v>
      </c>
      <c r="BK15" s="160" t="s">
        <v>958</v>
      </c>
      <c r="BL15" s="160"/>
      <c r="BN15" s="160">
        <v>1</v>
      </c>
      <c r="BO15" s="160" t="s">
        <v>30</v>
      </c>
      <c r="BP15" s="160">
        <v>63</v>
      </c>
      <c r="BQ15" s="158" t="s">
        <v>617</v>
      </c>
      <c r="BR15" s="158" t="s">
        <v>507</v>
      </c>
      <c r="BS15" s="160">
        <v>45.4</v>
      </c>
      <c r="BT15" s="160" t="s">
        <v>968</v>
      </c>
      <c r="BU15" s="158">
        <v>3.5</v>
      </c>
      <c r="BV15" s="158">
        <v>1</v>
      </c>
      <c r="BW15" s="158">
        <v>4.5</v>
      </c>
      <c r="BX15" s="158" t="s">
        <v>958</v>
      </c>
      <c r="BY15" s="5"/>
    </row>
    <row r="16" spans="1:77" ht="14.25" customHeight="1">
      <c r="A16" s="155">
        <f>A15+1</f>
        <v>2</v>
      </c>
      <c r="B16" s="143" t="s">
        <v>30</v>
      </c>
      <c r="C16" s="143">
        <v>126.3</v>
      </c>
      <c r="D16" s="143" t="s">
        <v>315</v>
      </c>
      <c r="E16" s="143" t="s">
        <v>505</v>
      </c>
      <c r="F16" s="143">
        <f>433-10</f>
        <v>423</v>
      </c>
      <c r="G16" s="143" t="s">
        <v>968</v>
      </c>
      <c r="H16" s="158" t="s">
        <v>1239</v>
      </c>
      <c r="I16" s="158" t="s">
        <v>1240</v>
      </c>
      <c r="J16" s="161">
        <v>0.125</v>
      </c>
      <c r="K16" s="88"/>
      <c r="L16" s="162"/>
      <c r="N16" s="158">
        <v>2</v>
      </c>
      <c r="O16" s="158" t="s">
        <v>30</v>
      </c>
      <c r="P16" s="158">
        <v>140</v>
      </c>
      <c r="Q16" s="158" t="s">
        <v>491</v>
      </c>
      <c r="R16" s="158" t="s">
        <v>79</v>
      </c>
      <c r="S16" s="158">
        <v>68</v>
      </c>
      <c r="T16" s="5" t="s">
        <v>957</v>
      </c>
      <c r="U16" s="160">
        <v>3.3</v>
      </c>
      <c r="V16" s="160">
        <v>1</v>
      </c>
      <c r="W16" s="160">
        <v>4.3</v>
      </c>
      <c r="X16" s="160" t="s">
        <v>958</v>
      </c>
      <c r="Y16" s="5"/>
      <c r="AA16" s="160">
        <f>1+AA15</f>
        <v>2</v>
      </c>
      <c r="AB16" s="160" t="s">
        <v>30</v>
      </c>
      <c r="AC16" s="160">
        <v>63</v>
      </c>
      <c r="AD16" s="160" t="s">
        <v>211</v>
      </c>
      <c r="AE16" s="160" t="s">
        <v>98</v>
      </c>
      <c r="AF16" s="158">
        <v>305.2</v>
      </c>
      <c r="AG16" s="160" t="s">
        <v>968</v>
      </c>
      <c r="AH16" s="160">
        <v>3.5</v>
      </c>
      <c r="AI16" s="160">
        <v>1</v>
      </c>
      <c r="AJ16" s="160">
        <v>4.5</v>
      </c>
      <c r="AK16" s="160" t="s">
        <v>958</v>
      </c>
      <c r="AL16" s="5"/>
      <c r="AN16" s="160">
        <f>1+AN15</f>
        <v>2</v>
      </c>
      <c r="AO16" s="160" t="s">
        <v>30</v>
      </c>
      <c r="AP16" s="160">
        <v>63</v>
      </c>
      <c r="AQ16" s="158" t="s">
        <v>307</v>
      </c>
      <c r="AR16" s="158" t="s">
        <v>300</v>
      </c>
      <c r="AS16" s="158">
        <v>10.3</v>
      </c>
      <c r="AT16" s="66" t="s">
        <v>957</v>
      </c>
      <c r="AU16" s="160">
        <v>3</v>
      </c>
      <c r="AV16" s="160">
        <v>1</v>
      </c>
      <c r="AW16" s="66">
        <v>4</v>
      </c>
      <c r="AX16" s="160" t="s">
        <v>958</v>
      </c>
      <c r="AY16" s="5"/>
      <c r="BA16" s="160">
        <f>1+BA15</f>
        <v>2</v>
      </c>
      <c r="BB16" s="160" t="s">
        <v>30</v>
      </c>
      <c r="BC16" s="160">
        <v>63</v>
      </c>
      <c r="BD16" s="158" t="s">
        <v>92</v>
      </c>
      <c r="BE16" s="158" t="s">
        <v>525</v>
      </c>
      <c r="BF16" s="158">
        <v>17</v>
      </c>
      <c r="BG16" s="66" t="s">
        <v>1134</v>
      </c>
      <c r="BH16" s="160">
        <v>3.2</v>
      </c>
      <c r="BI16" s="160">
        <v>1</v>
      </c>
      <c r="BJ16" s="66">
        <v>4.2</v>
      </c>
      <c r="BK16" s="160" t="s">
        <v>958</v>
      </c>
      <c r="BL16" s="160"/>
      <c r="BN16" s="160">
        <f>1+BN15</f>
        <v>2</v>
      </c>
      <c r="BO16" s="160" t="s">
        <v>30</v>
      </c>
      <c r="BP16" s="160">
        <v>63</v>
      </c>
      <c r="BQ16" s="158" t="s">
        <v>507</v>
      </c>
      <c r="BR16" s="158" t="s">
        <v>123</v>
      </c>
      <c r="BS16" s="160">
        <v>101.2</v>
      </c>
      <c r="BT16" s="160" t="s">
        <v>968</v>
      </c>
      <c r="BU16" s="158">
        <v>3.5</v>
      </c>
      <c r="BV16" s="158">
        <v>1</v>
      </c>
      <c r="BW16" s="158">
        <v>4.5</v>
      </c>
      <c r="BX16" s="158" t="s">
        <v>958</v>
      </c>
      <c r="BY16" s="5"/>
    </row>
    <row r="17" spans="1:77" ht="12.75" customHeight="1">
      <c r="A17" s="155">
        <f t="shared" ref="A17" si="0">A16+1</f>
        <v>3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162"/>
      <c r="N17" s="158">
        <f>2+N15</f>
        <v>3</v>
      </c>
      <c r="O17" s="158" t="s">
        <v>30</v>
      </c>
      <c r="P17" s="158">
        <v>140</v>
      </c>
      <c r="Q17" s="158" t="s">
        <v>79</v>
      </c>
      <c r="R17" s="158" t="s">
        <v>103</v>
      </c>
      <c r="S17" s="158">
        <v>34.5</v>
      </c>
      <c r="T17" s="5" t="s">
        <v>957</v>
      </c>
      <c r="U17" s="160">
        <v>3.3</v>
      </c>
      <c r="V17" s="160">
        <v>1</v>
      </c>
      <c r="W17" s="160">
        <v>4.3</v>
      </c>
      <c r="X17" s="160" t="s">
        <v>958</v>
      </c>
      <c r="Y17" s="5"/>
      <c r="AA17" s="160">
        <f t="shared" ref="AA17:AA38" si="1">1+AA16</f>
        <v>3</v>
      </c>
      <c r="AB17" s="160" t="s">
        <v>30</v>
      </c>
      <c r="AC17" s="160">
        <v>63</v>
      </c>
      <c r="AD17" s="158" t="s">
        <v>202</v>
      </c>
      <c r="AE17" s="158" t="s">
        <v>633</v>
      </c>
      <c r="AF17" s="158">
        <v>133.1</v>
      </c>
      <c r="AG17" s="160" t="s">
        <v>968</v>
      </c>
      <c r="AH17" s="160">
        <v>3.5</v>
      </c>
      <c r="AI17" s="160">
        <v>1</v>
      </c>
      <c r="AJ17" s="160">
        <v>4.5</v>
      </c>
      <c r="AK17" s="160" t="s">
        <v>958</v>
      </c>
      <c r="AL17" s="5"/>
      <c r="AN17" s="160">
        <f t="shared" ref="AN17:AN61" si="2">1+AN16</f>
        <v>3</v>
      </c>
      <c r="AO17" s="160" t="s">
        <v>30</v>
      </c>
      <c r="AP17" s="160">
        <v>63</v>
      </c>
      <c r="AQ17" s="158" t="s">
        <v>300</v>
      </c>
      <c r="AR17" s="158" t="s">
        <v>302</v>
      </c>
      <c r="AS17" s="160">
        <v>56</v>
      </c>
      <c r="AT17" s="66" t="s">
        <v>957</v>
      </c>
      <c r="AU17" s="160">
        <v>3</v>
      </c>
      <c r="AV17" s="160">
        <v>1</v>
      </c>
      <c r="AW17" s="66">
        <v>4</v>
      </c>
      <c r="AX17" s="160" t="s">
        <v>958</v>
      </c>
      <c r="AY17" s="5"/>
      <c r="BA17" s="160">
        <f t="shared" ref="BA17:BA54" si="3">1+BA16</f>
        <v>3</v>
      </c>
      <c r="BB17" s="160" t="s">
        <v>30</v>
      </c>
      <c r="BC17" s="160">
        <v>63</v>
      </c>
      <c r="BD17" s="158" t="s">
        <v>411</v>
      </c>
      <c r="BE17" s="158" t="s">
        <v>63</v>
      </c>
      <c r="BF17" s="158">
        <v>25.8</v>
      </c>
      <c r="BG17" s="66" t="s">
        <v>1134</v>
      </c>
      <c r="BH17" s="160">
        <v>3.2</v>
      </c>
      <c r="BI17" s="160">
        <v>1</v>
      </c>
      <c r="BJ17" s="66">
        <v>4.2</v>
      </c>
      <c r="BK17" s="160" t="s">
        <v>958</v>
      </c>
      <c r="BL17" s="160"/>
      <c r="BN17" s="160">
        <f t="shared" ref="BN17:BN29" si="4">1+BN16</f>
        <v>3</v>
      </c>
      <c r="BO17" s="160" t="s">
        <v>30</v>
      </c>
      <c r="BP17" s="160">
        <v>63</v>
      </c>
      <c r="BQ17" s="158" t="s">
        <v>123</v>
      </c>
      <c r="BR17" s="158" t="s">
        <v>55</v>
      </c>
      <c r="BS17" s="160">
        <v>31.6</v>
      </c>
      <c r="BT17" s="160" t="s">
        <v>968</v>
      </c>
      <c r="BU17" s="158">
        <v>3.5</v>
      </c>
      <c r="BV17" s="158">
        <v>1</v>
      </c>
      <c r="BW17" s="158">
        <v>4.5</v>
      </c>
      <c r="BX17" s="158" t="s">
        <v>958</v>
      </c>
      <c r="BY17" s="5"/>
    </row>
    <row r="18" spans="1:77" ht="13.5" customHeight="1">
      <c r="A18" s="172"/>
      <c r="B18" s="173"/>
      <c r="C18" s="174" t="s">
        <v>1023</v>
      </c>
      <c r="D18" s="175"/>
      <c r="E18" s="175"/>
      <c r="F18" s="176"/>
      <c r="G18" s="174" t="s">
        <v>1024</v>
      </c>
      <c r="H18" s="175"/>
      <c r="I18" s="176"/>
      <c r="J18" s="174" t="s">
        <v>1025</v>
      </c>
      <c r="K18" s="175"/>
      <c r="L18" s="177"/>
      <c r="N18" s="158">
        <f t="shared" ref="N18:N45" si="5">2+N16</f>
        <v>4</v>
      </c>
      <c r="O18" s="158" t="s">
        <v>30</v>
      </c>
      <c r="P18" s="158">
        <v>125</v>
      </c>
      <c r="Q18" s="158" t="s">
        <v>491</v>
      </c>
      <c r="R18" s="158" t="s">
        <v>345</v>
      </c>
      <c r="S18" s="158">
        <v>88</v>
      </c>
      <c r="T18" s="5" t="s">
        <v>957</v>
      </c>
      <c r="U18" s="160">
        <v>3.3</v>
      </c>
      <c r="V18" s="160">
        <v>1</v>
      </c>
      <c r="W18" s="160">
        <v>4.3</v>
      </c>
      <c r="X18" s="160" t="s">
        <v>958</v>
      </c>
      <c r="Y18" s="5"/>
      <c r="AA18" s="160">
        <f t="shared" si="1"/>
        <v>4</v>
      </c>
      <c r="AB18" s="160" t="s">
        <v>30</v>
      </c>
      <c r="AC18" s="160">
        <v>63</v>
      </c>
      <c r="AD18" s="158" t="s">
        <v>633</v>
      </c>
      <c r="AE18" s="160" t="s">
        <v>211</v>
      </c>
      <c r="AF18" s="158">
        <v>211.3</v>
      </c>
      <c r="AG18" s="160" t="s">
        <v>968</v>
      </c>
      <c r="AH18" s="160">
        <v>3.5</v>
      </c>
      <c r="AI18" s="160">
        <v>1</v>
      </c>
      <c r="AJ18" s="160">
        <v>4.5</v>
      </c>
      <c r="AK18" s="160" t="s">
        <v>958</v>
      </c>
      <c r="AL18" s="5"/>
      <c r="AN18" s="160">
        <f t="shared" si="2"/>
        <v>4</v>
      </c>
      <c r="AO18" s="160" t="s">
        <v>30</v>
      </c>
      <c r="AP18" s="160">
        <v>63</v>
      </c>
      <c r="AQ18" s="158" t="s">
        <v>302</v>
      </c>
      <c r="AR18" s="158" t="s">
        <v>234</v>
      </c>
      <c r="AS18" s="158">
        <v>20</v>
      </c>
      <c r="AT18" s="66" t="s">
        <v>957</v>
      </c>
      <c r="AU18" s="160">
        <v>3</v>
      </c>
      <c r="AV18" s="160">
        <v>1</v>
      </c>
      <c r="AW18" s="66">
        <v>4</v>
      </c>
      <c r="AX18" s="160" t="s">
        <v>958</v>
      </c>
      <c r="AY18" s="5"/>
      <c r="BA18" s="160">
        <f t="shared" si="3"/>
        <v>4</v>
      </c>
      <c r="BB18" s="160" t="s">
        <v>30</v>
      </c>
      <c r="BC18" s="160">
        <v>63</v>
      </c>
      <c r="BD18" s="158" t="s">
        <v>411</v>
      </c>
      <c r="BE18" s="158" t="s">
        <v>63</v>
      </c>
      <c r="BF18" s="158">
        <v>4.4000000000000004</v>
      </c>
      <c r="BG18" s="66" t="s">
        <v>1134</v>
      </c>
      <c r="BH18" s="160">
        <v>3.2</v>
      </c>
      <c r="BI18" s="160">
        <v>1</v>
      </c>
      <c r="BJ18" s="66">
        <v>4.2</v>
      </c>
      <c r="BK18" s="160" t="s">
        <v>958</v>
      </c>
      <c r="BL18" s="160"/>
      <c r="BN18" s="160">
        <f t="shared" si="4"/>
        <v>4</v>
      </c>
      <c r="BO18" s="160" t="s">
        <v>30</v>
      </c>
      <c r="BP18" s="160">
        <v>63</v>
      </c>
      <c r="BQ18" s="158" t="s">
        <v>123</v>
      </c>
      <c r="BR18" s="158" t="s">
        <v>54</v>
      </c>
      <c r="BS18" s="160">
        <v>121.1</v>
      </c>
      <c r="BT18" s="160" t="s">
        <v>968</v>
      </c>
      <c r="BU18" s="158">
        <v>3.5</v>
      </c>
      <c r="BV18" s="158">
        <v>1</v>
      </c>
      <c r="BW18" s="158">
        <v>4.5</v>
      </c>
      <c r="BX18" s="158" t="s">
        <v>958</v>
      </c>
      <c r="BY18" s="5"/>
    </row>
    <row r="19" spans="1:77" ht="15.75" customHeight="1">
      <c r="A19" s="166" t="s">
        <v>1028</v>
      </c>
      <c r="B19" s="167"/>
      <c r="C19" s="168"/>
      <c r="D19" s="169"/>
      <c r="E19" s="169"/>
      <c r="F19" s="170"/>
      <c r="G19" s="168"/>
      <c r="H19" s="169"/>
      <c r="I19" s="170"/>
      <c r="J19" s="168"/>
      <c r="K19" s="169"/>
      <c r="L19" s="171"/>
      <c r="N19" s="158">
        <f t="shared" si="5"/>
        <v>5</v>
      </c>
      <c r="O19" s="158" t="s">
        <v>30</v>
      </c>
      <c r="P19" s="158">
        <v>125</v>
      </c>
      <c r="Q19" s="158" t="s">
        <v>345</v>
      </c>
      <c r="R19" s="158" t="s">
        <v>911</v>
      </c>
      <c r="S19" s="158">
        <v>94.3</v>
      </c>
      <c r="T19" s="5" t="s">
        <v>957</v>
      </c>
      <c r="U19" s="160">
        <v>3.3</v>
      </c>
      <c r="V19" s="160">
        <v>1</v>
      </c>
      <c r="W19" s="160">
        <v>4.3</v>
      </c>
      <c r="X19" s="160" t="s">
        <v>958</v>
      </c>
      <c r="Y19" s="5"/>
      <c r="AA19" s="160">
        <f t="shared" si="1"/>
        <v>5</v>
      </c>
      <c r="AB19" s="160" t="s">
        <v>30</v>
      </c>
      <c r="AC19" s="160">
        <v>63</v>
      </c>
      <c r="AD19" s="158" t="s">
        <v>633</v>
      </c>
      <c r="AE19" s="160" t="s">
        <v>211</v>
      </c>
      <c r="AF19" s="158">
        <v>7.5</v>
      </c>
      <c r="AG19" s="160" t="s">
        <v>968</v>
      </c>
      <c r="AH19" s="160">
        <v>3.5</v>
      </c>
      <c r="AI19" s="160">
        <v>1</v>
      </c>
      <c r="AJ19" s="160">
        <v>4.5</v>
      </c>
      <c r="AK19" s="160" t="s">
        <v>958</v>
      </c>
      <c r="AL19" s="5"/>
      <c r="AN19" s="160">
        <f t="shared" si="2"/>
        <v>5</v>
      </c>
      <c r="AO19" s="160" t="s">
        <v>30</v>
      </c>
      <c r="AP19" s="160">
        <v>63</v>
      </c>
      <c r="AQ19" s="158" t="s">
        <v>302</v>
      </c>
      <c r="AR19" s="158" t="s">
        <v>301</v>
      </c>
      <c r="AS19" s="158">
        <v>12.6</v>
      </c>
      <c r="AT19" s="66" t="s">
        <v>957</v>
      </c>
      <c r="AU19" s="160">
        <v>3</v>
      </c>
      <c r="AV19" s="160">
        <v>1</v>
      </c>
      <c r="AW19" s="66">
        <v>4</v>
      </c>
      <c r="AX19" s="160" t="s">
        <v>958</v>
      </c>
      <c r="AY19" s="5"/>
      <c r="BA19" s="160">
        <f t="shared" si="3"/>
        <v>5</v>
      </c>
      <c r="BB19" s="160" t="s">
        <v>30</v>
      </c>
      <c r="BC19" s="160">
        <v>63</v>
      </c>
      <c r="BD19" s="158" t="s">
        <v>63</v>
      </c>
      <c r="BE19" s="158" t="s">
        <v>500</v>
      </c>
      <c r="BF19" s="158">
        <v>109.5</v>
      </c>
      <c r="BG19" s="66" t="s">
        <v>1134</v>
      </c>
      <c r="BH19" s="160">
        <v>3.2</v>
      </c>
      <c r="BI19" s="160">
        <v>1</v>
      </c>
      <c r="BJ19" s="66">
        <v>4.2</v>
      </c>
      <c r="BK19" s="160" t="s">
        <v>958</v>
      </c>
      <c r="BL19" s="160"/>
      <c r="BN19" s="160">
        <f t="shared" si="4"/>
        <v>5</v>
      </c>
      <c r="BO19" s="160" t="s">
        <v>30</v>
      </c>
      <c r="BP19" s="160">
        <v>63</v>
      </c>
      <c r="BQ19" s="160" t="s">
        <v>54</v>
      </c>
      <c r="BR19" s="160" t="s">
        <v>47</v>
      </c>
      <c r="BS19" s="160">
        <v>34</v>
      </c>
      <c r="BT19" s="160" t="s">
        <v>968</v>
      </c>
      <c r="BU19" s="158">
        <v>3.5</v>
      </c>
      <c r="BV19" s="158">
        <v>1</v>
      </c>
      <c r="BW19" s="158">
        <v>4.5</v>
      </c>
      <c r="BX19" s="158" t="s">
        <v>958</v>
      </c>
      <c r="BY19" s="5"/>
    </row>
    <row r="20" spans="1:77" ht="14.25" customHeight="1">
      <c r="A20" s="166" t="s">
        <v>1033</v>
      </c>
      <c r="B20" s="167"/>
      <c r="C20" s="190" t="s">
        <v>1256</v>
      </c>
      <c r="D20" s="191"/>
      <c r="E20" s="191"/>
      <c r="F20" s="191"/>
      <c r="G20" s="191"/>
      <c r="H20" s="191"/>
      <c r="I20" s="192"/>
      <c r="J20" s="168"/>
      <c r="K20" s="169"/>
      <c r="L20" s="171"/>
      <c r="N20" s="158">
        <f t="shared" si="5"/>
        <v>6</v>
      </c>
      <c r="O20" s="158" t="s">
        <v>30</v>
      </c>
      <c r="P20" s="160">
        <v>63</v>
      </c>
      <c r="Q20" s="158" t="s">
        <v>323</v>
      </c>
      <c r="R20" s="158" t="s">
        <v>392</v>
      </c>
      <c r="S20" s="158">
        <v>733.7</v>
      </c>
      <c r="T20" s="5" t="s">
        <v>957</v>
      </c>
      <c r="U20" s="160">
        <v>3.3</v>
      </c>
      <c r="V20" s="160">
        <v>1</v>
      </c>
      <c r="W20" s="160">
        <v>4.3</v>
      </c>
      <c r="X20" s="160" t="s">
        <v>958</v>
      </c>
      <c r="Y20" s="5"/>
      <c r="AA20" s="160">
        <f t="shared" si="1"/>
        <v>6</v>
      </c>
      <c r="AB20" s="160" t="s">
        <v>30</v>
      </c>
      <c r="AC20" s="160">
        <v>63</v>
      </c>
      <c r="AD20" s="160" t="s">
        <v>211</v>
      </c>
      <c r="AE20" s="160" t="s">
        <v>311</v>
      </c>
      <c r="AF20" s="158">
        <v>106.3</v>
      </c>
      <c r="AG20" s="160" t="s">
        <v>968</v>
      </c>
      <c r="AH20" s="160">
        <v>3.5</v>
      </c>
      <c r="AI20" s="160">
        <v>1</v>
      </c>
      <c r="AJ20" s="160">
        <v>4.5</v>
      </c>
      <c r="AK20" s="160" t="s">
        <v>958</v>
      </c>
      <c r="AL20" s="5"/>
      <c r="AN20" s="160">
        <f t="shared" si="2"/>
        <v>6</v>
      </c>
      <c r="AO20" s="160" t="s">
        <v>30</v>
      </c>
      <c r="AP20" s="160">
        <v>63</v>
      </c>
      <c r="AQ20" s="158" t="s">
        <v>301</v>
      </c>
      <c r="AR20" s="158" t="s">
        <v>890</v>
      </c>
      <c r="AS20" s="158">
        <v>93</v>
      </c>
      <c r="AT20" s="66" t="s">
        <v>957</v>
      </c>
      <c r="AU20" s="160">
        <v>3</v>
      </c>
      <c r="AV20" s="160">
        <v>1</v>
      </c>
      <c r="AW20" s="66">
        <v>4</v>
      </c>
      <c r="AX20" s="160" t="s">
        <v>958</v>
      </c>
      <c r="AY20" s="5"/>
      <c r="BA20" s="160">
        <f t="shared" si="3"/>
        <v>6</v>
      </c>
      <c r="BB20" s="160" t="s">
        <v>30</v>
      </c>
      <c r="BC20" s="160">
        <v>63</v>
      </c>
      <c r="BD20" s="158" t="s">
        <v>456</v>
      </c>
      <c r="BE20" s="158" t="s">
        <v>63</v>
      </c>
      <c r="BF20" s="158">
        <v>24</v>
      </c>
      <c r="BG20" s="66" t="s">
        <v>1134</v>
      </c>
      <c r="BH20" s="160">
        <v>3.2</v>
      </c>
      <c r="BI20" s="160">
        <v>1</v>
      </c>
      <c r="BJ20" s="66">
        <v>4.2</v>
      </c>
      <c r="BK20" s="160" t="s">
        <v>958</v>
      </c>
      <c r="BL20" s="160"/>
      <c r="BN20" s="160">
        <f t="shared" si="4"/>
        <v>6</v>
      </c>
      <c r="BO20" s="160" t="s">
        <v>30</v>
      </c>
      <c r="BP20" s="160">
        <v>63</v>
      </c>
      <c r="BQ20" s="160" t="s">
        <v>47</v>
      </c>
      <c r="BR20" s="160" t="s">
        <v>379</v>
      </c>
      <c r="BS20" s="160">
        <v>22.8</v>
      </c>
      <c r="BT20" s="160" t="s">
        <v>968</v>
      </c>
      <c r="BU20" s="158">
        <v>3.5</v>
      </c>
      <c r="BV20" s="158">
        <v>1</v>
      </c>
      <c r="BW20" s="158">
        <v>4.5</v>
      </c>
      <c r="BX20" s="158" t="s">
        <v>958</v>
      </c>
      <c r="BY20" s="5"/>
    </row>
    <row r="21" spans="1:77">
      <c r="N21" s="158">
        <f t="shared" si="5"/>
        <v>7</v>
      </c>
      <c r="O21" s="158" t="s">
        <v>30</v>
      </c>
      <c r="P21" s="160">
        <v>63</v>
      </c>
      <c r="Q21" s="158" t="s">
        <v>323</v>
      </c>
      <c r="R21" s="158" t="s">
        <v>493</v>
      </c>
      <c r="S21" s="158">
        <v>116</v>
      </c>
      <c r="T21" s="5" t="s">
        <v>957</v>
      </c>
      <c r="U21" s="160">
        <v>3.3</v>
      </c>
      <c r="V21" s="160">
        <v>1</v>
      </c>
      <c r="W21" s="160">
        <v>4.3</v>
      </c>
      <c r="X21" s="160" t="s">
        <v>958</v>
      </c>
      <c r="Y21" s="5"/>
      <c r="AA21" s="160">
        <f t="shared" si="1"/>
        <v>7</v>
      </c>
      <c r="AB21" s="160" t="s">
        <v>30</v>
      </c>
      <c r="AC21" s="160">
        <v>63</v>
      </c>
      <c r="AD21" s="160" t="s">
        <v>311</v>
      </c>
      <c r="AE21" s="160" t="s">
        <v>338</v>
      </c>
      <c r="AF21" s="158">
        <v>132.80000000000001</v>
      </c>
      <c r="AG21" s="160" t="s">
        <v>968</v>
      </c>
      <c r="AH21" s="160">
        <v>3.5</v>
      </c>
      <c r="AI21" s="160">
        <v>1</v>
      </c>
      <c r="AJ21" s="160">
        <v>4.5</v>
      </c>
      <c r="AK21" s="160" t="s">
        <v>958</v>
      </c>
      <c r="AL21" s="5"/>
      <c r="AN21" s="160">
        <f t="shared" si="2"/>
        <v>7</v>
      </c>
      <c r="AO21" s="160" t="s">
        <v>30</v>
      </c>
      <c r="AP21" s="160">
        <v>63</v>
      </c>
      <c r="AQ21" s="158" t="s">
        <v>890</v>
      </c>
      <c r="AR21" s="160" t="s">
        <v>352</v>
      </c>
      <c r="AS21" s="160">
        <v>100.2</v>
      </c>
      <c r="AT21" s="66" t="s">
        <v>957</v>
      </c>
      <c r="AU21" s="160">
        <v>3</v>
      </c>
      <c r="AV21" s="160">
        <v>1</v>
      </c>
      <c r="AW21" s="66">
        <v>4</v>
      </c>
      <c r="AX21" s="160" t="s">
        <v>958</v>
      </c>
      <c r="AY21" s="5"/>
      <c r="BA21" s="160">
        <f t="shared" si="3"/>
        <v>7</v>
      </c>
      <c r="BB21" s="160" t="s">
        <v>30</v>
      </c>
      <c r="BC21" s="160">
        <v>63</v>
      </c>
      <c r="BD21" s="158" t="s">
        <v>335</v>
      </c>
      <c r="BE21" s="158" t="s">
        <v>93</v>
      </c>
      <c r="BF21" s="158">
        <v>32</v>
      </c>
      <c r="BG21" s="66" t="s">
        <v>1134</v>
      </c>
      <c r="BH21" s="160">
        <v>3.2</v>
      </c>
      <c r="BI21" s="160">
        <v>1</v>
      </c>
      <c r="BJ21" s="66">
        <v>4.2</v>
      </c>
      <c r="BK21" s="160" t="s">
        <v>958</v>
      </c>
      <c r="BL21" s="160"/>
      <c r="BN21" s="160">
        <f t="shared" si="4"/>
        <v>7</v>
      </c>
      <c r="BO21" s="160" t="s">
        <v>30</v>
      </c>
      <c r="BP21" s="160">
        <v>63</v>
      </c>
      <c r="BQ21" s="160" t="s">
        <v>47</v>
      </c>
      <c r="BR21" s="160" t="s">
        <v>496</v>
      </c>
      <c r="BS21" s="160">
        <v>55.4</v>
      </c>
      <c r="BT21" s="160" t="s">
        <v>968</v>
      </c>
      <c r="BU21" s="158">
        <v>3.5</v>
      </c>
      <c r="BV21" s="158">
        <v>1</v>
      </c>
      <c r="BW21" s="158">
        <v>4.5</v>
      </c>
      <c r="BX21" s="158" t="s">
        <v>958</v>
      </c>
      <c r="BY21" s="5"/>
    </row>
    <row r="22" spans="1:77">
      <c r="N22" s="158">
        <f t="shared" si="5"/>
        <v>8</v>
      </c>
      <c r="O22" s="158" t="s">
        <v>30</v>
      </c>
      <c r="P22" s="160">
        <v>63</v>
      </c>
      <c r="Q22" s="158" t="s">
        <v>323</v>
      </c>
      <c r="R22" s="158" t="s">
        <v>493</v>
      </c>
      <c r="S22" s="158">
        <v>3.5</v>
      </c>
      <c r="T22" s="5" t="s">
        <v>957</v>
      </c>
      <c r="U22" s="160">
        <v>3.3</v>
      </c>
      <c r="V22" s="160">
        <v>1</v>
      </c>
      <c r="W22" s="160">
        <v>4.3</v>
      </c>
      <c r="X22" s="160" t="s">
        <v>958</v>
      </c>
      <c r="Y22" s="5"/>
      <c r="AA22" s="160">
        <f t="shared" si="1"/>
        <v>8</v>
      </c>
      <c r="AB22" s="160" t="s">
        <v>30</v>
      </c>
      <c r="AC22" s="160">
        <v>63</v>
      </c>
      <c r="AD22" s="158" t="s">
        <v>338</v>
      </c>
      <c r="AE22" s="158" t="s">
        <v>367</v>
      </c>
      <c r="AF22" s="158">
        <v>61.4</v>
      </c>
      <c r="AG22" s="160" t="s">
        <v>968</v>
      </c>
      <c r="AH22" s="160">
        <v>3.5</v>
      </c>
      <c r="AI22" s="160">
        <v>1</v>
      </c>
      <c r="AJ22" s="160">
        <v>4.5</v>
      </c>
      <c r="AK22" s="160" t="s">
        <v>958</v>
      </c>
      <c r="AL22" s="5"/>
      <c r="AN22" s="160">
        <f t="shared" si="2"/>
        <v>8</v>
      </c>
      <c r="AO22" s="160" t="s">
        <v>30</v>
      </c>
      <c r="AP22" s="160">
        <v>63</v>
      </c>
      <c r="AQ22" s="158" t="s">
        <v>890</v>
      </c>
      <c r="AR22" s="160" t="s">
        <v>352</v>
      </c>
      <c r="AS22" s="160">
        <v>12.8</v>
      </c>
      <c r="AT22" s="66" t="s">
        <v>957</v>
      </c>
      <c r="AU22" s="160">
        <v>3</v>
      </c>
      <c r="AV22" s="160">
        <v>1</v>
      </c>
      <c r="AW22" s="66">
        <v>4</v>
      </c>
      <c r="AX22" s="160" t="s">
        <v>958</v>
      </c>
      <c r="AY22" s="5"/>
      <c r="BA22" s="160">
        <f t="shared" si="3"/>
        <v>8</v>
      </c>
      <c r="BB22" s="160" t="s">
        <v>30</v>
      </c>
      <c r="BC22" s="160">
        <v>63</v>
      </c>
      <c r="BD22" s="158" t="s">
        <v>457</v>
      </c>
      <c r="BE22" s="158" t="s">
        <v>448</v>
      </c>
      <c r="BF22" s="158">
        <v>35.4</v>
      </c>
      <c r="BG22" s="66" t="s">
        <v>1134</v>
      </c>
      <c r="BH22" s="160">
        <v>3.2</v>
      </c>
      <c r="BI22" s="160">
        <v>1</v>
      </c>
      <c r="BJ22" s="66">
        <v>4.2</v>
      </c>
      <c r="BK22" s="160" t="s">
        <v>958</v>
      </c>
      <c r="BL22" s="160"/>
      <c r="BN22" s="160">
        <f t="shared" si="4"/>
        <v>8</v>
      </c>
      <c r="BO22" s="160" t="s">
        <v>30</v>
      </c>
      <c r="BP22" s="160">
        <v>63</v>
      </c>
      <c r="BQ22" s="160" t="s">
        <v>51</v>
      </c>
      <c r="BR22" s="160" t="s">
        <v>96</v>
      </c>
      <c r="BS22" s="160">
        <v>38.9</v>
      </c>
      <c r="BT22" s="160" t="s">
        <v>968</v>
      </c>
      <c r="BU22" s="158">
        <v>3.5</v>
      </c>
      <c r="BV22" s="158">
        <v>1</v>
      </c>
      <c r="BW22" s="158">
        <v>4.5</v>
      </c>
      <c r="BX22" s="158" t="s">
        <v>958</v>
      </c>
      <c r="BY22" s="5"/>
    </row>
    <row r="23" spans="1:77">
      <c r="N23" s="158">
        <f t="shared" si="5"/>
        <v>9</v>
      </c>
      <c r="O23" s="158" t="s">
        <v>30</v>
      </c>
      <c r="P23" s="160">
        <v>63</v>
      </c>
      <c r="Q23" s="158" t="s">
        <v>392</v>
      </c>
      <c r="R23" s="158" t="s">
        <v>341</v>
      </c>
      <c r="S23" s="158">
        <v>33.4</v>
      </c>
      <c r="T23" s="5" t="s">
        <v>957</v>
      </c>
      <c r="U23" s="160">
        <v>3.3</v>
      </c>
      <c r="V23" s="160">
        <v>1</v>
      </c>
      <c r="W23" s="160">
        <v>4.3</v>
      </c>
      <c r="X23" s="160" t="s">
        <v>958</v>
      </c>
      <c r="Y23" s="5"/>
      <c r="AA23" s="160">
        <f t="shared" si="1"/>
        <v>9</v>
      </c>
      <c r="AB23" s="160" t="s">
        <v>30</v>
      </c>
      <c r="AC23" s="160">
        <v>63</v>
      </c>
      <c r="AD23" s="158" t="s">
        <v>338</v>
      </c>
      <c r="AE23" s="158" t="s">
        <v>113</v>
      </c>
      <c r="AF23" s="158">
        <v>31.9</v>
      </c>
      <c r="AG23" s="160" t="s">
        <v>968</v>
      </c>
      <c r="AH23" s="160">
        <v>3.5</v>
      </c>
      <c r="AI23" s="160">
        <v>1</v>
      </c>
      <c r="AJ23" s="160">
        <v>4.5</v>
      </c>
      <c r="AK23" s="160" t="s">
        <v>958</v>
      </c>
      <c r="AL23" s="5"/>
      <c r="AN23" s="160">
        <f t="shared" si="2"/>
        <v>9</v>
      </c>
      <c r="AO23" s="160" t="s">
        <v>30</v>
      </c>
      <c r="AP23" s="160">
        <v>63</v>
      </c>
      <c r="AQ23" s="158" t="s">
        <v>352</v>
      </c>
      <c r="AR23" s="158" t="s">
        <v>360</v>
      </c>
      <c r="AS23" s="160">
        <v>21.7</v>
      </c>
      <c r="AT23" s="66" t="s">
        <v>957</v>
      </c>
      <c r="AU23" s="160">
        <v>3</v>
      </c>
      <c r="AV23" s="160">
        <v>1</v>
      </c>
      <c r="AW23" s="66">
        <v>4</v>
      </c>
      <c r="AX23" s="160" t="s">
        <v>958</v>
      </c>
      <c r="AY23" s="5"/>
      <c r="BA23" s="160">
        <f t="shared" si="3"/>
        <v>9</v>
      </c>
      <c r="BB23" s="160" t="s">
        <v>30</v>
      </c>
      <c r="BC23" s="160">
        <v>63</v>
      </c>
      <c r="BD23" s="160" t="s">
        <v>460</v>
      </c>
      <c r="BE23" s="160" t="s">
        <v>464</v>
      </c>
      <c r="BF23" s="160">
        <v>2.2999999999999998</v>
      </c>
      <c r="BG23" s="66" t="s">
        <v>1134</v>
      </c>
      <c r="BH23" s="160">
        <v>3.2</v>
      </c>
      <c r="BI23" s="160">
        <v>1</v>
      </c>
      <c r="BJ23" s="66">
        <v>4.2</v>
      </c>
      <c r="BK23" s="160" t="s">
        <v>958</v>
      </c>
      <c r="BL23" s="160"/>
      <c r="BN23" s="160">
        <f t="shared" si="4"/>
        <v>9</v>
      </c>
      <c r="BO23" s="160" t="s">
        <v>30</v>
      </c>
      <c r="BP23" s="160">
        <v>63</v>
      </c>
      <c r="BQ23" s="160" t="s">
        <v>96</v>
      </c>
      <c r="BR23" s="160" t="s">
        <v>334</v>
      </c>
      <c r="BS23" s="160">
        <v>36.700000000000003</v>
      </c>
      <c r="BT23" s="160" t="s">
        <v>968</v>
      </c>
      <c r="BU23" s="158">
        <v>3.5</v>
      </c>
      <c r="BV23" s="158">
        <v>1</v>
      </c>
      <c r="BW23" s="158">
        <v>4.5</v>
      </c>
      <c r="BX23" s="158" t="s">
        <v>958</v>
      </c>
      <c r="BY23" s="5"/>
    </row>
    <row r="24" spans="1:77">
      <c r="N24" s="158">
        <f t="shared" si="5"/>
        <v>10</v>
      </c>
      <c r="O24" s="158" t="s">
        <v>30</v>
      </c>
      <c r="P24" s="160">
        <v>63</v>
      </c>
      <c r="Q24" s="158" t="s">
        <v>341</v>
      </c>
      <c r="R24" s="158" t="s">
        <v>116</v>
      </c>
      <c r="S24" s="158">
        <v>65.099999999999994</v>
      </c>
      <c r="T24" s="5" t="s">
        <v>957</v>
      </c>
      <c r="U24" s="160">
        <v>3.3</v>
      </c>
      <c r="V24" s="160">
        <v>1</v>
      </c>
      <c r="W24" s="160">
        <v>4.3</v>
      </c>
      <c r="X24" s="160" t="s">
        <v>958</v>
      </c>
      <c r="Y24" s="5"/>
      <c r="AA24" s="160">
        <f t="shared" si="1"/>
        <v>10</v>
      </c>
      <c r="AB24" s="160" t="s">
        <v>30</v>
      </c>
      <c r="AC24" s="160">
        <v>63</v>
      </c>
      <c r="AD24" s="158" t="s">
        <v>113</v>
      </c>
      <c r="AE24" s="158" t="s">
        <v>492</v>
      </c>
      <c r="AF24" s="158">
        <v>61.4</v>
      </c>
      <c r="AG24" s="160" t="s">
        <v>968</v>
      </c>
      <c r="AH24" s="160">
        <v>3.5</v>
      </c>
      <c r="AI24" s="160">
        <v>1</v>
      </c>
      <c r="AJ24" s="160">
        <v>4.5</v>
      </c>
      <c r="AK24" s="160" t="s">
        <v>958</v>
      </c>
      <c r="AL24" s="5"/>
      <c r="AN24" s="160">
        <f t="shared" si="2"/>
        <v>10</v>
      </c>
      <c r="AO24" s="160" t="s">
        <v>30</v>
      </c>
      <c r="AP24" s="160">
        <v>63</v>
      </c>
      <c r="AQ24" s="160" t="s">
        <v>360</v>
      </c>
      <c r="AR24" s="160" t="s">
        <v>320</v>
      </c>
      <c r="AS24" s="160">
        <v>78</v>
      </c>
      <c r="AT24" s="66" t="s">
        <v>957</v>
      </c>
      <c r="AU24" s="160">
        <v>3</v>
      </c>
      <c r="AV24" s="160">
        <v>1</v>
      </c>
      <c r="AW24" s="66">
        <v>4</v>
      </c>
      <c r="AX24" s="160" t="s">
        <v>958</v>
      </c>
      <c r="AY24" s="5"/>
      <c r="BA24" s="160">
        <f t="shared" si="3"/>
        <v>10</v>
      </c>
      <c r="BB24" s="160" t="s">
        <v>30</v>
      </c>
      <c r="BC24" s="160">
        <v>63</v>
      </c>
      <c r="BD24" s="160" t="s">
        <v>460</v>
      </c>
      <c r="BE24" s="160" t="s">
        <v>464</v>
      </c>
      <c r="BF24" s="160">
        <v>232.7</v>
      </c>
      <c r="BG24" s="66" t="s">
        <v>1134</v>
      </c>
      <c r="BH24" s="160">
        <v>3.2</v>
      </c>
      <c r="BI24" s="160">
        <v>1</v>
      </c>
      <c r="BJ24" s="66">
        <v>4.2</v>
      </c>
      <c r="BK24" s="160" t="s">
        <v>958</v>
      </c>
      <c r="BL24" s="160"/>
      <c r="BN24" s="160">
        <f t="shared" si="4"/>
        <v>10</v>
      </c>
      <c r="BO24" s="160" t="s">
        <v>30</v>
      </c>
      <c r="BP24" s="160">
        <v>63</v>
      </c>
      <c r="BQ24" s="160" t="s">
        <v>373</v>
      </c>
      <c r="BR24" s="160" t="s">
        <v>96</v>
      </c>
      <c r="BS24" s="160">
        <v>19.2</v>
      </c>
      <c r="BT24" s="160" t="s">
        <v>968</v>
      </c>
      <c r="BU24" s="158">
        <v>3.5</v>
      </c>
      <c r="BV24" s="158">
        <v>1</v>
      </c>
      <c r="BW24" s="158">
        <v>4.5</v>
      </c>
      <c r="BX24" s="158" t="s">
        <v>958</v>
      </c>
      <c r="BY24" s="5"/>
    </row>
    <row r="25" spans="1:77">
      <c r="N25" s="158">
        <f t="shared" si="5"/>
        <v>11</v>
      </c>
      <c r="O25" s="158" t="s">
        <v>30</v>
      </c>
      <c r="P25" s="160">
        <v>63</v>
      </c>
      <c r="Q25" s="158" t="s">
        <v>116</v>
      </c>
      <c r="R25" s="158" t="s">
        <v>620</v>
      </c>
      <c r="S25" s="158">
        <v>49</v>
      </c>
      <c r="T25" s="5" t="s">
        <v>957</v>
      </c>
      <c r="U25" s="160">
        <v>3.3</v>
      </c>
      <c r="V25" s="160">
        <v>1</v>
      </c>
      <c r="W25" s="160">
        <v>4.3</v>
      </c>
      <c r="X25" s="160" t="s">
        <v>958</v>
      </c>
      <c r="Y25" s="5"/>
      <c r="AA25" s="160">
        <f t="shared" si="1"/>
        <v>11</v>
      </c>
      <c r="AB25" s="160" t="s">
        <v>30</v>
      </c>
      <c r="AC25" s="160">
        <v>63</v>
      </c>
      <c r="AD25" s="158" t="s">
        <v>113</v>
      </c>
      <c r="AE25" s="158" t="s">
        <v>115</v>
      </c>
      <c r="AF25" s="158">
        <v>100.6</v>
      </c>
      <c r="AG25" s="160" t="s">
        <v>968</v>
      </c>
      <c r="AH25" s="160">
        <v>3.5</v>
      </c>
      <c r="AI25" s="160">
        <v>1</v>
      </c>
      <c r="AJ25" s="160">
        <v>4.5</v>
      </c>
      <c r="AK25" s="160" t="s">
        <v>958</v>
      </c>
      <c r="AL25" s="5"/>
      <c r="AN25" s="160">
        <f t="shared" si="2"/>
        <v>11</v>
      </c>
      <c r="AO25" s="160" t="s">
        <v>30</v>
      </c>
      <c r="AP25" s="160">
        <v>63</v>
      </c>
      <c r="AQ25" s="158" t="s">
        <v>652</v>
      </c>
      <c r="AR25" s="158" t="s">
        <v>199</v>
      </c>
      <c r="AS25" s="158">
        <v>28</v>
      </c>
      <c r="AT25" s="66" t="s">
        <v>957</v>
      </c>
      <c r="AU25" s="160">
        <v>3</v>
      </c>
      <c r="AV25" s="160">
        <v>1</v>
      </c>
      <c r="AW25" s="66">
        <v>4</v>
      </c>
      <c r="AX25" s="160" t="s">
        <v>958</v>
      </c>
      <c r="AY25" s="5"/>
      <c r="BA25" s="160">
        <f t="shared" si="3"/>
        <v>11</v>
      </c>
      <c r="BB25" s="160" t="s">
        <v>30</v>
      </c>
      <c r="BC25" s="160">
        <v>63</v>
      </c>
      <c r="BD25" s="160" t="s">
        <v>460</v>
      </c>
      <c r="BE25" s="160" t="s">
        <v>464</v>
      </c>
      <c r="BF25" s="160">
        <v>131.4</v>
      </c>
      <c r="BG25" s="66" t="s">
        <v>1134</v>
      </c>
      <c r="BH25" s="160">
        <v>3.2</v>
      </c>
      <c r="BI25" s="160">
        <v>1</v>
      </c>
      <c r="BJ25" s="66">
        <v>4.2</v>
      </c>
      <c r="BK25" s="160" t="s">
        <v>958</v>
      </c>
      <c r="BL25" s="160"/>
      <c r="BN25" s="160">
        <f t="shared" si="4"/>
        <v>11</v>
      </c>
      <c r="BO25" s="160" t="s">
        <v>30</v>
      </c>
      <c r="BP25" s="160">
        <v>63</v>
      </c>
      <c r="BQ25" s="160" t="s">
        <v>507</v>
      </c>
      <c r="BR25" s="160" t="s">
        <v>379</v>
      </c>
      <c r="BS25" s="160">
        <v>71.599999999999994</v>
      </c>
      <c r="BT25" s="160" t="s">
        <v>968</v>
      </c>
      <c r="BU25" s="158">
        <v>3.5</v>
      </c>
      <c r="BV25" s="158">
        <v>1</v>
      </c>
      <c r="BW25" s="158">
        <v>4.5</v>
      </c>
      <c r="BX25" s="158" t="s">
        <v>958</v>
      </c>
      <c r="BY25" s="5"/>
    </row>
    <row r="26" spans="1:77">
      <c r="N26" s="158">
        <f t="shared" si="5"/>
        <v>12</v>
      </c>
      <c r="O26" s="158" t="s">
        <v>30</v>
      </c>
      <c r="P26" s="160">
        <v>63</v>
      </c>
      <c r="Q26" s="158" t="s">
        <v>116</v>
      </c>
      <c r="R26" s="158" t="s">
        <v>1243</v>
      </c>
      <c r="S26" s="158">
        <v>168.3</v>
      </c>
      <c r="T26" s="5" t="s">
        <v>957</v>
      </c>
      <c r="U26" s="160">
        <v>3.3</v>
      </c>
      <c r="V26" s="160">
        <v>1</v>
      </c>
      <c r="W26" s="160">
        <v>4.3</v>
      </c>
      <c r="X26" s="160" t="s">
        <v>958</v>
      </c>
      <c r="Y26" s="5"/>
      <c r="AA26" s="160">
        <f t="shared" si="1"/>
        <v>12</v>
      </c>
      <c r="AB26" s="160" t="s">
        <v>30</v>
      </c>
      <c r="AC26" s="160">
        <v>63</v>
      </c>
      <c r="AD26" s="158" t="s">
        <v>328</v>
      </c>
      <c r="AE26" s="158" t="s">
        <v>371</v>
      </c>
      <c r="AF26" s="160">
        <v>112.2</v>
      </c>
      <c r="AG26" s="160" t="s">
        <v>968</v>
      </c>
      <c r="AH26" s="160">
        <v>3.5</v>
      </c>
      <c r="AI26" s="160">
        <v>1</v>
      </c>
      <c r="AJ26" s="160">
        <v>4.5</v>
      </c>
      <c r="AK26" s="160" t="s">
        <v>958</v>
      </c>
      <c r="AL26" s="5"/>
      <c r="AN26" s="160">
        <f t="shared" si="2"/>
        <v>12</v>
      </c>
      <c r="AO26" s="160" t="s">
        <v>30</v>
      </c>
      <c r="AP26" s="160">
        <v>63</v>
      </c>
      <c r="AQ26" s="158" t="s">
        <v>199</v>
      </c>
      <c r="AR26" s="160" t="s">
        <v>128</v>
      </c>
      <c r="AS26" s="160">
        <v>27.4</v>
      </c>
      <c r="AT26" s="66" t="s">
        <v>957</v>
      </c>
      <c r="AU26" s="160">
        <v>3</v>
      </c>
      <c r="AV26" s="160">
        <v>1</v>
      </c>
      <c r="AW26" s="66">
        <v>4</v>
      </c>
      <c r="AX26" s="160" t="s">
        <v>958</v>
      </c>
      <c r="AY26" s="5"/>
      <c r="BA26" s="160">
        <f t="shared" si="3"/>
        <v>12</v>
      </c>
      <c r="BB26" s="160" t="s">
        <v>30</v>
      </c>
      <c r="BC26" s="160">
        <v>110</v>
      </c>
      <c r="BD26" s="160" t="s">
        <v>460</v>
      </c>
      <c r="BE26" s="160" t="s">
        <v>659</v>
      </c>
      <c r="BF26" s="160">
        <v>67.7</v>
      </c>
      <c r="BG26" s="66" t="s">
        <v>1134</v>
      </c>
      <c r="BH26" s="160">
        <v>3.2</v>
      </c>
      <c r="BI26" s="160">
        <v>1</v>
      </c>
      <c r="BJ26" s="66">
        <v>4.2</v>
      </c>
      <c r="BK26" s="160" t="s">
        <v>958</v>
      </c>
      <c r="BL26" s="160"/>
      <c r="BN26" s="160">
        <f t="shared" si="4"/>
        <v>12</v>
      </c>
      <c r="BO26" s="160" t="s">
        <v>30</v>
      </c>
      <c r="BP26" s="160">
        <v>63</v>
      </c>
      <c r="BQ26" s="160" t="s">
        <v>193</v>
      </c>
      <c r="BR26" s="160" t="s">
        <v>97</v>
      </c>
      <c r="BS26" s="160">
        <v>61.7</v>
      </c>
      <c r="BT26" s="160" t="s">
        <v>968</v>
      </c>
      <c r="BU26" s="158">
        <v>3.5</v>
      </c>
      <c r="BV26" s="158">
        <v>1</v>
      </c>
      <c r="BW26" s="158">
        <v>4.5</v>
      </c>
      <c r="BX26" s="158" t="s">
        <v>958</v>
      </c>
      <c r="BY26" s="5"/>
    </row>
    <row r="27" spans="1:77">
      <c r="N27" s="158">
        <f t="shared" si="5"/>
        <v>13</v>
      </c>
      <c r="O27" s="158" t="s">
        <v>30</v>
      </c>
      <c r="P27" s="160">
        <v>63</v>
      </c>
      <c r="Q27" s="158" t="s">
        <v>116</v>
      </c>
      <c r="R27" s="158" t="s">
        <v>1243</v>
      </c>
      <c r="S27" s="158">
        <v>3.5</v>
      </c>
      <c r="T27" s="5" t="s">
        <v>957</v>
      </c>
      <c r="U27" s="160">
        <v>3.3</v>
      </c>
      <c r="V27" s="160">
        <v>1</v>
      </c>
      <c r="W27" s="160">
        <v>4.3</v>
      </c>
      <c r="X27" s="160" t="s">
        <v>958</v>
      </c>
      <c r="Y27" s="5"/>
      <c r="AA27" s="160">
        <f t="shared" si="1"/>
        <v>13</v>
      </c>
      <c r="AB27" s="160" t="s">
        <v>30</v>
      </c>
      <c r="AC27" s="160">
        <v>63</v>
      </c>
      <c r="AD27" s="158" t="s">
        <v>311</v>
      </c>
      <c r="AE27" s="158" t="s">
        <v>357</v>
      </c>
      <c r="AF27" s="160">
        <v>74.599999999999994</v>
      </c>
      <c r="AG27" s="160" t="s">
        <v>968</v>
      </c>
      <c r="AH27" s="160">
        <v>3.5</v>
      </c>
      <c r="AI27" s="160">
        <v>1</v>
      </c>
      <c r="AJ27" s="160">
        <v>4.5</v>
      </c>
      <c r="AK27" s="160" t="s">
        <v>958</v>
      </c>
      <c r="AL27" s="5"/>
      <c r="AN27" s="160">
        <f t="shared" si="2"/>
        <v>13</v>
      </c>
      <c r="AO27" s="160" t="s">
        <v>30</v>
      </c>
      <c r="AP27" s="160">
        <v>63</v>
      </c>
      <c r="AQ27" s="158" t="s">
        <v>199</v>
      </c>
      <c r="AR27" s="160" t="s">
        <v>128</v>
      </c>
      <c r="AS27" s="160">
        <v>33.700000000000003</v>
      </c>
      <c r="AT27" s="66" t="s">
        <v>957</v>
      </c>
      <c r="AU27" s="160">
        <v>3</v>
      </c>
      <c r="AV27" s="160">
        <v>1</v>
      </c>
      <c r="AW27" s="66">
        <v>4</v>
      </c>
      <c r="AX27" s="160" t="s">
        <v>958</v>
      </c>
      <c r="AY27" s="5"/>
      <c r="BA27" s="160">
        <f t="shared" si="3"/>
        <v>13</v>
      </c>
      <c r="BB27" s="160" t="s">
        <v>30</v>
      </c>
      <c r="BC27" s="160">
        <v>63</v>
      </c>
      <c r="BD27" s="160" t="s">
        <v>659</v>
      </c>
      <c r="BE27" s="160" t="s">
        <v>472</v>
      </c>
      <c r="BF27" s="14">
        <v>30.4</v>
      </c>
      <c r="BG27" s="66" t="s">
        <v>1134</v>
      </c>
      <c r="BH27" s="160">
        <v>3.2</v>
      </c>
      <c r="BI27" s="160">
        <v>1</v>
      </c>
      <c r="BJ27" s="66">
        <v>4.2</v>
      </c>
      <c r="BK27" s="160" t="s">
        <v>958</v>
      </c>
      <c r="BL27" s="160"/>
      <c r="BN27" s="160">
        <f t="shared" si="4"/>
        <v>13</v>
      </c>
      <c r="BO27" s="160" t="s">
        <v>30</v>
      </c>
      <c r="BP27" s="160">
        <v>63</v>
      </c>
      <c r="BQ27" s="160" t="s">
        <v>400</v>
      </c>
      <c r="BR27" s="160" t="s">
        <v>615</v>
      </c>
      <c r="BS27" s="160">
        <v>55.3</v>
      </c>
      <c r="BT27" s="160" t="s">
        <v>968</v>
      </c>
      <c r="BU27" s="158">
        <v>3.5</v>
      </c>
      <c r="BV27" s="158">
        <v>1</v>
      </c>
      <c r="BW27" s="158">
        <v>4.5</v>
      </c>
      <c r="BX27" s="158" t="s">
        <v>958</v>
      </c>
      <c r="BY27" s="5"/>
    </row>
    <row r="28" spans="1:77">
      <c r="N28" s="158">
        <f t="shared" si="5"/>
        <v>14</v>
      </c>
      <c r="O28" s="158" t="s">
        <v>30</v>
      </c>
      <c r="P28" s="160">
        <v>63</v>
      </c>
      <c r="Q28" s="158" t="s">
        <v>1243</v>
      </c>
      <c r="R28" s="158" t="s">
        <v>309</v>
      </c>
      <c r="S28" s="158">
        <v>40.5</v>
      </c>
      <c r="T28" s="5" t="s">
        <v>957</v>
      </c>
      <c r="U28" s="160">
        <v>3.3</v>
      </c>
      <c r="V28" s="160">
        <v>1</v>
      </c>
      <c r="W28" s="160">
        <v>4.3</v>
      </c>
      <c r="X28" s="160" t="s">
        <v>958</v>
      </c>
      <c r="Y28" s="5"/>
      <c r="AA28" s="160">
        <f t="shared" si="1"/>
        <v>14</v>
      </c>
      <c r="AB28" s="160" t="s">
        <v>30</v>
      </c>
      <c r="AC28" s="160">
        <v>63</v>
      </c>
      <c r="AD28" s="158" t="s">
        <v>357</v>
      </c>
      <c r="AE28" s="158" t="s">
        <v>305</v>
      </c>
      <c r="AF28" s="160">
        <v>51.1</v>
      </c>
      <c r="AG28" s="160" t="s">
        <v>968</v>
      </c>
      <c r="AH28" s="160">
        <v>3.5</v>
      </c>
      <c r="AI28" s="160">
        <v>1</v>
      </c>
      <c r="AJ28" s="160">
        <v>4.5</v>
      </c>
      <c r="AK28" s="160" t="s">
        <v>958</v>
      </c>
      <c r="AL28" s="5"/>
      <c r="AN28" s="160">
        <f t="shared" si="2"/>
        <v>14</v>
      </c>
      <c r="AO28" s="160" t="s">
        <v>30</v>
      </c>
      <c r="AP28" s="160">
        <v>63</v>
      </c>
      <c r="AQ28" s="160" t="s">
        <v>128</v>
      </c>
      <c r="AR28" s="160" t="s">
        <v>360</v>
      </c>
      <c r="AS28" s="160">
        <v>39</v>
      </c>
      <c r="AT28" s="66" t="s">
        <v>957</v>
      </c>
      <c r="AU28" s="160">
        <v>3</v>
      </c>
      <c r="AV28" s="160">
        <v>1</v>
      </c>
      <c r="AW28" s="66">
        <v>4</v>
      </c>
      <c r="AX28" s="160" t="s">
        <v>958</v>
      </c>
      <c r="AY28" s="5"/>
      <c r="BA28" s="160">
        <f t="shared" si="3"/>
        <v>14</v>
      </c>
      <c r="BB28" s="160" t="s">
        <v>30</v>
      </c>
      <c r="BC28" s="160">
        <v>110</v>
      </c>
      <c r="BD28" s="160" t="s">
        <v>659</v>
      </c>
      <c r="BE28" s="160" t="s">
        <v>374</v>
      </c>
      <c r="BF28" s="14">
        <v>519.20000000000005</v>
      </c>
      <c r="BG28" s="66" t="s">
        <v>1134</v>
      </c>
      <c r="BH28" s="160">
        <v>3.2</v>
      </c>
      <c r="BI28" s="160">
        <v>1</v>
      </c>
      <c r="BJ28" s="66">
        <v>4.2</v>
      </c>
      <c r="BK28" s="160" t="s">
        <v>958</v>
      </c>
      <c r="BL28" s="160"/>
      <c r="BN28" s="160">
        <f t="shared" si="4"/>
        <v>14</v>
      </c>
      <c r="BO28" s="160" t="s">
        <v>30</v>
      </c>
      <c r="BP28" s="160">
        <v>63</v>
      </c>
      <c r="BQ28" s="160" t="s">
        <v>514</v>
      </c>
      <c r="BR28" s="160" t="s">
        <v>588</v>
      </c>
      <c r="BS28" s="160">
        <v>38.700000000000003</v>
      </c>
      <c r="BT28" s="160" t="s">
        <v>968</v>
      </c>
      <c r="BU28" s="158">
        <v>3.5</v>
      </c>
      <c r="BV28" s="158">
        <v>1</v>
      </c>
      <c r="BW28" s="158">
        <v>4.5</v>
      </c>
      <c r="BX28" s="158" t="s">
        <v>958</v>
      </c>
      <c r="BY28" s="5"/>
    </row>
    <row r="29" spans="1:77">
      <c r="N29" s="158">
        <f t="shared" si="5"/>
        <v>15</v>
      </c>
      <c r="O29" s="158" t="s">
        <v>30</v>
      </c>
      <c r="P29" s="160">
        <v>63</v>
      </c>
      <c r="Q29" s="158" t="s">
        <v>1243</v>
      </c>
      <c r="R29" s="158" t="s">
        <v>1244</v>
      </c>
      <c r="S29" s="158">
        <v>46.4</v>
      </c>
      <c r="T29" s="5" t="s">
        <v>957</v>
      </c>
      <c r="U29" s="160">
        <v>3.3</v>
      </c>
      <c r="V29" s="160">
        <v>1</v>
      </c>
      <c r="W29" s="160">
        <v>4.3</v>
      </c>
      <c r="X29" s="160" t="s">
        <v>958</v>
      </c>
      <c r="Y29" s="5"/>
      <c r="AA29" s="160">
        <f t="shared" si="1"/>
        <v>15</v>
      </c>
      <c r="AB29" s="160" t="s">
        <v>30</v>
      </c>
      <c r="AC29" s="160">
        <v>63</v>
      </c>
      <c r="AD29" s="160" t="s">
        <v>633</v>
      </c>
      <c r="AE29" s="160" t="s">
        <v>619</v>
      </c>
      <c r="AF29" s="158">
        <v>170.9</v>
      </c>
      <c r="AG29" s="160" t="s">
        <v>968</v>
      </c>
      <c r="AH29" s="160">
        <v>3.5</v>
      </c>
      <c r="AI29" s="160">
        <v>1</v>
      </c>
      <c r="AJ29" s="160">
        <v>4.5</v>
      </c>
      <c r="AK29" s="160" t="s">
        <v>958</v>
      </c>
      <c r="AL29" s="5"/>
      <c r="AN29" s="160">
        <f t="shared" si="2"/>
        <v>15</v>
      </c>
      <c r="AO29" s="160" t="s">
        <v>30</v>
      </c>
      <c r="AP29" s="160">
        <v>63</v>
      </c>
      <c r="AQ29" s="160" t="s">
        <v>128</v>
      </c>
      <c r="AR29" s="160" t="s">
        <v>76</v>
      </c>
      <c r="AS29" s="160">
        <v>86</v>
      </c>
      <c r="AT29" s="66" t="s">
        <v>957</v>
      </c>
      <c r="AU29" s="160">
        <v>3</v>
      </c>
      <c r="AV29" s="160">
        <v>1</v>
      </c>
      <c r="AW29" s="66">
        <v>4</v>
      </c>
      <c r="AX29" s="160" t="s">
        <v>958</v>
      </c>
      <c r="AY29" s="5"/>
      <c r="BA29" s="160">
        <f t="shared" si="3"/>
        <v>15</v>
      </c>
      <c r="BB29" s="160" t="s">
        <v>30</v>
      </c>
      <c r="BC29" s="160">
        <v>63</v>
      </c>
      <c r="BD29" s="160" t="s">
        <v>374</v>
      </c>
      <c r="BE29" s="160" t="s">
        <v>228</v>
      </c>
      <c r="BF29" s="160">
        <v>38.200000000000003</v>
      </c>
      <c r="BG29" s="66" t="s">
        <v>1134</v>
      </c>
      <c r="BH29" s="160">
        <v>3.2</v>
      </c>
      <c r="BI29" s="160">
        <v>1</v>
      </c>
      <c r="BJ29" s="66">
        <v>4.2</v>
      </c>
      <c r="BK29" s="160" t="s">
        <v>958</v>
      </c>
      <c r="BL29" s="160"/>
      <c r="BN29" s="160">
        <f t="shared" si="4"/>
        <v>15</v>
      </c>
      <c r="BO29" s="160" t="s">
        <v>30</v>
      </c>
      <c r="BP29" s="160">
        <v>63</v>
      </c>
      <c r="BQ29" s="160" t="s">
        <v>197</v>
      </c>
      <c r="BR29" s="160" t="s">
        <v>540</v>
      </c>
      <c r="BS29" s="160">
        <v>275</v>
      </c>
      <c r="BT29" s="160" t="s">
        <v>968</v>
      </c>
      <c r="BU29" s="158">
        <v>3.5</v>
      </c>
      <c r="BV29" s="158">
        <v>1</v>
      </c>
      <c r="BW29" s="158">
        <v>4.5</v>
      </c>
      <c r="BX29" s="158" t="s">
        <v>958</v>
      </c>
      <c r="BY29" s="5"/>
    </row>
    <row r="30" spans="1:77">
      <c r="N30" s="158">
        <f t="shared" si="5"/>
        <v>16</v>
      </c>
      <c r="O30" s="158" t="s">
        <v>30</v>
      </c>
      <c r="P30" s="160">
        <v>63</v>
      </c>
      <c r="Q30" s="158" t="s">
        <v>1244</v>
      </c>
      <c r="R30" s="158" t="s">
        <v>341</v>
      </c>
      <c r="S30" s="158">
        <v>68</v>
      </c>
      <c r="T30" s="5" t="s">
        <v>957</v>
      </c>
      <c r="U30" s="160">
        <v>3.3</v>
      </c>
      <c r="V30" s="160">
        <v>1</v>
      </c>
      <c r="W30" s="160">
        <v>4.3</v>
      </c>
      <c r="X30" s="160" t="s">
        <v>958</v>
      </c>
      <c r="Y30" s="5"/>
      <c r="AA30" s="160">
        <f t="shared" si="1"/>
        <v>16</v>
      </c>
      <c r="AB30" s="160" t="s">
        <v>30</v>
      </c>
      <c r="AC30" s="160">
        <v>63</v>
      </c>
      <c r="AD30" s="160" t="s">
        <v>619</v>
      </c>
      <c r="AE30" s="160" t="s">
        <v>341</v>
      </c>
      <c r="AF30" s="158">
        <v>123</v>
      </c>
      <c r="AG30" s="160" t="s">
        <v>968</v>
      </c>
      <c r="AH30" s="160">
        <v>3.5</v>
      </c>
      <c r="AI30" s="160">
        <v>1</v>
      </c>
      <c r="AJ30" s="160">
        <v>4.5</v>
      </c>
      <c r="AK30" s="160" t="s">
        <v>958</v>
      </c>
      <c r="AL30" s="5"/>
      <c r="AN30" s="160">
        <f t="shared" si="2"/>
        <v>16</v>
      </c>
      <c r="AO30" s="160" t="s">
        <v>30</v>
      </c>
      <c r="AP30" s="160">
        <v>63</v>
      </c>
      <c r="AQ30" s="158" t="s">
        <v>76</v>
      </c>
      <c r="AR30" s="158" t="s">
        <v>329</v>
      </c>
      <c r="AS30" s="160">
        <v>56.8</v>
      </c>
      <c r="AT30" s="66" t="s">
        <v>957</v>
      </c>
      <c r="AU30" s="160">
        <v>3</v>
      </c>
      <c r="AV30" s="160">
        <v>1</v>
      </c>
      <c r="AW30" s="66">
        <v>4</v>
      </c>
      <c r="AX30" s="160" t="s">
        <v>958</v>
      </c>
      <c r="AY30" s="5"/>
      <c r="BA30" s="160">
        <f t="shared" si="3"/>
        <v>16</v>
      </c>
      <c r="BB30" s="160" t="s">
        <v>30</v>
      </c>
      <c r="BC30" s="160">
        <v>63</v>
      </c>
      <c r="BD30" s="160" t="s">
        <v>228</v>
      </c>
      <c r="BE30" s="160" t="s">
        <v>467</v>
      </c>
      <c r="BF30" s="160">
        <v>82.5</v>
      </c>
      <c r="BG30" s="66" t="s">
        <v>1134</v>
      </c>
      <c r="BH30" s="160">
        <v>3.2</v>
      </c>
      <c r="BI30" s="160">
        <v>1</v>
      </c>
      <c r="BJ30" s="66">
        <v>4.2</v>
      </c>
      <c r="BK30" s="160" t="s">
        <v>958</v>
      </c>
      <c r="BL30" s="160"/>
      <c r="BN30" s="188"/>
      <c r="BO30" s="189"/>
      <c r="BP30" s="184" t="s">
        <v>1023</v>
      </c>
      <c r="BQ30" s="185"/>
      <c r="BR30" s="185"/>
      <c r="BS30" s="186"/>
      <c r="BT30" s="184" t="s">
        <v>1024</v>
      </c>
      <c r="BU30" s="185"/>
      <c r="BV30" s="186"/>
      <c r="BW30" s="184" t="s">
        <v>1025</v>
      </c>
      <c r="BX30" s="185"/>
      <c r="BY30" s="187"/>
    </row>
    <row r="31" spans="1:77">
      <c r="N31" s="158">
        <f t="shared" si="5"/>
        <v>17</v>
      </c>
      <c r="O31" s="158" t="s">
        <v>30</v>
      </c>
      <c r="P31" s="160">
        <v>63</v>
      </c>
      <c r="Q31" s="158" t="s">
        <v>1244</v>
      </c>
      <c r="R31" s="158" t="s">
        <v>341</v>
      </c>
      <c r="S31" s="158">
        <v>3.5</v>
      </c>
      <c r="T31" s="5" t="s">
        <v>957</v>
      </c>
      <c r="U31" s="160">
        <v>3.3</v>
      </c>
      <c r="V31" s="160">
        <v>1</v>
      </c>
      <c r="W31" s="160">
        <v>4.3</v>
      </c>
      <c r="X31" s="160" t="s">
        <v>958</v>
      </c>
      <c r="Y31" s="5"/>
      <c r="AA31" s="160">
        <f t="shared" si="1"/>
        <v>17</v>
      </c>
      <c r="AB31" s="160" t="s">
        <v>30</v>
      </c>
      <c r="AC31" s="160">
        <v>63</v>
      </c>
      <c r="AD31" s="160" t="s">
        <v>340</v>
      </c>
      <c r="AE31" s="160" t="s">
        <v>127</v>
      </c>
      <c r="AF31" s="14">
        <v>81</v>
      </c>
      <c r="AG31" s="160" t="s">
        <v>968</v>
      </c>
      <c r="AH31" s="160">
        <v>3.5</v>
      </c>
      <c r="AI31" s="160">
        <v>1</v>
      </c>
      <c r="AJ31" s="160">
        <v>4.5</v>
      </c>
      <c r="AK31" s="160" t="s">
        <v>958</v>
      </c>
      <c r="AL31" s="5"/>
      <c r="AN31" s="160">
        <f t="shared" si="2"/>
        <v>17</v>
      </c>
      <c r="AO31" s="160" t="s">
        <v>30</v>
      </c>
      <c r="AP31" s="160">
        <v>63</v>
      </c>
      <c r="AQ31" s="158" t="s">
        <v>76</v>
      </c>
      <c r="AR31" s="158" t="s">
        <v>329</v>
      </c>
      <c r="AS31" s="160">
        <v>18.2</v>
      </c>
      <c r="AT31" s="66" t="s">
        <v>957</v>
      </c>
      <c r="AU31" s="160">
        <v>3</v>
      </c>
      <c r="AV31" s="160">
        <v>1</v>
      </c>
      <c r="AW31" s="66">
        <v>4</v>
      </c>
      <c r="AX31" s="160" t="s">
        <v>958</v>
      </c>
      <c r="AY31" s="5"/>
      <c r="BA31" s="160">
        <f t="shared" si="3"/>
        <v>17</v>
      </c>
      <c r="BB31" s="160" t="s">
        <v>30</v>
      </c>
      <c r="BC31" s="160">
        <v>63</v>
      </c>
      <c r="BD31" s="160" t="s">
        <v>467</v>
      </c>
      <c r="BE31" s="160" t="s">
        <v>591</v>
      </c>
      <c r="BF31" s="160">
        <v>56.8</v>
      </c>
      <c r="BG31" s="66" t="s">
        <v>1134</v>
      </c>
      <c r="BH31" s="160">
        <v>3.2</v>
      </c>
      <c r="BI31" s="160">
        <v>1</v>
      </c>
      <c r="BJ31" s="66">
        <v>4.2</v>
      </c>
      <c r="BK31" s="160" t="s">
        <v>958</v>
      </c>
      <c r="BL31" s="160"/>
      <c r="BN31" s="178" t="s">
        <v>1028</v>
      </c>
      <c r="BO31" s="179"/>
      <c r="BP31" s="180"/>
      <c r="BQ31" s="181"/>
      <c r="BR31" s="181"/>
      <c r="BS31" s="182"/>
      <c r="BT31" s="180"/>
      <c r="BU31" s="181"/>
      <c r="BV31" s="182"/>
      <c r="BW31" s="180"/>
      <c r="BX31" s="181"/>
      <c r="BY31" s="183"/>
    </row>
    <row r="32" spans="1:77">
      <c r="N32" s="158">
        <f t="shared" si="5"/>
        <v>18</v>
      </c>
      <c r="O32" s="158" t="s">
        <v>30</v>
      </c>
      <c r="P32" s="160">
        <v>63</v>
      </c>
      <c r="Q32" s="158" t="s">
        <v>1244</v>
      </c>
      <c r="R32" s="158" t="s">
        <v>306</v>
      </c>
      <c r="S32" s="158">
        <v>104.2</v>
      </c>
      <c r="T32" s="5" t="s">
        <v>957</v>
      </c>
      <c r="U32" s="160">
        <v>3.3</v>
      </c>
      <c r="V32" s="160">
        <v>1</v>
      </c>
      <c r="W32" s="160">
        <v>4.3</v>
      </c>
      <c r="X32" s="160" t="s">
        <v>958</v>
      </c>
      <c r="Y32" s="5"/>
      <c r="AA32" s="160">
        <f t="shared" si="1"/>
        <v>18</v>
      </c>
      <c r="AB32" s="160" t="s">
        <v>30</v>
      </c>
      <c r="AC32" s="160">
        <v>63</v>
      </c>
      <c r="AD32" s="160" t="s">
        <v>127</v>
      </c>
      <c r="AE32" s="160" t="s">
        <v>209</v>
      </c>
      <c r="AF32" s="160">
        <v>177</v>
      </c>
      <c r="AG32" s="160" t="s">
        <v>968</v>
      </c>
      <c r="AH32" s="160">
        <v>3.5</v>
      </c>
      <c r="AI32" s="160">
        <v>1</v>
      </c>
      <c r="AJ32" s="160">
        <v>4.5</v>
      </c>
      <c r="AK32" s="160" t="s">
        <v>958</v>
      </c>
      <c r="AL32" s="5"/>
      <c r="AN32" s="160">
        <f t="shared" si="2"/>
        <v>18</v>
      </c>
      <c r="AO32" s="160" t="s">
        <v>30</v>
      </c>
      <c r="AP32" s="160">
        <v>63</v>
      </c>
      <c r="AQ32" s="158" t="s">
        <v>76</v>
      </c>
      <c r="AR32" s="158" t="s">
        <v>103</v>
      </c>
      <c r="AS32" s="160">
        <v>61.2</v>
      </c>
      <c r="AT32" s="66" t="s">
        <v>957</v>
      </c>
      <c r="AU32" s="160">
        <v>3</v>
      </c>
      <c r="AV32" s="160">
        <v>1</v>
      </c>
      <c r="AW32" s="66">
        <v>4</v>
      </c>
      <c r="AX32" s="160" t="s">
        <v>958</v>
      </c>
      <c r="AY32" s="5"/>
      <c r="BA32" s="160">
        <f t="shared" si="3"/>
        <v>18</v>
      </c>
      <c r="BB32" s="160" t="s">
        <v>30</v>
      </c>
      <c r="BC32" s="160">
        <v>63</v>
      </c>
      <c r="BD32" s="160" t="s">
        <v>467</v>
      </c>
      <c r="BE32" s="160" t="s">
        <v>453</v>
      </c>
      <c r="BF32" s="160">
        <v>87.2</v>
      </c>
      <c r="BG32" s="66" t="s">
        <v>1134</v>
      </c>
      <c r="BH32" s="160">
        <v>3.2</v>
      </c>
      <c r="BI32" s="160">
        <v>1</v>
      </c>
      <c r="BJ32" s="66">
        <v>4.2</v>
      </c>
      <c r="BK32" s="160" t="s">
        <v>958</v>
      </c>
      <c r="BL32" s="160"/>
      <c r="BN32" s="178" t="s">
        <v>1033</v>
      </c>
      <c r="BO32" s="179"/>
      <c r="BP32" s="180"/>
      <c r="BQ32" s="181"/>
      <c r="BR32" s="181"/>
      <c r="BS32" s="182"/>
      <c r="BT32" s="180"/>
      <c r="BU32" s="181"/>
      <c r="BV32" s="182"/>
      <c r="BW32" s="180"/>
      <c r="BX32" s="181"/>
      <c r="BY32" s="183"/>
    </row>
    <row r="33" spans="14:64">
      <c r="N33" s="158">
        <f t="shared" si="5"/>
        <v>19</v>
      </c>
      <c r="O33" s="158" t="s">
        <v>30</v>
      </c>
      <c r="P33" s="160">
        <v>63</v>
      </c>
      <c r="Q33" s="158" t="s">
        <v>392</v>
      </c>
      <c r="R33" s="158" t="s">
        <v>326</v>
      </c>
      <c r="S33" s="158">
        <v>72.7</v>
      </c>
      <c r="T33" s="5" t="s">
        <v>957</v>
      </c>
      <c r="U33" s="160">
        <v>3.3</v>
      </c>
      <c r="V33" s="160">
        <v>1</v>
      </c>
      <c r="W33" s="160">
        <v>4.3</v>
      </c>
      <c r="X33" s="160" t="s">
        <v>958</v>
      </c>
      <c r="Y33" s="5"/>
      <c r="AA33" s="160">
        <f t="shared" si="1"/>
        <v>19</v>
      </c>
      <c r="AB33" s="160" t="s">
        <v>30</v>
      </c>
      <c r="AC33" s="160">
        <v>63</v>
      </c>
      <c r="AD33" s="158" t="s">
        <v>619</v>
      </c>
      <c r="AE33" s="158" t="s">
        <v>386</v>
      </c>
      <c r="AF33" s="160">
        <v>71.7</v>
      </c>
      <c r="AG33" s="160" t="s">
        <v>968</v>
      </c>
      <c r="AH33" s="160">
        <v>3.5</v>
      </c>
      <c r="AI33" s="160">
        <v>1</v>
      </c>
      <c r="AJ33" s="160">
        <v>4.5</v>
      </c>
      <c r="AK33" s="160" t="s">
        <v>958</v>
      </c>
      <c r="AL33" s="5"/>
      <c r="AN33" s="160">
        <f t="shared" si="2"/>
        <v>19</v>
      </c>
      <c r="AO33" s="160" t="s">
        <v>30</v>
      </c>
      <c r="AP33" s="160">
        <v>63</v>
      </c>
      <c r="AQ33" s="158" t="s">
        <v>79</v>
      </c>
      <c r="AR33" s="160" t="s">
        <v>385</v>
      </c>
      <c r="AS33" s="160">
        <v>38.9</v>
      </c>
      <c r="AT33" s="66" t="s">
        <v>957</v>
      </c>
      <c r="AU33" s="160">
        <v>3</v>
      </c>
      <c r="AV33" s="160">
        <v>1</v>
      </c>
      <c r="AW33" s="66">
        <v>4</v>
      </c>
      <c r="AX33" s="160" t="s">
        <v>958</v>
      </c>
      <c r="AY33" s="5"/>
      <c r="BA33" s="160">
        <f t="shared" si="3"/>
        <v>19</v>
      </c>
      <c r="BB33" s="160" t="s">
        <v>30</v>
      </c>
      <c r="BC33" s="160">
        <v>63</v>
      </c>
      <c r="BD33" s="160" t="s">
        <v>453</v>
      </c>
      <c r="BE33" s="160" t="s">
        <v>383</v>
      </c>
      <c r="BF33" s="160">
        <v>14.2</v>
      </c>
      <c r="BG33" s="66" t="s">
        <v>1134</v>
      </c>
      <c r="BH33" s="160">
        <v>3.2</v>
      </c>
      <c r="BI33" s="160">
        <v>1</v>
      </c>
      <c r="BJ33" s="66">
        <v>4.2</v>
      </c>
      <c r="BK33" s="160" t="s">
        <v>958</v>
      </c>
      <c r="BL33" s="160"/>
    </row>
    <row r="34" spans="14:64">
      <c r="N34" s="158">
        <f t="shared" si="5"/>
        <v>20</v>
      </c>
      <c r="O34" s="158" t="s">
        <v>30</v>
      </c>
      <c r="P34" s="160">
        <v>63</v>
      </c>
      <c r="Q34" s="158" t="s">
        <v>392</v>
      </c>
      <c r="R34" s="158" t="s">
        <v>326</v>
      </c>
      <c r="S34" s="158">
        <v>26.6</v>
      </c>
      <c r="T34" s="5" t="s">
        <v>957</v>
      </c>
      <c r="U34" s="160">
        <v>3.3</v>
      </c>
      <c r="V34" s="160">
        <v>1</v>
      </c>
      <c r="W34" s="160">
        <v>4.3</v>
      </c>
      <c r="X34" s="160" t="s">
        <v>958</v>
      </c>
      <c r="Y34" s="5"/>
      <c r="AA34" s="160">
        <f t="shared" si="1"/>
        <v>20</v>
      </c>
      <c r="AB34" s="160" t="s">
        <v>30</v>
      </c>
      <c r="AC34" s="160">
        <v>63</v>
      </c>
      <c r="AD34" s="158" t="s">
        <v>386</v>
      </c>
      <c r="AE34" s="158" t="s">
        <v>185</v>
      </c>
      <c r="AF34" s="160">
        <v>126.5</v>
      </c>
      <c r="AG34" s="160" t="s">
        <v>968</v>
      </c>
      <c r="AH34" s="160">
        <v>3.5</v>
      </c>
      <c r="AI34" s="160">
        <v>1</v>
      </c>
      <c r="AJ34" s="160">
        <v>4.5</v>
      </c>
      <c r="AK34" s="160" t="s">
        <v>958</v>
      </c>
      <c r="AL34" s="5"/>
      <c r="AN34" s="160">
        <f t="shared" si="2"/>
        <v>20</v>
      </c>
      <c r="AO34" s="160" t="s">
        <v>30</v>
      </c>
      <c r="AP34" s="160">
        <v>63</v>
      </c>
      <c r="AQ34" s="160" t="s">
        <v>385</v>
      </c>
      <c r="AR34" s="160" t="s">
        <v>1245</v>
      </c>
      <c r="AS34" s="160">
        <v>90</v>
      </c>
      <c r="AT34" s="66" t="s">
        <v>957</v>
      </c>
      <c r="AU34" s="160">
        <v>3</v>
      </c>
      <c r="AV34" s="160">
        <v>1</v>
      </c>
      <c r="AW34" s="66">
        <v>4</v>
      </c>
      <c r="AX34" s="160" t="s">
        <v>958</v>
      </c>
      <c r="AY34" s="5"/>
      <c r="BA34" s="160">
        <f t="shared" si="3"/>
        <v>20</v>
      </c>
      <c r="BB34" s="160" t="s">
        <v>30</v>
      </c>
      <c r="BC34" s="160">
        <v>63</v>
      </c>
      <c r="BD34" s="160" t="s">
        <v>453</v>
      </c>
      <c r="BE34" s="160" t="s">
        <v>587</v>
      </c>
      <c r="BF34" s="160">
        <v>27</v>
      </c>
      <c r="BG34" s="66" t="s">
        <v>1134</v>
      </c>
      <c r="BH34" s="160">
        <v>3.2</v>
      </c>
      <c r="BI34" s="160">
        <v>1</v>
      </c>
      <c r="BJ34" s="66">
        <v>4.2</v>
      </c>
      <c r="BK34" s="160" t="s">
        <v>958</v>
      </c>
      <c r="BL34" s="160"/>
    </row>
    <row r="35" spans="14:64">
      <c r="N35" s="158">
        <f t="shared" si="5"/>
        <v>21</v>
      </c>
      <c r="O35" s="158" t="s">
        <v>30</v>
      </c>
      <c r="P35" s="160">
        <v>63</v>
      </c>
      <c r="Q35" s="158" t="s">
        <v>209</v>
      </c>
      <c r="R35" s="158" t="s">
        <v>202</v>
      </c>
      <c r="S35" s="158">
        <v>86</v>
      </c>
      <c r="T35" s="5" t="s">
        <v>957</v>
      </c>
      <c r="U35" s="160">
        <v>3.3</v>
      </c>
      <c r="V35" s="160">
        <v>1</v>
      </c>
      <c r="W35" s="160">
        <v>4.3</v>
      </c>
      <c r="X35" s="160" t="s">
        <v>958</v>
      </c>
      <c r="Y35" s="5"/>
      <c r="AA35" s="160">
        <f t="shared" si="1"/>
        <v>21</v>
      </c>
      <c r="AB35" s="160" t="s">
        <v>30</v>
      </c>
      <c r="AC35" s="160">
        <v>63</v>
      </c>
      <c r="AD35" s="158" t="s">
        <v>386</v>
      </c>
      <c r="AE35" s="158" t="s">
        <v>320</v>
      </c>
      <c r="AF35" s="158">
        <v>269.39999999999998</v>
      </c>
      <c r="AG35" s="160" t="s">
        <v>968</v>
      </c>
      <c r="AH35" s="160">
        <v>3.5</v>
      </c>
      <c r="AI35" s="160">
        <v>1</v>
      </c>
      <c r="AJ35" s="160">
        <v>4.5</v>
      </c>
      <c r="AK35" s="160" t="s">
        <v>958</v>
      </c>
      <c r="AL35" s="5"/>
      <c r="AN35" s="160">
        <f t="shared" si="2"/>
        <v>21</v>
      </c>
      <c r="AO35" s="160" t="s">
        <v>30</v>
      </c>
      <c r="AP35" s="160">
        <v>63</v>
      </c>
      <c r="AQ35" s="160" t="s">
        <v>385</v>
      </c>
      <c r="AR35" s="160" t="s">
        <v>1245</v>
      </c>
      <c r="AS35" s="160">
        <v>8.1999999999999993</v>
      </c>
      <c r="AT35" s="66" t="s">
        <v>957</v>
      </c>
      <c r="AU35" s="160">
        <v>3</v>
      </c>
      <c r="AV35" s="160">
        <v>1</v>
      </c>
      <c r="AW35" s="66">
        <v>4</v>
      </c>
      <c r="AX35" s="160" t="s">
        <v>958</v>
      </c>
      <c r="AY35" s="5"/>
      <c r="BA35" s="160">
        <f t="shared" si="3"/>
        <v>21</v>
      </c>
      <c r="BB35" s="160" t="s">
        <v>30</v>
      </c>
      <c r="BC35" s="160">
        <v>63</v>
      </c>
      <c r="BD35" s="160" t="s">
        <v>615</v>
      </c>
      <c r="BE35" s="160" t="s">
        <v>174</v>
      </c>
      <c r="BF35" s="160">
        <v>3</v>
      </c>
      <c r="BG35" s="66" t="s">
        <v>1134</v>
      </c>
      <c r="BH35" s="160">
        <v>3.2</v>
      </c>
      <c r="BI35" s="160">
        <v>1</v>
      </c>
      <c r="BJ35" s="66">
        <v>4.2</v>
      </c>
      <c r="BK35" s="160" t="s">
        <v>958</v>
      </c>
      <c r="BL35" s="160"/>
    </row>
    <row r="36" spans="14:64">
      <c r="N36" s="158">
        <f t="shared" si="5"/>
        <v>22</v>
      </c>
      <c r="O36" s="158" t="s">
        <v>30</v>
      </c>
      <c r="P36" s="160">
        <v>63</v>
      </c>
      <c r="Q36" s="158" t="s">
        <v>209</v>
      </c>
      <c r="R36" s="158" t="s">
        <v>202</v>
      </c>
      <c r="S36" s="158">
        <v>3.5</v>
      </c>
      <c r="T36" s="5" t="s">
        <v>957</v>
      </c>
      <c r="U36" s="160">
        <v>3.3</v>
      </c>
      <c r="V36" s="160">
        <v>1</v>
      </c>
      <c r="W36" s="160">
        <v>4.3</v>
      </c>
      <c r="X36" s="160" t="s">
        <v>958</v>
      </c>
      <c r="Y36" s="5"/>
      <c r="AA36" s="160">
        <f t="shared" si="1"/>
        <v>22</v>
      </c>
      <c r="AB36" s="160" t="s">
        <v>30</v>
      </c>
      <c r="AC36" s="160">
        <v>63</v>
      </c>
      <c r="AD36" s="158" t="s">
        <v>127</v>
      </c>
      <c r="AE36" s="158" t="s">
        <v>896</v>
      </c>
      <c r="AF36" s="158">
        <v>90</v>
      </c>
      <c r="AG36" s="160" t="s">
        <v>968</v>
      </c>
      <c r="AH36" s="160">
        <v>3.5</v>
      </c>
      <c r="AI36" s="160">
        <v>1</v>
      </c>
      <c r="AJ36" s="160">
        <v>4.5</v>
      </c>
      <c r="AK36" s="160" t="s">
        <v>958</v>
      </c>
      <c r="AL36" s="5"/>
      <c r="AN36" s="160">
        <f t="shared" si="2"/>
        <v>22</v>
      </c>
      <c r="AO36" s="160" t="s">
        <v>30</v>
      </c>
      <c r="AP36" s="160">
        <v>63</v>
      </c>
      <c r="AQ36" s="160" t="s">
        <v>1245</v>
      </c>
      <c r="AR36" s="160" t="s">
        <v>199</v>
      </c>
      <c r="AS36" s="160">
        <v>21.6</v>
      </c>
      <c r="AT36" s="66" t="s">
        <v>957</v>
      </c>
      <c r="AU36" s="160">
        <v>3</v>
      </c>
      <c r="AV36" s="160">
        <v>1</v>
      </c>
      <c r="AW36" s="66">
        <v>4</v>
      </c>
      <c r="AX36" s="160" t="s">
        <v>958</v>
      </c>
      <c r="AY36" s="5"/>
      <c r="BA36" s="160">
        <f t="shared" si="3"/>
        <v>22</v>
      </c>
      <c r="BB36" s="160" t="s">
        <v>30</v>
      </c>
      <c r="BC36" s="160">
        <v>63</v>
      </c>
      <c r="BD36" s="160" t="s">
        <v>615</v>
      </c>
      <c r="BE36" s="160" t="s">
        <v>174</v>
      </c>
      <c r="BF36" s="160">
        <v>22</v>
      </c>
      <c r="BG36" s="66" t="s">
        <v>1134</v>
      </c>
      <c r="BH36" s="160">
        <v>3.2</v>
      </c>
      <c r="BI36" s="160">
        <v>1</v>
      </c>
      <c r="BJ36" s="66">
        <v>4.2</v>
      </c>
      <c r="BK36" s="160" t="s">
        <v>958</v>
      </c>
      <c r="BL36" s="160"/>
    </row>
    <row r="37" spans="14:64">
      <c r="N37" s="158">
        <f t="shared" si="5"/>
        <v>23</v>
      </c>
      <c r="O37" s="158" t="s">
        <v>30</v>
      </c>
      <c r="P37" s="160">
        <v>63</v>
      </c>
      <c r="Q37" s="158" t="s">
        <v>202</v>
      </c>
      <c r="R37" s="158" t="s">
        <v>223</v>
      </c>
      <c r="S37" s="158">
        <v>335</v>
      </c>
      <c r="T37" s="5" t="s">
        <v>957</v>
      </c>
      <c r="U37" s="160">
        <v>3.3</v>
      </c>
      <c r="V37" s="160">
        <v>1</v>
      </c>
      <c r="W37" s="160">
        <v>4.3</v>
      </c>
      <c r="X37" s="160" t="s">
        <v>958</v>
      </c>
      <c r="Y37" s="5"/>
      <c r="AA37" s="160">
        <f t="shared" si="1"/>
        <v>23</v>
      </c>
      <c r="AB37" s="160" t="s">
        <v>30</v>
      </c>
      <c r="AC37" s="160">
        <v>63</v>
      </c>
      <c r="AD37" s="158" t="s">
        <v>340</v>
      </c>
      <c r="AE37" s="158" t="s">
        <v>218</v>
      </c>
      <c r="AF37" s="158">
        <v>72.099999999999994</v>
      </c>
      <c r="AG37" s="160" t="s">
        <v>968</v>
      </c>
      <c r="AH37" s="160">
        <v>3.5</v>
      </c>
      <c r="AI37" s="160">
        <v>1</v>
      </c>
      <c r="AJ37" s="160">
        <v>4.5</v>
      </c>
      <c r="AK37" s="160" t="s">
        <v>958</v>
      </c>
      <c r="AL37" s="5"/>
      <c r="AN37" s="160">
        <f t="shared" si="2"/>
        <v>23</v>
      </c>
      <c r="AO37" s="160" t="s">
        <v>30</v>
      </c>
      <c r="AP37" s="160">
        <v>63</v>
      </c>
      <c r="AQ37" s="160" t="s">
        <v>385</v>
      </c>
      <c r="AR37" s="158" t="s">
        <v>390</v>
      </c>
      <c r="AS37" s="160">
        <v>102.6</v>
      </c>
      <c r="AT37" s="66" t="s">
        <v>957</v>
      </c>
      <c r="AU37" s="160">
        <v>3</v>
      </c>
      <c r="AV37" s="160">
        <v>1</v>
      </c>
      <c r="AW37" s="66">
        <v>4</v>
      </c>
      <c r="AX37" s="160" t="s">
        <v>958</v>
      </c>
      <c r="AY37" s="5"/>
      <c r="BA37" s="160">
        <f t="shared" si="3"/>
        <v>23</v>
      </c>
      <c r="BB37" s="160" t="s">
        <v>30</v>
      </c>
      <c r="BC37" s="160">
        <v>63</v>
      </c>
      <c r="BD37" s="160" t="s">
        <v>615</v>
      </c>
      <c r="BE37" s="160" t="s">
        <v>1246</v>
      </c>
      <c r="BF37" s="160">
        <v>3.3</v>
      </c>
      <c r="BG37" s="66" t="s">
        <v>1134</v>
      </c>
      <c r="BH37" s="160">
        <v>3.2</v>
      </c>
      <c r="BI37" s="160">
        <v>1</v>
      </c>
      <c r="BJ37" s="66">
        <v>4.2</v>
      </c>
      <c r="BK37" s="160" t="s">
        <v>958</v>
      </c>
      <c r="BL37" s="160"/>
    </row>
    <row r="38" spans="14:64">
      <c r="N38" s="158">
        <f t="shared" si="5"/>
        <v>24</v>
      </c>
      <c r="O38" s="158" t="s">
        <v>30</v>
      </c>
      <c r="P38" s="160">
        <v>63</v>
      </c>
      <c r="Q38" s="158" t="s">
        <v>223</v>
      </c>
      <c r="R38" s="158" t="s">
        <v>237</v>
      </c>
      <c r="S38" s="158">
        <v>142.69999999999999</v>
      </c>
      <c r="T38" s="5" t="s">
        <v>957</v>
      </c>
      <c r="U38" s="160">
        <v>3.3</v>
      </c>
      <c r="V38" s="160">
        <v>1</v>
      </c>
      <c r="W38" s="160">
        <v>4.3</v>
      </c>
      <c r="X38" s="160" t="s">
        <v>958</v>
      </c>
      <c r="Y38" s="5"/>
      <c r="AA38" s="160">
        <f t="shared" si="1"/>
        <v>24</v>
      </c>
      <c r="AB38" s="160" t="s">
        <v>30</v>
      </c>
      <c r="AC38" s="160">
        <v>63</v>
      </c>
      <c r="AD38" s="158" t="s">
        <v>218</v>
      </c>
      <c r="AE38" s="158" t="s">
        <v>31</v>
      </c>
      <c r="AF38" s="158">
        <v>77.2</v>
      </c>
      <c r="AG38" s="160" t="s">
        <v>968</v>
      </c>
      <c r="AH38" s="160">
        <v>3.5</v>
      </c>
      <c r="AI38" s="160">
        <v>1</v>
      </c>
      <c r="AJ38" s="160">
        <v>4.5</v>
      </c>
      <c r="AK38" s="160" t="s">
        <v>958</v>
      </c>
      <c r="AL38" s="5"/>
      <c r="AN38" s="160">
        <f t="shared" si="2"/>
        <v>24</v>
      </c>
      <c r="AO38" s="160" t="s">
        <v>30</v>
      </c>
      <c r="AP38" s="160">
        <v>63</v>
      </c>
      <c r="AQ38" s="158" t="s">
        <v>390</v>
      </c>
      <c r="AR38" s="158" t="s">
        <v>110</v>
      </c>
      <c r="AS38" s="160">
        <v>18.100000000000001</v>
      </c>
      <c r="AT38" s="66" t="s">
        <v>957</v>
      </c>
      <c r="AU38" s="160">
        <v>3</v>
      </c>
      <c r="AV38" s="160">
        <v>1</v>
      </c>
      <c r="AW38" s="66">
        <v>4</v>
      </c>
      <c r="AX38" s="160" t="s">
        <v>958</v>
      </c>
      <c r="AY38" s="5"/>
      <c r="BA38" s="160">
        <f t="shared" si="3"/>
        <v>24</v>
      </c>
      <c r="BB38" s="160" t="s">
        <v>30</v>
      </c>
      <c r="BC38" s="160">
        <v>63</v>
      </c>
      <c r="BD38" s="160" t="s">
        <v>1246</v>
      </c>
      <c r="BE38" s="160" t="s">
        <v>248</v>
      </c>
      <c r="BF38" s="160">
        <v>121</v>
      </c>
      <c r="BG38" s="66" t="s">
        <v>1134</v>
      </c>
      <c r="BH38" s="160">
        <v>3.2</v>
      </c>
      <c r="BI38" s="160">
        <v>1</v>
      </c>
      <c r="BJ38" s="66">
        <v>4.2</v>
      </c>
      <c r="BK38" s="160" t="s">
        <v>958</v>
      </c>
      <c r="BL38" s="160"/>
    </row>
    <row r="39" spans="14:64">
      <c r="N39" s="158">
        <f t="shared" si="5"/>
        <v>25</v>
      </c>
      <c r="O39" s="158" t="s">
        <v>30</v>
      </c>
      <c r="P39" s="160">
        <v>63</v>
      </c>
      <c r="Q39" s="158" t="s">
        <v>237</v>
      </c>
      <c r="R39" s="158" t="s">
        <v>324</v>
      </c>
      <c r="S39" s="158">
        <v>27.8</v>
      </c>
      <c r="T39" s="5" t="s">
        <v>957</v>
      </c>
      <c r="U39" s="160">
        <v>3.3</v>
      </c>
      <c r="V39" s="160">
        <v>1</v>
      </c>
      <c r="W39" s="160">
        <v>4.3</v>
      </c>
      <c r="X39" s="160" t="s">
        <v>958</v>
      </c>
      <c r="Y39" s="5"/>
      <c r="AA39" s="172"/>
      <c r="AB39" s="173"/>
      <c r="AC39" s="174" t="s">
        <v>1023</v>
      </c>
      <c r="AD39" s="175"/>
      <c r="AE39" s="175"/>
      <c r="AF39" s="176"/>
      <c r="AG39" s="174" t="s">
        <v>1024</v>
      </c>
      <c r="AH39" s="175"/>
      <c r="AI39" s="176"/>
      <c r="AJ39" s="174" t="s">
        <v>1025</v>
      </c>
      <c r="AK39" s="175"/>
      <c r="AL39" s="177"/>
      <c r="AN39" s="160">
        <f t="shared" si="2"/>
        <v>25</v>
      </c>
      <c r="AO39" s="160" t="s">
        <v>30</v>
      </c>
      <c r="AP39" s="160">
        <v>63</v>
      </c>
      <c r="AQ39" s="158" t="s">
        <v>101</v>
      </c>
      <c r="AR39" s="158" t="s">
        <v>390</v>
      </c>
      <c r="AS39" s="160">
        <v>13.5</v>
      </c>
      <c r="AT39" s="66" t="s">
        <v>957</v>
      </c>
      <c r="AU39" s="160">
        <v>3</v>
      </c>
      <c r="AV39" s="160">
        <v>1</v>
      </c>
      <c r="AW39" s="66">
        <v>4</v>
      </c>
      <c r="AX39" s="160" t="s">
        <v>958</v>
      </c>
      <c r="AY39" s="5"/>
      <c r="BA39" s="160">
        <f t="shared" si="3"/>
        <v>25</v>
      </c>
      <c r="BB39" s="160" t="s">
        <v>30</v>
      </c>
      <c r="BC39" s="160">
        <v>63</v>
      </c>
      <c r="BD39" s="160" t="s">
        <v>1247</v>
      </c>
      <c r="BE39" s="160" t="s">
        <v>1248</v>
      </c>
      <c r="BF39" s="160">
        <v>20.6</v>
      </c>
      <c r="BG39" s="66" t="s">
        <v>1134</v>
      </c>
      <c r="BH39" s="160">
        <v>3.2</v>
      </c>
      <c r="BI39" s="160">
        <v>1</v>
      </c>
      <c r="BJ39" s="66">
        <v>4.2</v>
      </c>
      <c r="BK39" s="160" t="s">
        <v>958</v>
      </c>
      <c r="BL39" s="160"/>
    </row>
    <row r="40" spans="14:64">
      <c r="N40" s="158">
        <f t="shared" si="5"/>
        <v>26</v>
      </c>
      <c r="O40" s="158" t="s">
        <v>30</v>
      </c>
      <c r="P40" s="160">
        <v>63</v>
      </c>
      <c r="Q40" s="158" t="s">
        <v>237</v>
      </c>
      <c r="R40" s="158" t="s">
        <v>324</v>
      </c>
      <c r="S40" s="158">
        <v>3.5</v>
      </c>
      <c r="T40" s="5" t="s">
        <v>957</v>
      </c>
      <c r="U40" s="160">
        <v>3.3</v>
      </c>
      <c r="V40" s="160">
        <v>1</v>
      </c>
      <c r="W40" s="160">
        <v>4.3</v>
      </c>
      <c r="X40" s="160" t="s">
        <v>958</v>
      </c>
      <c r="Y40" s="5"/>
      <c r="AA40" s="166" t="s">
        <v>1028</v>
      </c>
      <c r="AB40" s="167"/>
      <c r="AC40" s="168"/>
      <c r="AD40" s="169"/>
      <c r="AE40" s="169"/>
      <c r="AF40" s="170"/>
      <c r="AG40" s="168"/>
      <c r="AH40" s="169"/>
      <c r="AI40" s="170"/>
      <c r="AJ40" s="168"/>
      <c r="AK40" s="169"/>
      <c r="AL40" s="171"/>
      <c r="AN40" s="160">
        <f t="shared" si="2"/>
        <v>26</v>
      </c>
      <c r="AO40" s="160" t="s">
        <v>30</v>
      </c>
      <c r="AP40" s="160">
        <v>63</v>
      </c>
      <c r="AQ40" s="158" t="s">
        <v>77</v>
      </c>
      <c r="AR40" s="158" t="s">
        <v>101</v>
      </c>
      <c r="AS40" s="160">
        <v>29</v>
      </c>
      <c r="AT40" s="66" t="s">
        <v>957</v>
      </c>
      <c r="AU40" s="160">
        <v>3</v>
      </c>
      <c r="AV40" s="160">
        <v>1</v>
      </c>
      <c r="AW40" s="66">
        <v>4</v>
      </c>
      <c r="AX40" s="160" t="s">
        <v>958</v>
      </c>
      <c r="AY40" s="5"/>
      <c r="BA40" s="160">
        <f t="shared" si="3"/>
        <v>26</v>
      </c>
      <c r="BB40" s="160" t="s">
        <v>30</v>
      </c>
      <c r="BC40" s="160">
        <v>63</v>
      </c>
      <c r="BD40" s="160" t="s">
        <v>248</v>
      </c>
      <c r="BE40" s="160" t="s">
        <v>1249</v>
      </c>
      <c r="BF40" s="160">
        <v>26.5</v>
      </c>
      <c r="BG40" s="66" t="s">
        <v>1134</v>
      </c>
      <c r="BH40" s="160">
        <v>3.2</v>
      </c>
      <c r="BI40" s="160">
        <v>1</v>
      </c>
      <c r="BJ40" s="66">
        <v>4.2</v>
      </c>
      <c r="BK40" s="160" t="s">
        <v>958</v>
      </c>
      <c r="BL40" s="160"/>
    </row>
    <row r="41" spans="14:64">
      <c r="N41" s="158">
        <f t="shared" si="5"/>
        <v>27</v>
      </c>
      <c r="O41" s="158" t="s">
        <v>30</v>
      </c>
      <c r="P41" s="160">
        <v>63</v>
      </c>
      <c r="Q41" s="158" t="s">
        <v>223</v>
      </c>
      <c r="R41" s="158" t="s">
        <v>327</v>
      </c>
      <c r="S41" s="158">
        <v>53.2</v>
      </c>
      <c r="T41" s="5" t="s">
        <v>957</v>
      </c>
      <c r="U41" s="160">
        <v>3.3</v>
      </c>
      <c r="V41" s="160">
        <v>1</v>
      </c>
      <c r="W41" s="160">
        <v>4.3</v>
      </c>
      <c r="X41" s="160" t="s">
        <v>958</v>
      </c>
      <c r="Y41" s="5"/>
      <c r="AA41" s="166" t="s">
        <v>1033</v>
      </c>
      <c r="AB41" s="167"/>
      <c r="AC41" s="168"/>
      <c r="AD41" s="169"/>
      <c r="AE41" s="169"/>
      <c r="AF41" s="170"/>
      <c r="AG41" s="168"/>
      <c r="AH41" s="169"/>
      <c r="AI41" s="170"/>
      <c r="AJ41" s="168"/>
      <c r="AK41" s="169"/>
      <c r="AL41" s="171"/>
      <c r="AN41" s="160">
        <f t="shared" si="2"/>
        <v>27</v>
      </c>
      <c r="AO41" s="160" t="s">
        <v>30</v>
      </c>
      <c r="AP41" s="160">
        <v>63</v>
      </c>
      <c r="AQ41" s="158" t="s">
        <v>1250</v>
      </c>
      <c r="AR41" s="158" t="s">
        <v>1251</v>
      </c>
      <c r="AS41" s="160">
        <v>44</v>
      </c>
      <c r="AT41" s="66" t="s">
        <v>957</v>
      </c>
      <c r="AU41" s="160">
        <v>3</v>
      </c>
      <c r="AV41" s="160">
        <v>1</v>
      </c>
      <c r="AW41" s="66">
        <v>4</v>
      </c>
      <c r="AX41" s="160" t="s">
        <v>958</v>
      </c>
      <c r="AY41" s="5"/>
      <c r="BA41" s="160">
        <f t="shared" si="3"/>
        <v>27</v>
      </c>
      <c r="BB41" s="160" t="s">
        <v>30</v>
      </c>
      <c r="BC41" s="160">
        <v>63</v>
      </c>
      <c r="BD41" s="160" t="s">
        <v>1249</v>
      </c>
      <c r="BE41" s="160" t="s">
        <v>213</v>
      </c>
      <c r="BF41" s="160">
        <v>29</v>
      </c>
      <c r="BG41" s="66" t="s">
        <v>1134</v>
      </c>
      <c r="BH41" s="160">
        <v>3.2</v>
      </c>
      <c r="BI41" s="160">
        <v>1</v>
      </c>
      <c r="BJ41" s="66">
        <v>4.2</v>
      </c>
      <c r="BK41" s="160" t="s">
        <v>958</v>
      </c>
      <c r="BL41" s="160"/>
    </row>
    <row r="42" spans="14:64">
      <c r="N42" s="158">
        <f t="shared" si="5"/>
        <v>28</v>
      </c>
      <c r="O42" s="158" t="s">
        <v>30</v>
      </c>
      <c r="P42" s="160">
        <v>63</v>
      </c>
      <c r="Q42" s="158" t="s">
        <v>327</v>
      </c>
      <c r="R42" s="158" t="s">
        <v>98</v>
      </c>
      <c r="S42" s="158">
        <v>52.4</v>
      </c>
      <c r="T42" s="5" t="s">
        <v>957</v>
      </c>
      <c r="U42" s="160">
        <v>3.3</v>
      </c>
      <c r="V42" s="160">
        <v>1</v>
      </c>
      <c r="W42" s="160">
        <v>4.3</v>
      </c>
      <c r="X42" s="160" t="s">
        <v>958</v>
      </c>
      <c r="Y42" s="5"/>
      <c r="AN42" s="160">
        <f t="shared" si="2"/>
        <v>28</v>
      </c>
      <c r="AO42" s="160" t="s">
        <v>30</v>
      </c>
      <c r="AP42" s="160">
        <v>63</v>
      </c>
      <c r="AQ42" s="158" t="s">
        <v>1251</v>
      </c>
      <c r="AR42" s="158" t="s">
        <v>1252</v>
      </c>
      <c r="AS42" s="160">
        <v>77</v>
      </c>
      <c r="AT42" s="66" t="s">
        <v>957</v>
      </c>
      <c r="AU42" s="160">
        <v>3</v>
      </c>
      <c r="AV42" s="160">
        <v>1</v>
      </c>
      <c r="AW42" s="66">
        <v>4</v>
      </c>
      <c r="AX42" s="160" t="s">
        <v>958</v>
      </c>
      <c r="AY42" s="5"/>
      <c r="BA42" s="160">
        <f t="shared" si="3"/>
        <v>28</v>
      </c>
      <c r="BB42" s="160" t="s">
        <v>30</v>
      </c>
      <c r="BC42" s="160">
        <v>63</v>
      </c>
      <c r="BD42" s="160" t="s">
        <v>1249</v>
      </c>
      <c r="BE42" s="160" t="s">
        <v>91</v>
      </c>
      <c r="BF42" s="160">
        <v>45.7</v>
      </c>
      <c r="BG42" s="66" t="s">
        <v>1134</v>
      </c>
      <c r="BH42" s="160">
        <v>3.2</v>
      </c>
      <c r="BI42" s="160">
        <v>1</v>
      </c>
      <c r="BJ42" s="66">
        <v>4.2</v>
      </c>
      <c r="BK42" s="160" t="s">
        <v>958</v>
      </c>
      <c r="BL42" s="160"/>
    </row>
    <row r="43" spans="14:64">
      <c r="N43" s="158">
        <f t="shared" si="5"/>
        <v>29</v>
      </c>
      <c r="O43" s="158" t="s">
        <v>30</v>
      </c>
      <c r="P43" s="160">
        <v>63</v>
      </c>
      <c r="Q43" s="158" t="s">
        <v>98</v>
      </c>
      <c r="R43" s="158" t="s">
        <v>85</v>
      </c>
      <c r="S43" s="158">
        <v>67.2</v>
      </c>
      <c r="T43" s="5" t="s">
        <v>957</v>
      </c>
      <c r="U43" s="160">
        <v>3.3</v>
      </c>
      <c r="V43" s="160">
        <v>1</v>
      </c>
      <c r="W43" s="160">
        <v>4.3</v>
      </c>
      <c r="X43" s="160" t="s">
        <v>958</v>
      </c>
      <c r="Y43" s="5"/>
      <c r="AN43" s="160">
        <f t="shared" si="2"/>
        <v>29</v>
      </c>
      <c r="AO43" s="160" t="s">
        <v>30</v>
      </c>
      <c r="AP43" s="160">
        <v>63</v>
      </c>
      <c r="AQ43" s="158" t="s">
        <v>1251</v>
      </c>
      <c r="AR43" s="160" t="s">
        <v>1253</v>
      </c>
      <c r="AS43" s="160">
        <v>8.3000000000000007</v>
      </c>
      <c r="AT43" s="66" t="s">
        <v>957</v>
      </c>
      <c r="AU43" s="160">
        <v>3</v>
      </c>
      <c r="AV43" s="160">
        <v>1</v>
      </c>
      <c r="AW43" s="66">
        <v>4</v>
      </c>
      <c r="AX43" s="160" t="s">
        <v>958</v>
      </c>
      <c r="AY43" s="5"/>
      <c r="BA43" s="160">
        <f t="shared" si="3"/>
        <v>29</v>
      </c>
      <c r="BB43" s="160" t="s">
        <v>30</v>
      </c>
      <c r="BC43" s="160">
        <v>63</v>
      </c>
      <c r="BD43" s="160" t="s">
        <v>1249</v>
      </c>
      <c r="BE43" s="160" t="s">
        <v>91</v>
      </c>
      <c r="BF43" s="160">
        <v>9.8000000000000007</v>
      </c>
      <c r="BG43" s="66" t="s">
        <v>1134</v>
      </c>
      <c r="BH43" s="160">
        <v>3.2</v>
      </c>
      <c r="BI43" s="160">
        <v>1</v>
      </c>
      <c r="BJ43" s="66">
        <v>4.2</v>
      </c>
      <c r="BK43" s="160" t="s">
        <v>958</v>
      </c>
      <c r="BL43" s="160"/>
    </row>
    <row r="44" spans="14:64">
      <c r="N44" s="158">
        <f t="shared" si="5"/>
        <v>30</v>
      </c>
      <c r="O44" s="158" t="s">
        <v>30</v>
      </c>
      <c r="P44" s="160">
        <v>63</v>
      </c>
      <c r="Q44" s="158" t="s">
        <v>85</v>
      </c>
      <c r="R44" s="158" t="s">
        <v>327</v>
      </c>
      <c r="S44" s="160">
        <v>74</v>
      </c>
      <c r="T44" s="5" t="s">
        <v>957</v>
      </c>
      <c r="U44" s="160">
        <v>3.3</v>
      </c>
      <c r="V44" s="160">
        <v>1</v>
      </c>
      <c r="W44" s="160">
        <v>4.3</v>
      </c>
      <c r="X44" s="160" t="s">
        <v>958</v>
      </c>
      <c r="Y44" s="5"/>
      <c r="AN44" s="160">
        <f t="shared" si="2"/>
        <v>30</v>
      </c>
      <c r="AO44" s="160" t="s">
        <v>30</v>
      </c>
      <c r="AP44" s="41">
        <v>63</v>
      </c>
      <c r="AQ44" s="41" t="s">
        <v>1253</v>
      </c>
      <c r="AR44" s="41" t="s">
        <v>312</v>
      </c>
      <c r="AS44" s="41">
        <v>35.299999999999997</v>
      </c>
      <c r="AT44" s="66" t="s">
        <v>957</v>
      </c>
      <c r="AU44" s="160">
        <v>3</v>
      </c>
      <c r="AV44" s="160">
        <v>1</v>
      </c>
      <c r="AW44" s="66">
        <v>4</v>
      </c>
      <c r="AX44" s="160" t="s">
        <v>958</v>
      </c>
      <c r="AY44" s="5"/>
      <c r="BA44" s="160">
        <f t="shared" si="3"/>
        <v>30</v>
      </c>
      <c r="BB44" s="160" t="s">
        <v>30</v>
      </c>
      <c r="BC44" s="160">
        <v>63</v>
      </c>
      <c r="BD44" s="160" t="s">
        <v>94</v>
      </c>
      <c r="BE44" s="160" t="s">
        <v>510</v>
      </c>
      <c r="BF44" s="160">
        <v>3</v>
      </c>
      <c r="BG44" s="66" t="s">
        <v>1134</v>
      </c>
      <c r="BH44" s="160">
        <v>3.2</v>
      </c>
      <c r="BI44" s="160">
        <v>1</v>
      </c>
      <c r="BJ44" s="66">
        <v>4.2</v>
      </c>
      <c r="BK44" s="160" t="s">
        <v>958</v>
      </c>
      <c r="BL44" s="160"/>
    </row>
    <row r="45" spans="14:64">
      <c r="N45" s="158">
        <f t="shared" si="5"/>
        <v>31</v>
      </c>
      <c r="O45" s="158" t="s">
        <v>30</v>
      </c>
      <c r="P45" s="160">
        <v>63</v>
      </c>
      <c r="Q45" s="158" t="s">
        <v>237</v>
      </c>
      <c r="R45" s="158" t="s">
        <v>1241</v>
      </c>
      <c r="S45" s="158">
        <v>100</v>
      </c>
      <c r="T45" s="5" t="s">
        <v>957</v>
      </c>
      <c r="U45" s="160">
        <v>3.3</v>
      </c>
      <c r="V45" s="160">
        <v>1</v>
      </c>
      <c r="W45" s="160">
        <v>4.3</v>
      </c>
      <c r="X45" s="160" t="s">
        <v>958</v>
      </c>
      <c r="Y45" s="5"/>
      <c r="AN45" s="160">
        <f t="shared" si="2"/>
        <v>31</v>
      </c>
      <c r="AO45" s="160" t="s">
        <v>30</v>
      </c>
      <c r="AP45" s="41">
        <v>63</v>
      </c>
      <c r="AQ45" s="29" t="s">
        <v>1251</v>
      </c>
      <c r="AR45" s="41" t="s">
        <v>308</v>
      </c>
      <c r="AS45" s="41">
        <v>37.299999999999997</v>
      </c>
      <c r="AT45" s="66" t="s">
        <v>957</v>
      </c>
      <c r="AU45" s="160">
        <v>3</v>
      </c>
      <c r="AV45" s="160">
        <v>1</v>
      </c>
      <c r="AW45" s="66">
        <v>4</v>
      </c>
      <c r="AX45" s="160" t="s">
        <v>958</v>
      </c>
      <c r="AY45" s="5"/>
      <c r="BA45" s="160">
        <f t="shared" si="3"/>
        <v>31</v>
      </c>
      <c r="BB45" s="160" t="s">
        <v>30</v>
      </c>
      <c r="BC45" s="160">
        <v>63</v>
      </c>
      <c r="BD45" s="160" t="s">
        <v>94</v>
      </c>
      <c r="BE45" s="160" t="s">
        <v>510</v>
      </c>
      <c r="BF45" s="160">
        <v>35.200000000000003</v>
      </c>
      <c r="BG45" s="66" t="s">
        <v>1134</v>
      </c>
      <c r="BH45" s="160">
        <v>3.2</v>
      </c>
      <c r="BI45" s="160">
        <v>1</v>
      </c>
      <c r="BJ45" s="66">
        <v>4.2</v>
      </c>
      <c r="BK45" s="160" t="s">
        <v>958</v>
      </c>
      <c r="BL45" s="160"/>
    </row>
    <row r="46" spans="14:64">
      <c r="N46" s="172"/>
      <c r="O46" s="173"/>
      <c r="P46" s="174" t="s">
        <v>1023</v>
      </c>
      <c r="Q46" s="175"/>
      <c r="R46" s="175"/>
      <c r="S46" s="176"/>
      <c r="T46" s="174" t="s">
        <v>1024</v>
      </c>
      <c r="U46" s="175"/>
      <c r="V46" s="176"/>
      <c r="W46" s="174" t="s">
        <v>1025</v>
      </c>
      <c r="X46" s="175"/>
      <c r="Y46" s="177"/>
      <c r="AN46" s="160">
        <f t="shared" si="2"/>
        <v>32</v>
      </c>
      <c r="AO46" s="160" t="s">
        <v>30</v>
      </c>
      <c r="AP46" s="41">
        <v>160</v>
      </c>
      <c r="AQ46" s="41" t="s">
        <v>1254</v>
      </c>
      <c r="AR46" s="41" t="s">
        <v>1250</v>
      </c>
      <c r="AS46" s="41">
        <v>192</v>
      </c>
      <c r="AT46" s="66" t="s">
        <v>957</v>
      </c>
      <c r="AU46" s="160">
        <v>3</v>
      </c>
      <c r="AV46" s="160">
        <v>1</v>
      </c>
      <c r="AW46" s="66">
        <v>4</v>
      </c>
      <c r="AX46" s="160" t="s">
        <v>958</v>
      </c>
      <c r="AY46" s="5"/>
      <c r="BA46" s="160">
        <f t="shared" si="3"/>
        <v>32</v>
      </c>
      <c r="BB46" s="160" t="s">
        <v>30</v>
      </c>
      <c r="BC46" s="160">
        <v>140</v>
      </c>
      <c r="BD46" s="41" t="s">
        <v>504</v>
      </c>
      <c r="BE46" s="41" t="s">
        <v>508</v>
      </c>
      <c r="BF46" s="14">
        <v>133.5</v>
      </c>
      <c r="BG46" s="66" t="s">
        <v>1134</v>
      </c>
      <c r="BH46" s="160">
        <v>3.2</v>
      </c>
      <c r="BI46" s="160">
        <v>1</v>
      </c>
      <c r="BJ46" s="66">
        <v>4.2</v>
      </c>
      <c r="BK46" s="160" t="s">
        <v>958</v>
      </c>
      <c r="BL46" s="160"/>
    </row>
    <row r="47" spans="14:64">
      <c r="N47" s="166" t="s">
        <v>1028</v>
      </c>
      <c r="O47" s="167"/>
      <c r="P47" s="168"/>
      <c r="Q47" s="169"/>
      <c r="R47" s="169"/>
      <c r="S47" s="170"/>
      <c r="T47" s="168"/>
      <c r="U47" s="169"/>
      <c r="V47" s="170"/>
      <c r="W47" s="168"/>
      <c r="X47" s="169"/>
      <c r="Y47" s="171"/>
      <c r="AN47" s="160">
        <f t="shared" si="2"/>
        <v>33</v>
      </c>
      <c r="AO47" s="160" t="s">
        <v>30</v>
      </c>
      <c r="AP47" s="41">
        <v>63</v>
      </c>
      <c r="AQ47" s="29" t="s">
        <v>114</v>
      </c>
      <c r="AR47" s="29" t="s">
        <v>321</v>
      </c>
      <c r="AS47" s="41">
        <v>55.5</v>
      </c>
      <c r="AT47" s="66" t="s">
        <v>957</v>
      </c>
      <c r="AU47" s="160">
        <v>3</v>
      </c>
      <c r="AV47" s="160">
        <v>1</v>
      </c>
      <c r="AW47" s="66">
        <v>4</v>
      </c>
      <c r="AX47" s="160" t="s">
        <v>958</v>
      </c>
      <c r="AY47" s="5"/>
      <c r="BA47" s="160">
        <f t="shared" si="3"/>
        <v>33</v>
      </c>
      <c r="BB47" s="160" t="s">
        <v>30</v>
      </c>
      <c r="BC47" s="160">
        <v>125</v>
      </c>
      <c r="BD47" s="160" t="s">
        <v>508</v>
      </c>
      <c r="BE47" s="160" t="s">
        <v>1255</v>
      </c>
      <c r="BF47" s="14">
        <v>100</v>
      </c>
      <c r="BG47" s="66" t="s">
        <v>1134</v>
      </c>
      <c r="BH47" s="160">
        <v>3.2</v>
      </c>
      <c r="BI47" s="160">
        <v>1</v>
      </c>
      <c r="BJ47" s="66">
        <v>4.2</v>
      </c>
      <c r="BK47" s="160" t="s">
        <v>958</v>
      </c>
      <c r="BL47" s="160"/>
    </row>
    <row r="48" spans="14:64">
      <c r="N48" s="166" t="s">
        <v>1033</v>
      </c>
      <c r="O48" s="167"/>
      <c r="P48" s="168"/>
      <c r="Q48" s="169"/>
      <c r="R48" s="169"/>
      <c r="S48" s="170"/>
      <c r="T48" s="168"/>
      <c r="U48" s="169"/>
      <c r="V48" s="170"/>
      <c r="W48" s="168"/>
      <c r="X48" s="169"/>
      <c r="Y48" s="171"/>
      <c r="AN48" s="160">
        <f t="shared" si="2"/>
        <v>34</v>
      </c>
      <c r="AO48" s="160" t="s">
        <v>30</v>
      </c>
      <c r="AP48" s="41">
        <v>63</v>
      </c>
      <c r="AQ48" s="29" t="s">
        <v>114</v>
      </c>
      <c r="AR48" s="29" t="s">
        <v>321</v>
      </c>
      <c r="AS48" s="41">
        <v>3.5</v>
      </c>
      <c r="AT48" s="66" t="s">
        <v>957</v>
      </c>
      <c r="AU48" s="160">
        <v>3</v>
      </c>
      <c r="AV48" s="160">
        <v>1</v>
      </c>
      <c r="AW48" s="66">
        <v>4</v>
      </c>
      <c r="AX48" s="160" t="s">
        <v>958</v>
      </c>
      <c r="AY48" s="5"/>
      <c r="BA48" s="160">
        <f t="shared" si="3"/>
        <v>34</v>
      </c>
      <c r="BB48" s="160" t="s">
        <v>30</v>
      </c>
      <c r="BC48" s="160">
        <v>110</v>
      </c>
      <c r="BD48" s="160" t="s">
        <v>1255</v>
      </c>
      <c r="BE48" s="160" t="s">
        <v>172</v>
      </c>
      <c r="BF48" s="14">
        <v>49</v>
      </c>
      <c r="BG48" s="66" t="s">
        <v>1134</v>
      </c>
      <c r="BH48" s="160">
        <v>3.2</v>
      </c>
      <c r="BI48" s="160">
        <v>1</v>
      </c>
      <c r="BJ48" s="66">
        <v>4.2</v>
      </c>
      <c r="BK48" s="160" t="s">
        <v>958</v>
      </c>
      <c r="BL48" s="160"/>
    </row>
    <row r="49" spans="14:64">
      <c r="N49" s="159"/>
      <c r="O49" s="159"/>
      <c r="P49" s="163"/>
      <c r="Q49" s="164"/>
      <c r="R49" s="163"/>
      <c r="S49" s="164"/>
      <c r="T49" s="165"/>
      <c r="U49" s="165"/>
      <c r="AN49" s="160">
        <f t="shared" si="2"/>
        <v>35</v>
      </c>
      <c r="AO49" s="160" t="s">
        <v>30</v>
      </c>
      <c r="AP49" s="41">
        <v>63</v>
      </c>
      <c r="AQ49" s="29" t="s">
        <v>78</v>
      </c>
      <c r="AR49" s="29" t="s">
        <v>359</v>
      </c>
      <c r="AS49" s="41">
        <v>60.6</v>
      </c>
      <c r="AT49" s="66" t="s">
        <v>957</v>
      </c>
      <c r="AU49" s="160">
        <v>3</v>
      </c>
      <c r="AV49" s="160">
        <v>1</v>
      </c>
      <c r="AW49" s="66">
        <v>4</v>
      </c>
      <c r="AX49" s="160" t="s">
        <v>958</v>
      </c>
      <c r="AY49" s="5"/>
      <c r="BA49" s="160">
        <f t="shared" si="3"/>
        <v>35</v>
      </c>
      <c r="BB49" s="160" t="s">
        <v>30</v>
      </c>
      <c r="BC49" s="160">
        <v>90</v>
      </c>
      <c r="BD49" s="160" t="s">
        <v>172</v>
      </c>
      <c r="BE49" s="160" t="s">
        <v>458</v>
      </c>
      <c r="BF49" s="14">
        <v>86</v>
      </c>
      <c r="BG49" s="66" t="s">
        <v>1134</v>
      </c>
      <c r="BH49" s="160">
        <v>3.2</v>
      </c>
      <c r="BI49" s="160">
        <v>1</v>
      </c>
      <c r="BJ49" s="66">
        <v>4.2</v>
      </c>
      <c r="BK49" s="160" t="s">
        <v>958</v>
      </c>
      <c r="BL49" s="160"/>
    </row>
    <row r="50" spans="14:64">
      <c r="N50" s="159"/>
      <c r="O50" s="159"/>
      <c r="P50" s="163"/>
      <c r="Q50" s="164"/>
      <c r="R50" s="163"/>
      <c r="S50" s="164"/>
      <c r="T50" s="165"/>
      <c r="U50" s="165"/>
      <c r="AN50" s="160">
        <f t="shared" si="2"/>
        <v>36</v>
      </c>
      <c r="AO50" s="160" t="s">
        <v>30</v>
      </c>
      <c r="AP50" s="41">
        <v>63</v>
      </c>
      <c r="AQ50" s="29" t="s">
        <v>78</v>
      </c>
      <c r="AR50" s="29" t="s">
        <v>37</v>
      </c>
      <c r="AS50" s="29">
        <v>81.5</v>
      </c>
      <c r="AT50" s="66" t="s">
        <v>957</v>
      </c>
      <c r="AU50" s="160">
        <v>3</v>
      </c>
      <c r="AV50" s="160">
        <v>1</v>
      </c>
      <c r="AW50" s="66">
        <v>4</v>
      </c>
      <c r="AX50" s="160" t="s">
        <v>958</v>
      </c>
      <c r="AY50" s="5"/>
      <c r="BA50" s="160">
        <f t="shared" si="3"/>
        <v>36</v>
      </c>
      <c r="BB50" s="160" t="s">
        <v>30</v>
      </c>
      <c r="BC50" s="160">
        <v>110</v>
      </c>
      <c r="BD50" s="160" t="s">
        <v>505</v>
      </c>
      <c r="BE50" s="160" t="s">
        <v>408</v>
      </c>
      <c r="BF50" s="14">
        <v>216.9</v>
      </c>
      <c r="BG50" s="66" t="s">
        <v>1134</v>
      </c>
      <c r="BH50" s="160">
        <v>3.2</v>
      </c>
      <c r="BI50" s="160">
        <v>1</v>
      </c>
      <c r="BJ50" s="66">
        <v>4.2</v>
      </c>
      <c r="BK50" s="160" t="s">
        <v>958</v>
      </c>
      <c r="BL50" s="160"/>
    </row>
    <row r="51" spans="14:64">
      <c r="N51" s="159"/>
      <c r="O51" s="159"/>
      <c r="P51" s="163"/>
      <c r="Q51" s="163"/>
      <c r="R51" s="163"/>
      <c r="S51" s="164"/>
      <c r="T51" s="165"/>
      <c r="U51" s="165"/>
      <c r="AN51" s="160">
        <f t="shared" si="2"/>
        <v>37</v>
      </c>
      <c r="AO51" s="160" t="s">
        <v>30</v>
      </c>
      <c r="AP51" s="41">
        <v>63</v>
      </c>
      <c r="AQ51" s="29" t="s">
        <v>37</v>
      </c>
      <c r="AR51" s="29" t="s">
        <v>106</v>
      </c>
      <c r="AS51" s="41">
        <v>37.4</v>
      </c>
      <c r="AT51" s="66" t="s">
        <v>957</v>
      </c>
      <c r="AU51" s="160">
        <v>3</v>
      </c>
      <c r="AV51" s="160">
        <v>1</v>
      </c>
      <c r="AW51" s="66">
        <v>4</v>
      </c>
      <c r="AX51" s="160" t="s">
        <v>958</v>
      </c>
      <c r="AY51" s="5"/>
      <c r="BA51" s="160">
        <f t="shared" si="3"/>
        <v>37</v>
      </c>
      <c r="BB51" s="160" t="s">
        <v>30</v>
      </c>
      <c r="BC51" s="160">
        <v>63</v>
      </c>
      <c r="BD51" s="160" t="s">
        <v>408</v>
      </c>
      <c r="BE51" s="160" t="s">
        <v>39</v>
      </c>
      <c r="BF51" s="14">
        <v>27.8</v>
      </c>
      <c r="BG51" s="66" t="s">
        <v>1134</v>
      </c>
      <c r="BH51" s="160">
        <v>3.2</v>
      </c>
      <c r="BI51" s="160">
        <v>1</v>
      </c>
      <c r="BJ51" s="66">
        <v>4.2</v>
      </c>
      <c r="BK51" s="160" t="s">
        <v>958</v>
      </c>
      <c r="BL51" s="160"/>
    </row>
    <row r="52" spans="14:64">
      <c r="N52" s="159"/>
      <c r="O52" s="159"/>
      <c r="P52" s="163"/>
      <c r="Q52" s="163"/>
      <c r="R52" s="163"/>
      <c r="S52" s="164"/>
      <c r="T52" s="165"/>
      <c r="U52" s="165"/>
      <c r="AN52" s="160">
        <f t="shared" si="2"/>
        <v>38</v>
      </c>
      <c r="AO52" s="160" t="s">
        <v>30</v>
      </c>
      <c r="AP52" s="41">
        <v>63</v>
      </c>
      <c r="AQ52" s="29" t="s">
        <v>37</v>
      </c>
      <c r="AR52" s="29" t="s">
        <v>368</v>
      </c>
      <c r="AS52" s="41">
        <v>47.6</v>
      </c>
      <c r="AT52" s="66" t="s">
        <v>957</v>
      </c>
      <c r="AU52" s="160">
        <v>3</v>
      </c>
      <c r="AV52" s="160">
        <v>1</v>
      </c>
      <c r="AW52" s="66">
        <v>4</v>
      </c>
      <c r="AX52" s="160" t="s">
        <v>958</v>
      </c>
      <c r="AY52" s="5"/>
      <c r="BA52" s="160">
        <f t="shared" si="3"/>
        <v>38</v>
      </c>
      <c r="BB52" s="160" t="s">
        <v>30</v>
      </c>
      <c r="BC52" s="160">
        <v>90</v>
      </c>
      <c r="BD52" s="160" t="s">
        <v>408</v>
      </c>
      <c r="BE52" s="160" t="s">
        <v>400</v>
      </c>
      <c r="BF52" s="160">
        <v>136.6</v>
      </c>
      <c r="BG52" s="66" t="s">
        <v>1134</v>
      </c>
      <c r="BH52" s="160">
        <v>3.2</v>
      </c>
      <c r="BI52" s="160">
        <v>1</v>
      </c>
      <c r="BJ52" s="66">
        <v>4.2</v>
      </c>
      <c r="BK52" s="160" t="s">
        <v>958</v>
      </c>
      <c r="BL52" s="160"/>
    </row>
    <row r="53" spans="14:64">
      <c r="N53" s="159"/>
      <c r="O53" s="159"/>
      <c r="P53" s="163"/>
      <c r="Q53" s="164"/>
      <c r="R53" s="164"/>
      <c r="S53" s="164"/>
      <c r="T53" s="165"/>
      <c r="U53" s="165"/>
      <c r="AN53" s="160">
        <f t="shared" si="2"/>
        <v>39</v>
      </c>
      <c r="AO53" s="160" t="s">
        <v>30</v>
      </c>
      <c r="AP53" s="41">
        <v>63</v>
      </c>
      <c r="AQ53" s="29" t="s">
        <v>90</v>
      </c>
      <c r="AR53" s="29" t="s">
        <v>78</v>
      </c>
      <c r="AS53" s="41">
        <v>147</v>
      </c>
      <c r="AT53" s="66" t="s">
        <v>957</v>
      </c>
      <c r="AU53" s="160">
        <v>3</v>
      </c>
      <c r="AV53" s="160">
        <v>1</v>
      </c>
      <c r="AW53" s="66">
        <v>4</v>
      </c>
      <c r="AX53" s="160" t="s">
        <v>958</v>
      </c>
      <c r="AY53" s="5"/>
      <c r="BA53" s="160">
        <f t="shared" si="3"/>
        <v>39</v>
      </c>
      <c r="BB53" s="160" t="s">
        <v>30</v>
      </c>
      <c r="BC53" s="160">
        <v>63</v>
      </c>
      <c r="BD53" s="158" t="s">
        <v>400</v>
      </c>
      <c r="BE53" s="158" t="s">
        <v>217</v>
      </c>
      <c r="BF53" s="160">
        <v>202.5</v>
      </c>
      <c r="BG53" s="66" t="s">
        <v>1134</v>
      </c>
      <c r="BH53" s="160">
        <v>3.2</v>
      </c>
      <c r="BI53" s="160">
        <v>1</v>
      </c>
      <c r="BJ53" s="66">
        <v>4.2</v>
      </c>
      <c r="BK53" s="160" t="s">
        <v>958</v>
      </c>
      <c r="BL53" s="160"/>
    </row>
    <row r="54" spans="14:64">
      <c r="N54" s="159"/>
      <c r="O54" s="159"/>
      <c r="P54" s="163"/>
      <c r="Q54" s="164"/>
      <c r="R54" s="164"/>
      <c r="S54" s="164"/>
      <c r="T54" s="165"/>
      <c r="U54" s="165"/>
      <c r="AN54" s="160">
        <f t="shared" si="2"/>
        <v>40</v>
      </c>
      <c r="AO54" s="160" t="s">
        <v>30</v>
      </c>
      <c r="AP54" s="41">
        <v>90</v>
      </c>
      <c r="AQ54" s="29" t="s">
        <v>458</v>
      </c>
      <c r="AR54" s="29" t="s">
        <v>323</v>
      </c>
      <c r="AS54" s="41">
        <v>214</v>
      </c>
      <c r="AT54" s="66" t="s">
        <v>957</v>
      </c>
      <c r="AU54" s="160">
        <v>3</v>
      </c>
      <c r="AV54" s="160">
        <v>1</v>
      </c>
      <c r="AW54" s="66">
        <v>4</v>
      </c>
      <c r="AX54" s="160" t="s">
        <v>958</v>
      </c>
      <c r="AY54" s="5"/>
      <c r="BA54" s="160">
        <f t="shared" si="3"/>
        <v>40</v>
      </c>
      <c r="BB54" s="160" t="s">
        <v>30</v>
      </c>
      <c r="BC54" s="160">
        <v>63</v>
      </c>
      <c r="BD54" s="158" t="s">
        <v>72</v>
      </c>
      <c r="BE54" s="158" t="s">
        <v>617</v>
      </c>
      <c r="BF54" s="160">
        <v>56.9</v>
      </c>
      <c r="BG54" s="66" t="s">
        <v>1134</v>
      </c>
      <c r="BH54" s="160">
        <v>3.2</v>
      </c>
      <c r="BI54" s="160">
        <v>1</v>
      </c>
      <c r="BJ54" s="66">
        <v>4.2</v>
      </c>
      <c r="BK54" s="160" t="s">
        <v>958</v>
      </c>
      <c r="BL54" s="160"/>
    </row>
    <row r="55" spans="14:64">
      <c r="N55" s="159"/>
      <c r="O55" s="159"/>
      <c r="P55" s="163"/>
      <c r="Q55" s="164"/>
      <c r="R55" s="164"/>
      <c r="S55" s="164"/>
      <c r="T55" s="165"/>
      <c r="U55" s="165"/>
      <c r="AN55" s="160">
        <f t="shared" si="2"/>
        <v>41</v>
      </c>
      <c r="AO55" s="160" t="s">
        <v>30</v>
      </c>
      <c r="AP55" s="41">
        <v>63</v>
      </c>
      <c r="AQ55" s="29" t="s">
        <v>383</v>
      </c>
      <c r="AR55" s="29" t="s">
        <v>463</v>
      </c>
      <c r="AS55" s="29">
        <v>373.4</v>
      </c>
      <c r="AT55" s="66" t="s">
        <v>957</v>
      </c>
      <c r="AU55" s="160">
        <v>3</v>
      </c>
      <c r="AV55" s="160">
        <v>1</v>
      </c>
      <c r="AW55" s="66">
        <v>4</v>
      </c>
      <c r="AX55" s="160" t="s">
        <v>958</v>
      </c>
      <c r="AY55" s="5"/>
      <c r="BA55" s="172"/>
      <c r="BB55" s="173"/>
      <c r="BC55" s="174" t="s">
        <v>1023</v>
      </c>
      <c r="BD55" s="175"/>
      <c r="BE55" s="175"/>
      <c r="BF55" s="176"/>
      <c r="BG55" s="174" t="s">
        <v>1024</v>
      </c>
      <c r="BH55" s="175"/>
      <c r="BI55" s="176"/>
      <c r="BJ55" s="174" t="s">
        <v>1025</v>
      </c>
      <c r="BK55" s="175"/>
      <c r="BL55" s="177"/>
    </row>
    <row r="56" spans="14:64">
      <c r="N56" s="159"/>
      <c r="O56" s="159"/>
      <c r="P56" s="163"/>
      <c r="Q56" s="164"/>
      <c r="R56" s="164"/>
      <c r="S56" s="164"/>
      <c r="T56" s="165"/>
      <c r="U56" s="165"/>
      <c r="AN56" s="160">
        <f t="shared" si="2"/>
        <v>42</v>
      </c>
      <c r="AO56" s="160" t="s">
        <v>30</v>
      </c>
      <c r="AP56" s="41">
        <v>63</v>
      </c>
      <c r="AQ56" s="29" t="s">
        <v>383</v>
      </c>
      <c r="AR56" s="29" t="s">
        <v>463</v>
      </c>
      <c r="AS56" s="29">
        <v>3</v>
      </c>
      <c r="AT56" s="66" t="s">
        <v>957</v>
      </c>
      <c r="AU56" s="160">
        <v>3</v>
      </c>
      <c r="AV56" s="160">
        <v>1</v>
      </c>
      <c r="AW56" s="66">
        <v>4</v>
      </c>
      <c r="AX56" s="160" t="s">
        <v>958</v>
      </c>
      <c r="AY56" s="5"/>
      <c r="BA56" s="166" t="s">
        <v>1028</v>
      </c>
      <c r="BB56" s="167"/>
      <c r="BC56" s="168"/>
      <c r="BD56" s="169"/>
      <c r="BE56" s="169"/>
      <c r="BF56" s="170"/>
      <c r="BG56" s="168"/>
      <c r="BH56" s="169"/>
      <c r="BI56" s="170"/>
      <c r="BJ56" s="168"/>
      <c r="BK56" s="169"/>
      <c r="BL56" s="171"/>
    </row>
    <row r="57" spans="14:64">
      <c r="N57" s="159"/>
      <c r="O57" s="159"/>
      <c r="P57" s="163"/>
      <c r="Q57" s="164"/>
      <c r="R57" s="164"/>
      <c r="S57" s="163"/>
      <c r="T57" s="165"/>
      <c r="U57" s="165"/>
      <c r="AN57" s="160">
        <f t="shared" si="2"/>
        <v>43</v>
      </c>
      <c r="AO57" s="160" t="s">
        <v>30</v>
      </c>
      <c r="AP57" s="41">
        <v>63</v>
      </c>
      <c r="AQ57" s="29" t="s">
        <v>383</v>
      </c>
      <c r="AR57" s="29" t="s">
        <v>457</v>
      </c>
      <c r="AS57" s="29">
        <v>27.4</v>
      </c>
      <c r="AT57" s="66" t="s">
        <v>957</v>
      </c>
      <c r="AU57" s="160">
        <v>3</v>
      </c>
      <c r="AV57" s="160">
        <v>1</v>
      </c>
      <c r="AW57" s="66">
        <v>4</v>
      </c>
      <c r="AX57" s="160" t="s">
        <v>958</v>
      </c>
      <c r="AY57" s="5"/>
      <c r="BA57" s="166" t="s">
        <v>1033</v>
      </c>
      <c r="BB57" s="167"/>
      <c r="BC57" s="168"/>
      <c r="BD57" s="169"/>
      <c r="BE57" s="169"/>
      <c r="BF57" s="170"/>
      <c r="BG57" s="168"/>
      <c r="BH57" s="169"/>
      <c r="BI57" s="170"/>
      <c r="BJ57" s="168"/>
      <c r="BK57" s="169"/>
      <c r="BL57" s="171"/>
    </row>
    <row r="58" spans="14:64">
      <c r="N58" s="159"/>
      <c r="O58" s="159"/>
      <c r="P58" s="163"/>
      <c r="Q58" s="164"/>
      <c r="R58" s="164"/>
      <c r="S58" s="163"/>
      <c r="T58" s="165"/>
      <c r="U58" s="165"/>
      <c r="AN58" s="160">
        <f t="shared" si="2"/>
        <v>44</v>
      </c>
      <c r="AO58" s="160" t="s">
        <v>30</v>
      </c>
      <c r="AP58" s="41">
        <v>63</v>
      </c>
      <c r="AQ58" s="29" t="s">
        <v>457</v>
      </c>
      <c r="AR58" s="29" t="s">
        <v>335</v>
      </c>
      <c r="AS58" s="29">
        <v>12</v>
      </c>
      <c r="AT58" s="66" t="s">
        <v>957</v>
      </c>
      <c r="AU58" s="160">
        <v>3</v>
      </c>
      <c r="AV58" s="160">
        <v>1</v>
      </c>
      <c r="AW58" s="66">
        <v>4</v>
      </c>
      <c r="AX58" s="160" t="s">
        <v>958</v>
      </c>
      <c r="AY58" s="5"/>
    </row>
    <row r="59" spans="14:64">
      <c r="N59" s="159"/>
      <c r="O59" s="159"/>
      <c r="P59" s="163"/>
      <c r="Q59" s="164"/>
      <c r="R59" s="164"/>
      <c r="S59" s="163"/>
      <c r="T59" s="165"/>
      <c r="U59" s="165"/>
      <c r="AN59" s="160">
        <f t="shared" si="2"/>
        <v>45</v>
      </c>
      <c r="AO59" s="160" t="s">
        <v>30</v>
      </c>
      <c r="AP59" s="41">
        <v>63</v>
      </c>
      <c r="AQ59" s="29" t="s">
        <v>335</v>
      </c>
      <c r="AR59" s="29" t="s">
        <v>411</v>
      </c>
      <c r="AS59" s="29">
        <v>34</v>
      </c>
      <c r="AT59" s="66" t="s">
        <v>957</v>
      </c>
      <c r="AU59" s="160">
        <v>3</v>
      </c>
      <c r="AV59" s="160">
        <v>1</v>
      </c>
      <c r="AW59" s="66">
        <v>4</v>
      </c>
      <c r="AX59" s="160" t="s">
        <v>958</v>
      </c>
      <c r="AY59" s="5"/>
    </row>
    <row r="60" spans="14:64">
      <c r="N60" s="159"/>
      <c r="O60" s="159"/>
      <c r="P60" s="163"/>
      <c r="Q60" s="163"/>
      <c r="R60" s="163"/>
      <c r="S60" s="164"/>
      <c r="T60" s="165"/>
      <c r="U60" s="165"/>
      <c r="AN60" s="160">
        <f t="shared" si="2"/>
        <v>46</v>
      </c>
      <c r="AO60" s="160" t="s">
        <v>30</v>
      </c>
      <c r="AP60" s="41">
        <v>63</v>
      </c>
      <c r="AQ60" s="29" t="s">
        <v>411</v>
      </c>
      <c r="AR60" s="29" t="s">
        <v>92</v>
      </c>
      <c r="AS60" s="29">
        <v>23.2</v>
      </c>
      <c r="AT60" s="66" t="s">
        <v>957</v>
      </c>
      <c r="AU60" s="160">
        <v>3</v>
      </c>
      <c r="AV60" s="160">
        <v>1</v>
      </c>
      <c r="AW60" s="66">
        <v>4</v>
      </c>
      <c r="AX60" s="160" t="s">
        <v>958</v>
      </c>
      <c r="AY60" s="5"/>
    </row>
    <row r="61" spans="14:64">
      <c r="N61" s="159"/>
      <c r="O61" s="159"/>
      <c r="P61" s="163"/>
      <c r="Q61" s="163"/>
      <c r="R61" s="163"/>
      <c r="S61" s="164"/>
      <c r="T61" s="165"/>
      <c r="U61" s="165"/>
      <c r="AN61" s="160">
        <f t="shared" si="2"/>
        <v>47</v>
      </c>
      <c r="AO61" s="160" t="s">
        <v>30</v>
      </c>
      <c r="AP61" s="41">
        <v>63</v>
      </c>
      <c r="AQ61" s="29" t="s">
        <v>92</v>
      </c>
      <c r="AR61" s="29" t="s">
        <v>482</v>
      </c>
      <c r="AS61" s="29">
        <v>40.299999999999997</v>
      </c>
      <c r="AT61" s="66" t="s">
        <v>957</v>
      </c>
      <c r="AU61" s="160">
        <v>3</v>
      </c>
      <c r="AV61" s="160">
        <v>1</v>
      </c>
      <c r="AW61" s="66">
        <v>4</v>
      </c>
      <c r="AX61" s="160" t="s">
        <v>958</v>
      </c>
      <c r="AY61" s="5"/>
    </row>
    <row r="62" spans="14:64">
      <c r="N62" s="159"/>
      <c r="O62" s="159"/>
      <c r="P62" s="163"/>
      <c r="Q62" s="163"/>
      <c r="R62" s="163"/>
      <c r="S62" s="163"/>
      <c r="T62" s="165"/>
      <c r="U62" s="165"/>
      <c r="AN62" s="172"/>
      <c r="AO62" s="173"/>
      <c r="AP62" s="174" t="s">
        <v>1023</v>
      </c>
      <c r="AQ62" s="175"/>
      <c r="AR62" s="175"/>
      <c r="AS62" s="176"/>
      <c r="AT62" s="174" t="s">
        <v>1024</v>
      </c>
      <c r="AU62" s="175"/>
      <c r="AV62" s="176"/>
      <c r="AW62" s="174" t="s">
        <v>1025</v>
      </c>
      <c r="AX62" s="175"/>
      <c r="AY62" s="177"/>
    </row>
    <row r="63" spans="14:64">
      <c r="N63" s="159"/>
      <c r="O63" s="159"/>
      <c r="P63" s="163"/>
      <c r="Q63" s="163"/>
      <c r="R63" s="163"/>
      <c r="S63" s="163"/>
      <c r="T63" s="165"/>
      <c r="U63" s="165"/>
      <c r="AN63" s="166" t="s">
        <v>1028</v>
      </c>
      <c r="AO63" s="167"/>
      <c r="AP63" s="168"/>
      <c r="AQ63" s="169"/>
      <c r="AR63" s="169"/>
      <c r="AS63" s="170"/>
      <c r="AT63" s="168"/>
      <c r="AU63" s="169"/>
      <c r="AV63" s="170"/>
      <c r="AW63" s="168"/>
      <c r="AX63" s="169"/>
      <c r="AY63" s="171"/>
    </row>
    <row r="64" spans="14:64">
      <c r="N64" s="159"/>
      <c r="O64" s="159"/>
      <c r="P64" s="163"/>
      <c r="Q64" s="164"/>
      <c r="R64" s="164"/>
      <c r="S64" s="163"/>
      <c r="T64" s="165"/>
      <c r="U64" s="165"/>
      <c r="AN64" s="166" t="s">
        <v>1033</v>
      </c>
      <c r="AO64" s="167"/>
      <c r="AP64" s="168"/>
      <c r="AQ64" s="169"/>
      <c r="AR64" s="169"/>
      <c r="AS64" s="170"/>
      <c r="AT64" s="168"/>
      <c r="AU64" s="169"/>
      <c r="AV64" s="170"/>
      <c r="AW64" s="168"/>
      <c r="AX64" s="169"/>
      <c r="AY64" s="171"/>
    </row>
    <row r="65" spans="14:21">
      <c r="N65" s="159"/>
      <c r="O65" s="159"/>
      <c r="P65" s="163"/>
      <c r="Q65" s="164"/>
      <c r="R65" s="164"/>
      <c r="S65" s="163"/>
      <c r="T65" s="165"/>
      <c r="U65" s="165"/>
    </row>
    <row r="66" spans="14:21">
      <c r="N66" s="159"/>
      <c r="O66" s="159"/>
      <c r="P66" s="163"/>
      <c r="Q66" s="164"/>
      <c r="R66" s="164"/>
      <c r="S66" s="164"/>
      <c r="T66" s="165"/>
      <c r="U66" s="165"/>
    </row>
    <row r="67" spans="14:21">
      <c r="N67" s="159"/>
      <c r="O67" s="159"/>
      <c r="P67" s="163"/>
      <c r="Q67" s="164"/>
      <c r="R67" s="164"/>
      <c r="S67" s="164"/>
      <c r="T67" s="165"/>
      <c r="U67" s="165"/>
    </row>
    <row r="68" spans="14:21">
      <c r="N68" s="159"/>
      <c r="O68" s="159"/>
      <c r="P68" s="163"/>
      <c r="Q68" s="164"/>
      <c r="R68" s="164"/>
      <c r="S68" s="164"/>
      <c r="T68" s="165"/>
      <c r="U68" s="165"/>
    </row>
    <row r="69" spans="14:21">
      <c r="N69" s="159"/>
      <c r="O69" s="159"/>
      <c r="P69" s="163"/>
      <c r="Q69" s="164"/>
      <c r="R69" s="164"/>
      <c r="S69" s="164"/>
      <c r="T69" s="165"/>
      <c r="U69" s="165"/>
    </row>
    <row r="70" spans="14:21">
      <c r="N70" s="159"/>
      <c r="O70" s="159"/>
      <c r="P70" s="163"/>
      <c r="Q70" s="164"/>
      <c r="R70" s="164"/>
      <c r="S70" s="164"/>
      <c r="T70" s="165"/>
      <c r="U70" s="165"/>
    </row>
    <row r="71" spans="14:21">
      <c r="N71" s="159"/>
      <c r="O71" s="159"/>
      <c r="P71" s="163"/>
      <c r="Q71" s="164"/>
      <c r="R71" s="164"/>
      <c r="S71" s="164"/>
      <c r="T71" s="165"/>
      <c r="U71" s="165"/>
    </row>
    <row r="72" spans="14:21">
      <c r="N72" s="159"/>
      <c r="O72" s="159"/>
      <c r="P72" s="163"/>
      <c r="Q72" s="164"/>
      <c r="R72" s="164"/>
      <c r="S72" s="164"/>
      <c r="T72" s="165"/>
      <c r="U72" s="165"/>
    </row>
    <row r="73" spans="14:21">
      <c r="N73" s="159"/>
      <c r="O73" s="159"/>
      <c r="P73" s="163"/>
      <c r="Q73" s="164"/>
      <c r="R73" s="164"/>
      <c r="S73" s="163"/>
      <c r="T73" s="165"/>
      <c r="U73" s="165"/>
    </row>
    <row r="74" spans="14:21">
      <c r="N74" s="159"/>
      <c r="O74" s="159"/>
      <c r="P74" s="163"/>
      <c r="Q74" s="164"/>
      <c r="R74" s="164"/>
      <c r="S74" s="164"/>
      <c r="T74" s="165"/>
      <c r="U74" s="165"/>
    </row>
    <row r="75" spans="14:21">
      <c r="N75" s="159"/>
      <c r="O75" s="159"/>
      <c r="P75" s="163"/>
      <c r="Q75" s="164"/>
      <c r="R75" s="164"/>
      <c r="S75" s="164"/>
      <c r="T75" s="165"/>
      <c r="U75" s="165"/>
    </row>
    <row r="76" spans="14:21">
      <c r="N76" s="159"/>
      <c r="O76" s="159"/>
      <c r="P76" s="163"/>
      <c r="Q76" s="164"/>
      <c r="R76" s="164"/>
      <c r="S76" s="164"/>
      <c r="T76" s="165"/>
      <c r="U76" s="165"/>
    </row>
    <row r="77" spans="14:21">
      <c r="N77" s="159"/>
      <c r="O77" s="159"/>
      <c r="P77" s="163"/>
      <c r="Q77" s="164"/>
      <c r="R77" s="163"/>
      <c r="S77" s="163"/>
      <c r="T77" s="165"/>
      <c r="U77" s="165"/>
    </row>
    <row r="78" spans="14:21">
      <c r="N78" s="159"/>
      <c r="O78" s="159"/>
      <c r="P78" s="163"/>
      <c r="Q78" s="164"/>
      <c r="R78" s="163"/>
      <c r="S78" s="163"/>
      <c r="T78" s="165"/>
      <c r="U78" s="165"/>
    </row>
    <row r="79" spans="14:21">
      <c r="N79" s="159"/>
      <c r="O79" s="159"/>
      <c r="P79" s="163"/>
      <c r="Q79" s="164"/>
      <c r="R79" s="164"/>
      <c r="S79" s="163"/>
      <c r="T79" s="165"/>
      <c r="U79" s="165"/>
    </row>
    <row r="80" spans="14:21">
      <c r="N80" s="159"/>
      <c r="O80" s="159"/>
      <c r="P80" s="163"/>
      <c r="Q80" s="163"/>
      <c r="R80" s="163"/>
      <c r="S80" s="163"/>
      <c r="T80" s="165"/>
      <c r="U80" s="165"/>
    </row>
    <row r="81" spans="14:21">
      <c r="N81" s="159"/>
      <c r="O81" s="159"/>
      <c r="P81" s="163"/>
      <c r="Q81" s="164"/>
      <c r="R81" s="164"/>
      <c r="S81" s="164"/>
      <c r="T81" s="165"/>
      <c r="U81" s="165"/>
    </row>
    <row r="82" spans="14:21">
      <c r="N82" s="159"/>
      <c r="O82" s="159"/>
      <c r="P82" s="163"/>
      <c r="Q82" s="164"/>
      <c r="R82" s="163"/>
      <c r="S82" s="163"/>
      <c r="T82" s="165"/>
      <c r="U82" s="165"/>
    </row>
    <row r="83" spans="14:21">
      <c r="N83" s="159"/>
      <c r="O83" s="159"/>
      <c r="P83" s="163"/>
      <c r="Q83" s="164"/>
      <c r="R83" s="163"/>
      <c r="S83" s="163"/>
      <c r="T83" s="165"/>
      <c r="U83" s="165"/>
    </row>
    <row r="84" spans="14:21">
      <c r="N84" s="159"/>
      <c r="O84" s="159"/>
      <c r="P84" s="163"/>
      <c r="Q84" s="163"/>
      <c r="R84" s="163"/>
      <c r="S84" s="163"/>
      <c r="T84" s="165"/>
      <c r="U84" s="165"/>
    </row>
    <row r="85" spans="14:21">
      <c r="N85" s="159"/>
      <c r="O85" s="159"/>
      <c r="P85" s="163"/>
      <c r="Q85" s="163"/>
      <c r="R85" s="163"/>
      <c r="S85" s="163"/>
      <c r="T85" s="165"/>
      <c r="U85" s="165"/>
    </row>
    <row r="86" spans="14:21">
      <c r="N86" s="159"/>
      <c r="O86" s="159"/>
      <c r="P86" s="163"/>
      <c r="Q86" s="164"/>
      <c r="R86" s="164"/>
      <c r="S86" s="163"/>
      <c r="T86" s="165"/>
      <c r="U86" s="165"/>
    </row>
    <row r="87" spans="14:21">
      <c r="N87" s="159"/>
      <c r="O87" s="159"/>
      <c r="P87" s="163"/>
      <c r="Q87" s="164"/>
      <c r="R87" s="164"/>
      <c r="S87" s="163"/>
      <c r="T87" s="165"/>
      <c r="U87" s="165"/>
    </row>
    <row r="88" spans="14:21">
      <c r="N88" s="159"/>
      <c r="O88" s="159"/>
      <c r="P88" s="163"/>
      <c r="Q88" s="164"/>
      <c r="R88" s="164"/>
      <c r="S88" s="163"/>
      <c r="T88" s="165"/>
      <c r="U88" s="165"/>
    </row>
    <row r="89" spans="14:21">
      <c r="N89" s="159"/>
      <c r="O89" s="159"/>
      <c r="P89" s="163"/>
      <c r="Q89" s="164"/>
      <c r="R89" s="163"/>
      <c r="S89" s="163"/>
      <c r="T89" s="165"/>
      <c r="U89" s="165"/>
    </row>
    <row r="90" spans="14:21">
      <c r="N90" s="159"/>
      <c r="O90" s="159"/>
      <c r="P90" s="163"/>
      <c r="Q90" s="163"/>
      <c r="R90" s="163"/>
      <c r="S90" s="163"/>
      <c r="T90" s="165"/>
      <c r="U90" s="165"/>
    </row>
    <row r="91" spans="14:21">
      <c r="N91" s="159"/>
      <c r="O91" s="159"/>
      <c r="P91" s="163"/>
      <c r="Q91" s="163"/>
      <c r="R91" s="163"/>
      <c r="S91" s="163"/>
      <c r="T91" s="165"/>
      <c r="U91" s="165"/>
    </row>
    <row r="92" spans="14:21">
      <c r="N92" s="159"/>
      <c r="O92" s="159"/>
      <c r="P92" s="163"/>
      <c r="Q92" s="163"/>
      <c r="R92" s="163"/>
      <c r="S92" s="163"/>
      <c r="T92" s="165"/>
      <c r="U92" s="165"/>
    </row>
    <row r="93" spans="14:21">
      <c r="N93" s="159"/>
      <c r="O93" s="159"/>
      <c r="P93" s="163"/>
      <c r="Q93" s="163"/>
      <c r="R93" s="164"/>
      <c r="S93" s="163"/>
      <c r="T93" s="165"/>
      <c r="U93" s="165"/>
    </row>
    <row r="94" spans="14:21">
      <c r="N94" s="159"/>
      <c r="O94" s="159"/>
      <c r="P94" s="163"/>
      <c r="Q94" s="164"/>
      <c r="R94" s="164"/>
      <c r="S94" s="163"/>
      <c r="T94" s="165"/>
      <c r="U94" s="165"/>
    </row>
    <row r="95" spans="14:21">
      <c r="N95" s="159"/>
      <c r="O95" s="159"/>
      <c r="P95" s="163"/>
      <c r="Q95" s="164"/>
      <c r="R95" s="164"/>
      <c r="S95" s="163"/>
      <c r="T95" s="165"/>
      <c r="U95" s="165"/>
    </row>
    <row r="96" spans="14:21">
      <c r="N96" s="159"/>
      <c r="O96" s="159"/>
      <c r="P96" s="163"/>
      <c r="Q96" s="164"/>
      <c r="R96" s="164"/>
      <c r="S96" s="163"/>
      <c r="T96" s="165"/>
      <c r="U96" s="165"/>
    </row>
    <row r="97" spans="14:21">
      <c r="N97" s="159"/>
      <c r="O97" s="159"/>
      <c r="P97" s="163"/>
      <c r="Q97" s="164"/>
      <c r="R97" s="164"/>
      <c r="S97" s="163"/>
      <c r="T97" s="165"/>
      <c r="U97" s="165"/>
    </row>
    <row r="98" spans="14:21">
      <c r="N98" s="159"/>
      <c r="O98" s="159"/>
      <c r="P98" s="163"/>
      <c r="Q98" s="164"/>
      <c r="R98" s="164"/>
      <c r="S98" s="163"/>
      <c r="T98" s="165"/>
      <c r="U98" s="165"/>
    </row>
    <row r="99" spans="14:21">
      <c r="N99" s="159"/>
      <c r="O99" s="159"/>
      <c r="P99" s="163"/>
      <c r="Q99" s="164"/>
      <c r="R99" s="163"/>
      <c r="S99" s="163"/>
      <c r="T99" s="165"/>
      <c r="U99" s="165"/>
    </row>
    <row r="100" spans="14:21">
      <c r="N100" s="159"/>
      <c r="O100" s="159"/>
      <c r="P100" s="163"/>
      <c r="Q100" s="163"/>
      <c r="R100" s="163"/>
      <c r="S100" s="163"/>
      <c r="T100" s="165"/>
      <c r="U100" s="165"/>
    </row>
    <row r="101" spans="14:21">
      <c r="N101" s="159"/>
      <c r="O101" s="159"/>
      <c r="P101" s="163"/>
      <c r="Q101" s="164"/>
      <c r="R101" s="163"/>
      <c r="S101" s="163"/>
      <c r="T101" s="165"/>
      <c r="U101" s="165"/>
    </row>
    <row r="102" spans="14:21">
      <c r="N102" s="159"/>
      <c r="O102" s="159"/>
      <c r="P102" s="163"/>
      <c r="Q102" s="163"/>
      <c r="R102" s="163"/>
      <c r="S102" s="163"/>
      <c r="T102" s="165"/>
      <c r="U102" s="165"/>
    </row>
    <row r="103" spans="14:21">
      <c r="N103" s="159"/>
      <c r="O103" s="159"/>
      <c r="P103" s="163"/>
      <c r="Q103" s="164"/>
      <c r="R103" s="164"/>
      <c r="S103" s="163"/>
      <c r="T103" s="165"/>
      <c r="U103" s="165"/>
    </row>
    <row r="104" spans="14:21">
      <c r="N104" s="159"/>
      <c r="O104" s="159"/>
      <c r="P104" s="163"/>
      <c r="Q104" s="164"/>
      <c r="R104" s="164"/>
      <c r="S104" s="163"/>
      <c r="T104" s="165"/>
      <c r="U104" s="165"/>
    </row>
    <row r="105" spans="14:21">
      <c r="N105" s="159"/>
      <c r="O105" s="159"/>
      <c r="P105" s="163"/>
      <c r="Q105" s="164"/>
      <c r="R105" s="164"/>
      <c r="S105" s="163"/>
      <c r="T105" s="165"/>
      <c r="U105" s="165"/>
    </row>
    <row r="106" spans="14:21">
      <c r="N106" s="159"/>
      <c r="O106" s="159"/>
      <c r="P106" s="163"/>
      <c r="Q106" s="164"/>
      <c r="R106" s="164"/>
      <c r="S106" s="164"/>
      <c r="T106" s="165"/>
      <c r="U106" s="165"/>
    </row>
    <row r="107" spans="14:21">
      <c r="N107" s="159"/>
      <c r="O107" s="159"/>
      <c r="P107" s="163"/>
      <c r="Q107" s="164"/>
      <c r="R107" s="164"/>
      <c r="S107" s="163"/>
      <c r="T107" s="165"/>
      <c r="U107" s="165"/>
    </row>
    <row r="108" spans="14:21">
      <c r="N108" s="159"/>
      <c r="O108" s="159"/>
      <c r="P108" s="163"/>
      <c r="Q108" s="164"/>
      <c r="R108" s="164"/>
      <c r="S108" s="163"/>
      <c r="T108" s="165"/>
      <c r="U108" s="165"/>
    </row>
    <row r="109" spans="14:21">
      <c r="N109" s="159"/>
      <c r="O109" s="159"/>
      <c r="P109" s="163"/>
      <c r="Q109" s="164"/>
      <c r="R109" s="164"/>
      <c r="S109" s="163"/>
      <c r="T109" s="165"/>
      <c r="U109" s="165"/>
    </row>
    <row r="110" spans="14:21">
      <c r="N110" s="159"/>
      <c r="O110" s="159"/>
      <c r="P110" s="163"/>
      <c r="Q110" s="164"/>
      <c r="R110" s="164"/>
      <c r="S110" s="163"/>
      <c r="T110" s="165"/>
      <c r="U110" s="165"/>
    </row>
    <row r="111" spans="14:21">
      <c r="N111" s="159"/>
      <c r="O111" s="159"/>
      <c r="P111" s="163"/>
      <c r="Q111" s="164"/>
      <c r="R111" s="164"/>
      <c r="S111" s="164"/>
      <c r="T111" s="165"/>
      <c r="U111" s="165"/>
    </row>
    <row r="112" spans="14:21">
      <c r="N112" s="159"/>
      <c r="O112" s="159"/>
      <c r="P112" s="163"/>
      <c r="Q112" s="164"/>
      <c r="R112" s="164"/>
      <c r="S112" s="164"/>
      <c r="T112" s="165"/>
      <c r="U112" s="165"/>
    </row>
    <row r="113" spans="14:21">
      <c r="N113" s="159"/>
      <c r="O113" s="159"/>
      <c r="P113" s="163"/>
      <c r="Q113" s="164"/>
      <c r="R113" s="164"/>
      <c r="S113" s="164"/>
      <c r="T113" s="165"/>
      <c r="U113" s="165"/>
    </row>
    <row r="114" spans="14:21">
      <c r="N114" s="159"/>
      <c r="O114" s="159"/>
      <c r="P114" s="163"/>
      <c r="Q114" s="164"/>
      <c r="R114" s="164"/>
      <c r="S114" s="164"/>
      <c r="T114" s="165"/>
      <c r="U114" s="165"/>
    </row>
    <row r="115" spans="14:21">
      <c r="N115" s="159"/>
      <c r="O115" s="159"/>
      <c r="P115" s="163"/>
      <c r="Q115" s="164"/>
      <c r="R115" s="164"/>
      <c r="S115" s="164"/>
      <c r="T115" s="165"/>
      <c r="U115" s="165"/>
    </row>
    <row r="116" spans="14:21">
      <c r="N116" s="159"/>
      <c r="O116" s="159"/>
      <c r="P116" s="163"/>
      <c r="Q116" s="164"/>
      <c r="R116" s="164"/>
      <c r="S116" s="164"/>
      <c r="T116" s="165"/>
      <c r="U116" s="165"/>
    </row>
    <row r="117" spans="14:21">
      <c r="N117" s="159"/>
      <c r="O117" s="159"/>
      <c r="P117" s="163"/>
      <c r="Q117" s="164"/>
      <c r="R117" s="164"/>
      <c r="S117" s="164"/>
      <c r="T117" s="165"/>
      <c r="U117" s="165"/>
    </row>
    <row r="118" spans="14:21">
      <c r="N118" s="159"/>
      <c r="O118" s="159"/>
      <c r="P118" s="163"/>
      <c r="Q118" s="164"/>
      <c r="R118" s="164"/>
      <c r="S118" s="164"/>
      <c r="T118" s="165"/>
      <c r="U118" s="165"/>
    </row>
    <row r="119" spans="14:21">
      <c r="N119" s="159"/>
      <c r="O119" s="159"/>
      <c r="P119" s="163"/>
      <c r="Q119" s="164"/>
      <c r="R119" s="164"/>
      <c r="S119" s="164"/>
      <c r="T119" s="165"/>
      <c r="U119" s="165"/>
    </row>
    <row r="120" spans="14:21">
      <c r="N120" s="159"/>
      <c r="O120" s="159"/>
      <c r="P120" s="163"/>
      <c r="Q120" s="164"/>
      <c r="R120" s="164"/>
      <c r="S120" s="164"/>
      <c r="T120" s="165"/>
      <c r="U120" s="165"/>
    </row>
    <row r="121" spans="14:21">
      <c r="N121" s="159"/>
      <c r="O121" s="159"/>
      <c r="P121" s="163"/>
      <c r="Q121" s="164"/>
      <c r="R121" s="164"/>
      <c r="S121" s="164"/>
      <c r="T121" s="165"/>
      <c r="U121" s="165"/>
    </row>
    <row r="122" spans="14:21">
      <c r="N122" s="159"/>
      <c r="O122" s="159"/>
      <c r="P122" s="163"/>
      <c r="Q122" s="164"/>
      <c r="R122" s="164"/>
      <c r="S122" s="164"/>
      <c r="T122" s="165"/>
      <c r="U122" s="165"/>
    </row>
    <row r="123" spans="14:21">
      <c r="N123" s="159"/>
      <c r="O123" s="159"/>
      <c r="P123" s="163"/>
      <c r="Q123" s="164"/>
      <c r="R123" s="164"/>
      <c r="S123" s="164"/>
      <c r="T123" s="165"/>
      <c r="U123" s="165"/>
    </row>
    <row r="124" spans="14:21">
      <c r="N124" s="159"/>
      <c r="O124" s="159"/>
      <c r="P124" s="163"/>
      <c r="Q124" s="164"/>
      <c r="R124" s="164"/>
      <c r="S124" s="164"/>
      <c r="T124" s="165"/>
      <c r="U124" s="165"/>
    </row>
    <row r="125" spans="14:21">
      <c r="N125" s="159"/>
      <c r="O125" s="159"/>
      <c r="P125" s="163"/>
      <c r="Q125" s="164"/>
      <c r="R125" s="164"/>
      <c r="S125" s="164"/>
      <c r="T125" s="165"/>
      <c r="U125" s="165"/>
    </row>
    <row r="126" spans="14:21">
      <c r="N126" s="159"/>
      <c r="O126" s="159"/>
      <c r="P126" s="163"/>
      <c r="Q126" s="163"/>
      <c r="R126" s="163"/>
      <c r="S126" s="163"/>
      <c r="T126" s="165"/>
      <c r="U126" s="165"/>
    </row>
    <row r="127" spans="14:21">
      <c r="N127" s="159"/>
      <c r="O127" s="159"/>
      <c r="P127" s="163"/>
      <c r="Q127" s="163"/>
      <c r="R127" s="163"/>
      <c r="S127" s="163"/>
      <c r="T127" s="165"/>
      <c r="U127" s="165"/>
    </row>
    <row r="128" spans="14:21">
      <c r="N128" s="159"/>
      <c r="O128" s="159"/>
      <c r="P128" s="163"/>
      <c r="Q128" s="163"/>
      <c r="R128" s="163"/>
      <c r="S128" s="163"/>
      <c r="T128" s="165"/>
      <c r="U128" s="165"/>
    </row>
    <row r="129" spans="14:21">
      <c r="N129" s="159"/>
      <c r="O129" s="159"/>
      <c r="P129" s="163"/>
      <c r="Q129" s="163"/>
      <c r="R129" s="163"/>
      <c r="S129" s="163"/>
      <c r="T129" s="165"/>
      <c r="U129" s="165"/>
    </row>
    <row r="130" spans="14:21">
      <c r="N130" s="159"/>
      <c r="O130" s="159"/>
      <c r="P130" s="163"/>
      <c r="Q130" s="163"/>
      <c r="R130" s="163"/>
      <c r="S130" s="163"/>
      <c r="T130" s="165"/>
      <c r="U130" s="165"/>
    </row>
    <row r="131" spans="14:21">
      <c r="N131" s="159"/>
      <c r="O131" s="159"/>
      <c r="P131" s="163"/>
      <c r="Q131" s="163"/>
      <c r="R131" s="163"/>
      <c r="S131" s="163"/>
      <c r="T131" s="165"/>
      <c r="U131" s="165"/>
    </row>
    <row r="132" spans="14:21">
      <c r="N132" s="159"/>
      <c r="O132" s="159"/>
      <c r="P132" s="163"/>
      <c r="Q132" s="163"/>
      <c r="R132" s="163"/>
      <c r="S132" s="163"/>
      <c r="T132" s="165"/>
      <c r="U132" s="165"/>
    </row>
    <row r="133" spans="14:21">
      <c r="N133" s="159"/>
      <c r="O133" s="159"/>
      <c r="P133" s="163"/>
      <c r="Q133" s="163"/>
      <c r="R133" s="163"/>
      <c r="S133" s="163"/>
      <c r="T133" s="165"/>
      <c r="U133" s="165"/>
    </row>
    <row r="134" spans="14:21">
      <c r="N134" s="159"/>
      <c r="O134" s="159"/>
      <c r="P134" s="163"/>
      <c r="Q134" s="163"/>
      <c r="R134" s="163"/>
      <c r="S134" s="163"/>
      <c r="T134" s="165"/>
      <c r="U134" s="165"/>
    </row>
    <row r="135" spans="14:21">
      <c r="N135" s="159"/>
      <c r="O135" s="159"/>
      <c r="P135" s="163"/>
      <c r="Q135" s="163"/>
      <c r="R135" s="163"/>
      <c r="S135" s="163"/>
      <c r="T135" s="165"/>
      <c r="U135" s="165"/>
    </row>
    <row r="136" spans="14:21">
      <c r="N136" s="159"/>
      <c r="O136" s="159"/>
      <c r="P136" s="163"/>
      <c r="Q136" s="163"/>
      <c r="R136" s="163"/>
      <c r="S136" s="163"/>
      <c r="T136" s="165"/>
      <c r="U136" s="165"/>
    </row>
    <row r="137" spans="14:21">
      <c r="N137" s="159"/>
      <c r="O137" s="159"/>
      <c r="P137" s="163"/>
      <c r="Q137" s="163"/>
      <c r="R137" s="163"/>
      <c r="S137" s="163"/>
      <c r="T137" s="165"/>
      <c r="U137" s="165"/>
    </row>
    <row r="138" spans="14:21">
      <c r="N138" s="159"/>
      <c r="O138" s="159"/>
      <c r="P138" s="163"/>
      <c r="Q138" s="163"/>
      <c r="R138" s="163"/>
      <c r="S138" s="163"/>
      <c r="T138" s="165"/>
      <c r="U138" s="165"/>
    </row>
    <row r="139" spans="14:21">
      <c r="N139" s="159"/>
      <c r="O139" s="159"/>
      <c r="P139" s="163"/>
      <c r="Q139" s="163"/>
      <c r="R139" s="163"/>
      <c r="S139" s="163"/>
      <c r="T139" s="165"/>
      <c r="U139" s="165"/>
    </row>
    <row r="140" spans="14:21">
      <c r="N140" s="159"/>
      <c r="O140" s="159"/>
      <c r="P140" s="163"/>
      <c r="Q140" s="163"/>
      <c r="R140" s="163"/>
      <c r="S140" s="163"/>
      <c r="T140" s="165"/>
      <c r="U140" s="165"/>
    </row>
    <row r="141" spans="14:21">
      <c r="N141" s="159"/>
      <c r="O141" s="159"/>
      <c r="P141" s="163"/>
      <c r="Q141" s="163"/>
      <c r="R141" s="163"/>
      <c r="S141" s="163"/>
      <c r="T141" s="165"/>
      <c r="U141" s="165"/>
    </row>
    <row r="142" spans="14:21">
      <c r="N142" s="159"/>
      <c r="O142" s="159"/>
      <c r="P142" s="163"/>
      <c r="Q142" s="163"/>
      <c r="R142" s="163"/>
      <c r="S142" s="163"/>
      <c r="T142" s="165"/>
      <c r="U142" s="165"/>
    </row>
    <row r="143" spans="14:21">
      <c r="N143" s="159"/>
      <c r="O143" s="159"/>
      <c r="P143" s="163"/>
      <c r="Q143" s="163"/>
      <c r="R143" s="163"/>
      <c r="S143" s="163"/>
      <c r="T143" s="165"/>
      <c r="U143" s="165"/>
    </row>
    <row r="144" spans="14:21">
      <c r="N144" s="159"/>
      <c r="O144" s="159"/>
      <c r="P144" s="163"/>
      <c r="Q144" s="163"/>
      <c r="R144" s="163"/>
      <c r="S144" s="163"/>
      <c r="T144" s="165"/>
      <c r="U144" s="165"/>
    </row>
    <row r="145" spans="14:21">
      <c r="N145" s="159"/>
      <c r="O145" s="159"/>
      <c r="P145" s="163"/>
      <c r="Q145" s="163"/>
      <c r="R145" s="163"/>
      <c r="S145" s="163"/>
      <c r="T145" s="165"/>
      <c r="U145" s="165"/>
    </row>
    <row r="146" spans="14:21">
      <c r="N146" s="159"/>
      <c r="O146" s="159"/>
      <c r="P146" s="163"/>
      <c r="Q146" s="163"/>
      <c r="R146" s="163"/>
      <c r="S146" s="163"/>
      <c r="T146" s="165"/>
      <c r="U146" s="165"/>
    </row>
    <row r="147" spans="14:21">
      <c r="N147" s="159"/>
      <c r="O147" s="159"/>
      <c r="P147" s="163"/>
      <c r="Q147" s="163"/>
      <c r="R147" s="163"/>
      <c r="S147" s="163"/>
      <c r="T147" s="165"/>
      <c r="U147" s="165"/>
    </row>
    <row r="148" spans="14:21">
      <c r="N148" s="159"/>
      <c r="O148" s="159"/>
      <c r="P148" s="163"/>
      <c r="Q148" s="163"/>
      <c r="R148" s="163"/>
      <c r="S148" s="163"/>
      <c r="T148" s="165"/>
      <c r="U148" s="165"/>
    </row>
    <row r="149" spans="14:21">
      <c r="N149" s="159"/>
      <c r="O149" s="159"/>
      <c r="P149" s="163"/>
      <c r="Q149" s="163"/>
      <c r="R149" s="163"/>
      <c r="S149" s="163"/>
      <c r="T149" s="165"/>
      <c r="U149" s="165"/>
    </row>
    <row r="150" spans="14:21">
      <c r="N150" s="159"/>
      <c r="O150" s="159"/>
      <c r="P150" s="163"/>
      <c r="Q150" s="163"/>
      <c r="R150" s="163"/>
      <c r="S150" s="163"/>
      <c r="T150" s="165"/>
      <c r="U150" s="165"/>
    </row>
    <row r="151" spans="14:21">
      <c r="N151" s="159"/>
      <c r="O151" s="159"/>
      <c r="P151" s="163"/>
      <c r="Q151" s="163"/>
      <c r="R151" s="163"/>
      <c r="S151" s="163"/>
      <c r="T151" s="165"/>
      <c r="U151" s="165"/>
    </row>
    <row r="152" spans="14:21">
      <c r="N152" s="159"/>
      <c r="O152" s="159"/>
      <c r="P152" s="163"/>
      <c r="Q152" s="163"/>
      <c r="R152" s="163"/>
      <c r="S152" s="163"/>
      <c r="T152" s="165"/>
      <c r="U152" s="165"/>
    </row>
    <row r="153" spans="14:21">
      <c r="N153" s="159"/>
      <c r="O153" s="159"/>
      <c r="P153" s="163"/>
      <c r="Q153" s="163"/>
      <c r="R153" s="163"/>
      <c r="S153" s="163"/>
      <c r="T153" s="165"/>
      <c r="U153" s="165"/>
    </row>
    <row r="154" spans="14:21">
      <c r="N154" s="159"/>
      <c r="O154" s="159"/>
      <c r="P154" s="163"/>
      <c r="Q154" s="163"/>
      <c r="R154" s="163"/>
      <c r="S154" s="163"/>
      <c r="T154" s="165"/>
      <c r="U154" s="165"/>
    </row>
    <row r="155" spans="14:21">
      <c r="N155" s="159"/>
      <c r="O155" s="159"/>
      <c r="P155" s="163"/>
      <c r="Q155" s="163"/>
      <c r="R155" s="163"/>
      <c r="S155" s="163"/>
      <c r="T155" s="165"/>
      <c r="U155" s="165"/>
    </row>
    <row r="156" spans="14:21">
      <c r="N156" s="159"/>
      <c r="O156" s="159"/>
      <c r="P156" s="163"/>
      <c r="Q156" s="164"/>
      <c r="R156" s="164"/>
      <c r="S156" s="163"/>
      <c r="T156" s="165"/>
      <c r="U156" s="165"/>
    </row>
    <row r="157" spans="14:21">
      <c r="N157" s="159"/>
      <c r="O157" s="159"/>
      <c r="P157" s="163"/>
      <c r="Q157" s="164"/>
      <c r="R157" s="164"/>
      <c r="S157" s="163"/>
      <c r="T157" s="165"/>
      <c r="U157" s="165"/>
    </row>
    <row r="158" spans="14:21">
      <c r="N158" s="159"/>
      <c r="O158" s="159"/>
      <c r="P158" s="163"/>
      <c r="Q158" s="164"/>
      <c r="R158" s="164"/>
      <c r="S158" s="163"/>
      <c r="T158" s="165"/>
      <c r="U158" s="165"/>
    </row>
    <row r="159" spans="14:21">
      <c r="N159" s="159"/>
      <c r="O159" s="159"/>
      <c r="P159" s="163"/>
      <c r="Q159" s="164"/>
      <c r="R159" s="164"/>
      <c r="S159" s="163"/>
      <c r="T159" s="165"/>
      <c r="U159" s="165"/>
    </row>
    <row r="160" spans="14:21">
      <c r="N160" s="159"/>
      <c r="O160" s="159"/>
      <c r="P160" s="163"/>
      <c r="Q160" s="164"/>
      <c r="R160" s="164"/>
      <c r="S160" s="163"/>
      <c r="T160" s="165"/>
      <c r="U160" s="165"/>
    </row>
    <row r="161" spans="14:21">
      <c r="N161" s="159"/>
      <c r="O161" s="159"/>
      <c r="P161" s="163"/>
      <c r="Q161" s="164"/>
      <c r="R161" s="164"/>
      <c r="S161" s="163"/>
      <c r="T161" s="165"/>
      <c r="U161" s="165"/>
    </row>
    <row r="162" spans="14:21">
      <c r="N162" s="159"/>
      <c r="O162" s="159"/>
      <c r="P162" s="163"/>
      <c r="Q162" s="163"/>
      <c r="R162" s="163"/>
      <c r="S162" s="163"/>
      <c r="T162" s="165"/>
      <c r="U162" s="165"/>
    </row>
    <row r="163" spans="14:21">
      <c r="N163" s="159"/>
      <c r="O163" s="159"/>
      <c r="P163" s="163"/>
      <c r="Q163" s="163"/>
      <c r="R163" s="163"/>
      <c r="S163" s="163"/>
      <c r="T163" s="165"/>
      <c r="U163" s="165"/>
    </row>
    <row r="164" spans="14:21">
      <c r="N164" s="159"/>
      <c r="O164" s="159"/>
      <c r="P164" s="163"/>
      <c r="Q164" s="163"/>
      <c r="R164" s="163"/>
      <c r="S164" s="163"/>
      <c r="T164" s="165"/>
      <c r="U164" s="165"/>
    </row>
    <row r="165" spans="14:21">
      <c r="N165" s="159"/>
      <c r="O165" s="159"/>
      <c r="P165" s="163"/>
      <c r="Q165" s="163"/>
      <c r="R165" s="163"/>
      <c r="S165" s="163"/>
      <c r="T165" s="165"/>
      <c r="U165" s="165"/>
    </row>
    <row r="166" spans="14:21">
      <c r="N166" s="159"/>
      <c r="O166" s="159"/>
      <c r="P166" s="163"/>
      <c r="Q166" s="163"/>
      <c r="R166" s="163"/>
      <c r="S166" s="163"/>
      <c r="T166" s="165"/>
      <c r="U166" s="165"/>
    </row>
    <row r="167" spans="14:21">
      <c r="N167" s="159"/>
      <c r="O167" s="159"/>
      <c r="P167" s="163"/>
      <c r="Q167" s="163"/>
      <c r="R167" s="163"/>
      <c r="S167" s="163"/>
      <c r="T167" s="165"/>
      <c r="U167" s="165"/>
    </row>
    <row r="168" spans="14:21">
      <c r="N168" s="159"/>
      <c r="O168" s="159"/>
      <c r="P168" s="163"/>
      <c r="Q168" s="163"/>
      <c r="R168" s="163"/>
      <c r="S168" s="163"/>
      <c r="T168" s="165"/>
      <c r="U168" s="165"/>
    </row>
    <row r="169" spans="14:21">
      <c r="N169" s="159"/>
      <c r="O169" s="159"/>
      <c r="P169" s="163"/>
      <c r="Q169" s="163"/>
      <c r="R169" s="163"/>
      <c r="S169" s="163"/>
      <c r="T169" s="165"/>
      <c r="U169" s="165"/>
    </row>
    <row r="170" spans="14:21">
      <c r="N170" s="159"/>
      <c r="O170" s="159"/>
      <c r="P170" s="163"/>
      <c r="Q170" s="163"/>
      <c r="R170" s="163"/>
      <c r="S170" s="163"/>
      <c r="T170" s="165"/>
      <c r="U170" s="165"/>
    </row>
    <row r="171" spans="14:21">
      <c r="N171" s="159"/>
      <c r="O171" s="159"/>
      <c r="P171" s="163"/>
      <c r="Q171" s="163"/>
      <c r="R171" s="163"/>
      <c r="S171" s="163"/>
      <c r="T171" s="165"/>
      <c r="U171" s="165"/>
    </row>
    <row r="172" spans="14:21">
      <c r="N172" s="159"/>
      <c r="O172" s="159"/>
      <c r="P172" s="163"/>
      <c r="Q172" s="163"/>
      <c r="R172" s="163"/>
      <c r="S172" s="163"/>
      <c r="T172" s="165"/>
      <c r="U172" s="165"/>
    </row>
    <row r="173" spans="14:21">
      <c r="P173" s="165"/>
      <c r="Q173" s="163"/>
      <c r="R173" s="163"/>
      <c r="S173" s="163"/>
      <c r="T173" s="165"/>
      <c r="U173" s="165"/>
    </row>
  </sheetData>
  <mergeCells count="179">
    <mergeCell ref="AN1:AN4"/>
    <mergeCell ref="AO1:AU4"/>
    <mergeCell ref="BA1:BA4"/>
    <mergeCell ref="BB1:BH4"/>
    <mergeCell ref="BN1:BN4"/>
    <mergeCell ref="BO1:BU4"/>
    <mergeCell ref="A1:A4"/>
    <mergeCell ref="B1:H4"/>
    <mergeCell ref="N1:N4"/>
    <mergeCell ref="O1:U4"/>
    <mergeCell ref="AA1:AA4"/>
    <mergeCell ref="AB1:AH4"/>
    <mergeCell ref="A6:B6"/>
    <mergeCell ref="N6:O6"/>
    <mergeCell ref="AA6:AB6"/>
    <mergeCell ref="AN6:AO6"/>
    <mergeCell ref="BA6:BB6"/>
    <mergeCell ref="BN6:BO6"/>
    <mergeCell ref="A5:B5"/>
    <mergeCell ref="N5:O5"/>
    <mergeCell ref="AA5:AB5"/>
    <mergeCell ref="AN5:AO5"/>
    <mergeCell ref="BA5:BB5"/>
    <mergeCell ref="BN5:BO5"/>
    <mergeCell ref="A8:B8"/>
    <mergeCell ref="N8:O8"/>
    <mergeCell ref="AA8:AB8"/>
    <mergeCell ref="AN8:AO8"/>
    <mergeCell ref="BA8:BB8"/>
    <mergeCell ref="BN8:BO8"/>
    <mergeCell ref="A7:B7"/>
    <mergeCell ref="N7:O7"/>
    <mergeCell ref="AA7:AB7"/>
    <mergeCell ref="AN7:AO7"/>
    <mergeCell ref="BA7:BB7"/>
    <mergeCell ref="BN7:BO7"/>
    <mergeCell ref="A11:L11"/>
    <mergeCell ref="N11:Y11"/>
    <mergeCell ref="AA11:AL11"/>
    <mergeCell ref="AN11:AY11"/>
    <mergeCell ref="BA11:BL11"/>
    <mergeCell ref="BN11:BY11"/>
    <mergeCell ref="A9:L9"/>
    <mergeCell ref="N9:Y9"/>
    <mergeCell ref="AA9:AL9"/>
    <mergeCell ref="AN9:AY9"/>
    <mergeCell ref="BA9:BL9"/>
    <mergeCell ref="BN9:BY9"/>
    <mergeCell ref="G13:G14"/>
    <mergeCell ref="H13:J13"/>
    <mergeCell ref="K13:K14"/>
    <mergeCell ref="L13:L14"/>
    <mergeCell ref="N13:N14"/>
    <mergeCell ref="O13:O14"/>
    <mergeCell ref="A13:A14"/>
    <mergeCell ref="B13:B14"/>
    <mergeCell ref="C13:C14"/>
    <mergeCell ref="D13:D14"/>
    <mergeCell ref="E13:E14"/>
    <mergeCell ref="F13:F14"/>
    <mergeCell ref="X13:X14"/>
    <mergeCell ref="Y13:Y14"/>
    <mergeCell ref="AA13:AA14"/>
    <mergeCell ref="AB13:AB14"/>
    <mergeCell ref="AC13:AC14"/>
    <mergeCell ref="AD13:AD14"/>
    <mergeCell ref="P13:P14"/>
    <mergeCell ref="Q13:Q14"/>
    <mergeCell ref="R13:R14"/>
    <mergeCell ref="S13:S14"/>
    <mergeCell ref="T13:T14"/>
    <mergeCell ref="U13:W13"/>
    <mergeCell ref="AN13:AN14"/>
    <mergeCell ref="AO13:AO14"/>
    <mergeCell ref="AP13:AP14"/>
    <mergeCell ref="AQ13:AQ14"/>
    <mergeCell ref="AR13:AR14"/>
    <mergeCell ref="AS13:AS14"/>
    <mergeCell ref="AE13:AE14"/>
    <mergeCell ref="AF13:AF14"/>
    <mergeCell ref="AG13:AG14"/>
    <mergeCell ref="AH13:AJ13"/>
    <mergeCell ref="AK13:AK14"/>
    <mergeCell ref="AL13:AL14"/>
    <mergeCell ref="BC13:BC14"/>
    <mergeCell ref="BD13:BD14"/>
    <mergeCell ref="BE13:BE14"/>
    <mergeCell ref="BF13:BF14"/>
    <mergeCell ref="BG13:BG14"/>
    <mergeCell ref="BH13:BJ13"/>
    <mergeCell ref="AT13:AT14"/>
    <mergeCell ref="AU13:AW13"/>
    <mergeCell ref="AX13:AX14"/>
    <mergeCell ref="AY13:AY14"/>
    <mergeCell ref="BA13:BA14"/>
    <mergeCell ref="BB13:BB14"/>
    <mergeCell ref="BR13:BR14"/>
    <mergeCell ref="BS13:BS14"/>
    <mergeCell ref="BT13:BT14"/>
    <mergeCell ref="BU13:BW13"/>
    <mergeCell ref="BX13:BX14"/>
    <mergeCell ref="BY13:BY14"/>
    <mergeCell ref="BK13:BK14"/>
    <mergeCell ref="BL13:BL14"/>
    <mergeCell ref="BN13:BN14"/>
    <mergeCell ref="BO13:BO14"/>
    <mergeCell ref="BP13:BP14"/>
    <mergeCell ref="BQ13:BQ14"/>
    <mergeCell ref="A20:B20"/>
    <mergeCell ref="J20:L20"/>
    <mergeCell ref="BN30:BO30"/>
    <mergeCell ref="BP30:BS30"/>
    <mergeCell ref="C20:I20"/>
    <mergeCell ref="A18:B18"/>
    <mergeCell ref="C18:F18"/>
    <mergeCell ref="G18:I18"/>
    <mergeCell ref="J18:L18"/>
    <mergeCell ref="A19:B19"/>
    <mergeCell ref="C19:F19"/>
    <mergeCell ref="G19:I19"/>
    <mergeCell ref="J19:L19"/>
    <mergeCell ref="BP32:BS32"/>
    <mergeCell ref="BT32:BV32"/>
    <mergeCell ref="BW32:BY32"/>
    <mergeCell ref="AA39:AB39"/>
    <mergeCell ref="AC39:AF39"/>
    <mergeCell ref="AG39:AI39"/>
    <mergeCell ref="AJ39:AL39"/>
    <mergeCell ref="BT30:BV30"/>
    <mergeCell ref="BW30:BY30"/>
    <mergeCell ref="BN31:BO31"/>
    <mergeCell ref="BP31:BS31"/>
    <mergeCell ref="BT31:BV31"/>
    <mergeCell ref="BW31:BY31"/>
    <mergeCell ref="AA40:AB40"/>
    <mergeCell ref="AC40:AF40"/>
    <mergeCell ref="AG40:AI40"/>
    <mergeCell ref="AJ40:AL40"/>
    <mergeCell ref="AA41:AB41"/>
    <mergeCell ref="AC41:AF41"/>
    <mergeCell ref="AG41:AI41"/>
    <mergeCell ref="AJ41:AL41"/>
    <mergeCell ref="BN32:BO32"/>
    <mergeCell ref="N48:O48"/>
    <mergeCell ref="P48:S48"/>
    <mergeCell ref="T48:V48"/>
    <mergeCell ref="W48:Y48"/>
    <mergeCell ref="BA55:BB55"/>
    <mergeCell ref="BC55:BF55"/>
    <mergeCell ref="N46:O46"/>
    <mergeCell ref="P46:S46"/>
    <mergeCell ref="T46:V46"/>
    <mergeCell ref="W46:Y46"/>
    <mergeCell ref="N47:O47"/>
    <mergeCell ref="P47:S47"/>
    <mergeCell ref="T47:V47"/>
    <mergeCell ref="W47:Y47"/>
    <mergeCell ref="BC57:BF57"/>
    <mergeCell ref="BG57:BI57"/>
    <mergeCell ref="BJ57:BL57"/>
    <mergeCell ref="AN62:AO62"/>
    <mergeCell ref="AP62:AS62"/>
    <mergeCell ref="AT62:AV62"/>
    <mergeCell ref="AW62:AY62"/>
    <mergeCell ref="BG55:BI55"/>
    <mergeCell ref="BJ55:BL55"/>
    <mergeCell ref="BA56:BB56"/>
    <mergeCell ref="BC56:BF56"/>
    <mergeCell ref="BG56:BI56"/>
    <mergeCell ref="BJ56:BL56"/>
    <mergeCell ref="AN63:AO63"/>
    <mergeCell ref="AP63:AS63"/>
    <mergeCell ref="AT63:AV63"/>
    <mergeCell ref="AW63:AY63"/>
    <mergeCell ref="AN64:AO64"/>
    <mergeCell ref="AP64:AS64"/>
    <mergeCell ref="AT64:AV64"/>
    <mergeCell ref="AW64:AY64"/>
    <mergeCell ref="BA57:BB57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opLeftCell="A13" zoomScaleNormal="100" zoomScaleSheetLayoutView="70" workbookViewId="0">
      <selection activeCell="L31" sqref="L31"/>
    </sheetView>
  </sheetViews>
  <sheetFormatPr defaultRowHeight="15"/>
  <cols>
    <col min="1" max="1" width="14.140625" customWidth="1"/>
    <col min="2" max="2" width="15.42578125" bestFit="1" customWidth="1"/>
    <col min="3" max="3" width="10" customWidth="1"/>
    <col min="4" max="4" width="10.140625" customWidth="1"/>
    <col min="7" max="7" width="14" customWidth="1"/>
    <col min="8" max="8" width="12.5703125" customWidth="1"/>
    <col min="9" max="9" width="11.5703125" customWidth="1"/>
    <col min="10" max="10" width="11.7109375" customWidth="1"/>
    <col min="11" max="11" width="10.28515625" customWidth="1"/>
    <col min="12" max="12" width="16" customWidth="1"/>
    <col min="14" max="14" width="14.5703125" customWidth="1"/>
    <col min="15" max="15" width="12.28515625" customWidth="1"/>
    <col min="17" max="17" width="10.28515625" customWidth="1"/>
    <col min="18" max="18" width="12.28515625" customWidth="1"/>
    <col min="20" max="20" width="11.42578125" customWidth="1"/>
    <col min="23" max="23" width="11.28515625" customWidth="1"/>
    <col min="24" max="24" width="13.140625" customWidth="1"/>
    <col min="25" max="25" width="14.7109375" customWidth="1"/>
    <col min="27" max="27" width="14" customWidth="1"/>
    <col min="28" max="28" width="12.140625" customWidth="1"/>
    <col min="29" max="29" width="10.140625" customWidth="1"/>
    <col min="30" max="30" width="11" customWidth="1"/>
    <col min="31" max="31" width="10.5703125" customWidth="1"/>
    <col min="33" max="33" width="24.42578125" customWidth="1"/>
    <col min="36" max="36" width="12.42578125" customWidth="1"/>
    <col min="37" max="37" width="11.85546875" customWidth="1"/>
    <col min="38" max="38" width="18" customWidth="1"/>
  </cols>
  <sheetData>
    <row r="1" spans="1:38" ht="23.25" customHeight="1">
      <c r="A1" s="210"/>
      <c r="B1" s="212" t="s">
        <v>930</v>
      </c>
      <c r="C1" s="213"/>
      <c r="D1" s="213"/>
      <c r="E1" s="213"/>
      <c r="F1" s="213"/>
      <c r="G1" s="213"/>
      <c r="H1" s="213"/>
      <c r="I1" s="213"/>
      <c r="J1" s="77"/>
      <c r="K1" s="77"/>
      <c r="L1" s="80"/>
      <c r="N1" s="210"/>
      <c r="O1" s="212" t="s">
        <v>930</v>
      </c>
      <c r="P1" s="213"/>
      <c r="Q1" s="213"/>
      <c r="R1" s="213"/>
      <c r="S1" s="213"/>
      <c r="T1" s="213"/>
      <c r="U1" s="213"/>
      <c r="V1" s="213"/>
      <c r="W1" s="77"/>
      <c r="X1" s="77"/>
      <c r="Y1" s="80"/>
      <c r="AA1" s="210"/>
      <c r="AB1" s="212" t="s">
        <v>930</v>
      </c>
      <c r="AC1" s="213"/>
      <c r="AD1" s="213"/>
      <c r="AE1" s="213"/>
      <c r="AF1" s="213"/>
      <c r="AG1" s="213"/>
      <c r="AH1" s="213"/>
      <c r="AI1" s="213"/>
      <c r="AJ1" s="77"/>
      <c r="AK1" s="77"/>
      <c r="AL1" s="80"/>
    </row>
    <row r="2" spans="1:38" ht="23.25" customHeight="1">
      <c r="A2" s="211"/>
      <c r="B2" s="215"/>
      <c r="C2" s="216"/>
      <c r="D2" s="216"/>
      <c r="E2" s="216"/>
      <c r="F2" s="216"/>
      <c r="G2" s="216"/>
      <c r="H2" s="216"/>
      <c r="I2" s="216"/>
      <c r="J2" s="67"/>
      <c r="K2" s="67"/>
      <c r="L2" s="83"/>
      <c r="N2" s="211"/>
      <c r="O2" s="215"/>
      <c r="P2" s="216"/>
      <c r="Q2" s="216"/>
      <c r="R2" s="216"/>
      <c r="S2" s="216"/>
      <c r="T2" s="216"/>
      <c r="U2" s="216"/>
      <c r="V2" s="216"/>
      <c r="W2" s="67"/>
      <c r="X2" s="67"/>
      <c r="Y2" s="83"/>
      <c r="AA2" s="211"/>
      <c r="AB2" s="215"/>
      <c r="AC2" s="216"/>
      <c r="AD2" s="216"/>
      <c r="AE2" s="216"/>
      <c r="AF2" s="216"/>
      <c r="AG2" s="216"/>
      <c r="AH2" s="216"/>
      <c r="AI2" s="216"/>
      <c r="AJ2" s="67"/>
      <c r="AK2" s="67"/>
      <c r="AL2" s="83"/>
    </row>
    <row r="3" spans="1:38" ht="23.25" customHeight="1">
      <c r="A3" s="211"/>
      <c r="B3" s="215"/>
      <c r="C3" s="216"/>
      <c r="D3" s="216"/>
      <c r="E3" s="216"/>
      <c r="F3" s="216"/>
      <c r="G3" s="216"/>
      <c r="H3" s="216"/>
      <c r="I3" s="216"/>
      <c r="J3" s="67"/>
      <c r="K3" s="67"/>
      <c r="L3" s="83"/>
      <c r="N3" s="211"/>
      <c r="O3" s="215"/>
      <c r="P3" s="216"/>
      <c r="Q3" s="216"/>
      <c r="R3" s="216"/>
      <c r="S3" s="216"/>
      <c r="T3" s="216"/>
      <c r="U3" s="216"/>
      <c r="V3" s="216"/>
      <c r="W3" s="67"/>
      <c r="X3" s="67"/>
      <c r="Y3" s="83"/>
      <c r="AA3" s="211"/>
      <c r="AB3" s="215"/>
      <c r="AC3" s="216"/>
      <c r="AD3" s="216"/>
      <c r="AE3" s="216"/>
      <c r="AF3" s="216"/>
      <c r="AG3" s="216"/>
      <c r="AH3" s="216"/>
      <c r="AI3" s="216"/>
      <c r="AJ3" s="67"/>
      <c r="AK3" s="67"/>
      <c r="AL3" s="83"/>
    </row>
    <row r="4" spans="1:38" ht="23.25" customHeight="1">
      <c r="A4" s="211"/>
      <c r="B4" s="218"/>
      <c r="C4" s="219"/>
      <c r="D4" s="219"/>
      <c r="E4" s="219"/>
      <c r="F4" s="219"/>
      <c r="G4" s="219"/>
      <c r="H4" s="219"/>
      <c r="I4" s="219"/>
      <c r="J4" s="67"/>
      <c r="K4" s="67"/>
      <c r="L4" s="83"/>
      <c r="N4" s="211"/>
      <c r="O4" s="218"/>
      <c r="P4" s="219"/>
      <c r="Q4" s="219"/>
      <c r="R4" s="219"/>
      <c r="S4" s="219"/>
      <c r="T4" s="219"/>
      <c r="U4" s="219"/>
      <c r="V4" s="219"/>
      <c r="W4" s="67"/>
      <c r="X4" s="67"/>
      <c r="Y4" s="83"/>
      <c r="AA4" s="211"/>
      <c r="AB4" s="218"/>
      <c r="AC4" s="219"/>
      <c r="AD4" s="219"/>
      <c r="AE4" s="219"/>
      <c r="AF4" s="219"/>
      <c r="AG4" s="219"/>
      <c r="AH4" s="219"/>
      <c r="AI4" s="219"/>
      <c r="AJ4" s="67"/>
      <c r="AK4" s="67"/>
      <c r="AL4" s="83"/>
    </row>
    <row r="5" spans="1:38" ht="16.5">
      <c r="A5" s="206" t="s">
        <v>931</v>
      </c>
      <c r="B5" s="207"/>
      <c r="C5" s="113" t="s">
        <v>932</v>
      </c>
      <c r="D5" s="114"/>
      <c r="E5" s="114"/>
      <c r="F5" s="114"/>
      <c r="G5" s="114"/>
      <c r="H5" s="114"/>
      <c r="I5" s="114"/>
      <c r="J5" s="114"/>
      <c r="K5" s="114"/>
      <c r="L5" s="115"/>
      <c r="N5" s="206" t="s">
        <v>931</v>
      </c>
      <c r="O5" s="207"/>
      <c r="P5" s="113" t="s">
        <v>932</v>
      </c>
      <c r="Q5" s="114"/>
      <c r="R5" s="114"/>
      <c r="S5" s="114"/>
      <c r="T5" s="114"/>
      <c r="U5" s="114"/>
      <c r="V5" s="114"/>
      <c r="W5" s="114"/>
      <c r="X5" s="114"/>
      <c r="Y5" s="115"/>
      <c r="AA5" s="206" t="s">
        <v>931</v>
      </c>
      <c r="AB5" s="207"/>
      <c r="AC5" s="113" t="s">
        <v>932</v>
      </c>
      <c r="AD5" s="114"/>
      <c r="AE5" s="114"/>
      <c r="AF5" s="114"/>
      <c r="AG5" s="114"/>
      <c r="AH5" s="114"/>
      <c r="AI5" s="114"/>
      <c r="AJ5" s="114"/>
      <c r="AK5" s="114"/>
      <c r="AL5" s="115"/>
    </row>
    <row r="6" spans="1:38" ht="16.5">
      <c r="A6" s="206" t="s">
        <v>933</v>
      </c>
      <c r="B6" s="207"/>
      <c r="C6" s="113" t="s">
        <v>934</v>
      </c>
      <c r="D6" s="114"/>
      <c r="E6" s="114"/>
      <c r="F6" s="114"/>
      <c r="G6" s="114"/>
      <c r="H6" s="114"/>
      <c r="I6" s="114"/>
      <c r="J6" s="114"/>
      <c r="K6" s="114"/>
      <c r="L6" s="115"/>
      <c r="N6" s="206" t="s">
        <v>933</v>
      </c>
      <c r="O6" s="207"/>
      <c r="P6" s="113" t="s">
        <v>934</v>
      </c>
      <c r="Q6" s="114"/>
      <c r="R6" s="114"/>
      <c r="S6" s="114"/>
      <c r="T6" s="114"/>
      <c r="U6" s="114"/>
      <c r="V6" s="114"/>
      <c r="W6" s="114"/>
      <c r="X6" s="114"/>
      <c r="Y6" s="115"/>
      <c r="AA6" s="206" t="s">
        <v>933</v>
      </c>
      <c r="AB6" s="207"/>
      <c r="AC6" s="113" t="s">
        <v>934</v>
      </c>
      <c r="AD6" s="114"/>
      <c r="AE6" s="114"/>
      <c r="AF6" s="114"/>
      <c r="AG6" s="114"/>
      <c r="AH6" s="114"/>
      <c r="AI6" s="114"/>
      <c r="AJ6" s="114"/>
      <c r="AK6" s="114"/>
      <c r="AL6" s="115"/>
    </row>
    <row r="7" spans="1:38" ht="16.5">
      <c r="A7" s="208" t="s">
        <v>935</v>
      </c>
      <c r="B7" s="209"/>
      <c r="C7" s="113" t="s">
        <v>936</v>
      </c>
      <c r="D7" s="114"/>
      <c r="E7" s="114"/>
      <c r="F7" s="114"/>
      <c r="G7" s="114"/>
      <c r="H7" s="114"/>
      <c r="I7" s="114"/>
      <c r="J7" s="114"/>
      <c r="K7" s="114"/>
      <c r="L7" s="115"/>
      <c r="N7" s="208" t="s">
        <v>935</v>
      </c>
      <c r="O7" s="209"/>
      <c r="P7" s="113" t="s">
        <v>936</v>
      </c>
      <c r="Q7" s="114"/>
      <c r="R7" s="114"/>
      <c r="S7" s="114"/>
      <c r="T7" s="114"/>
      <c r="U7" s="114"/>
      <c r="V7" s="114"/>
      <c r="W7" s="114"/>
      <c r="X7" s="114"/>
      <c r="Y7" s="115"/>
      <c r="AA7" s="208" t="s">
        <v>935</v>
      </c>
      <c r="AB7" s="209"/>
      <c r="AC7" s="113" t="s">
        <v>936</v>
      </c>
      <c r="AD7" s="114"/>
      <c r="AE7" s="114"/>
      <c r="AF7" s="114"/>
      <c r="AG7" s="114"/>
      <c r="AH7" s="114"/>
      <c r="AI7" s="114"/>
      <c r="AJ7" s="114"/>
      <c r="AK7" s="114"/>
      <c r="AL7" s="115"/>
    </row>
    <row r="8" spans="1:38" ht="16.5">
      <c r="A8" s="206" t="s">
        <v>937</v>
      </c>
      <c r="B8" s="207"/>
      <c r="C8" s="113" t="s">
        <v>938</v>
      </c>
      <c r="D8" s="114"/>
      <c r="E8" s="114"/>
      <c r="F8" s="114"/>
      <c r="G8" s="114"/>
      <c r="H8" s="114"/>
      <c r="I8" s="114"/>
      <c r="J8" s="114"/>
      <c r="K8" s="114"/>
      <c r="L8" s="115"/>
      <c r="N8" s="206" t="s">
        <v>937</v>
      </c>
      <c r="O8" s="207"/>
      <c r="P8" s="113" t="s">
        <v>938</v>
      </c>
      <c r="Q8" s="114"/>
      <c r="R8" s="114"/>
      <c r="S8" s="114"/>
      <c r="T8" s="114"/>
      <c r="U8" s="114"/>
      <c r="V8" s="114"/>
      <c r="W8" s="114"/>
      <c r="X8" s="114"/>
      <c r="Y8" s="115"/>
      <c r="AA8" s="206" t="s">
        <v>937</v>
      </c>
      <c r="AB8" s="207"/>
      <c r="AC8" s="113" t="s">
        <v>938</v>
      </c>
      <c r="AD8" s="114"/>
      <c r="AE8" s="114"/>
      <c r="AF8" s="114"/>
      <c r="AG8" s="114"/>
      <c r="AH8" s="114"/>
      <c r="AI8" s="114"/>
      <c r="AJ8" s="114"/>
      <c r="AK8" s="114"/>
      <c r="AL8" s="115"/>
    </row>
    <row r="9" spans="1:38" ht="15.75">
      <c r="A9" s="203" t="s">
        <v>1042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5"/>
      <c r="N9" s="203" t="s">
        <v>1042</v>
      </c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5"/>
      <c r="AA9" s="203" t="s">
        <v>1042</v>
      </c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5"/>
    </row>
    <row r="10" spans="1:38" ht="15.75">
      <c r="A10" s="116" t="s">
        <v>940</v>
      </c>
      <c r="B10" s="117"/>
      <c r="C10" s="117"/>
      <c r="D10" s="117"/>
      <c r="E10" s="117"/>
      <c r="F10" s="117"/>
      <c r="G10" s="118" t="s">
        <v>941</v>
      </c>
      <c r="H10" s="119"/>
      <c r="I10" s="117"/>
      <c r="J10" s="117"/>
      <c r="K10" s="117"/>
      <c r="L10" s="120"/>
      <c r="N10" s="116" t="s">
        <v>940</v>
      </c>
      <c r="O10" s="117"/>
      <c r="P10" s="117"/>
      <c r="Q10" s="117"/>
      <c r="R10" s="117"/>
      <c r="S10" s="117"/>
      <c r="T10" s="118" t="s">
        <v>941</v>
      </c>
      <c r="U10" s="119"/>
      <c r="V10" s="117"/>
      <c r="W10" s="117"/>
      <c r="X10" s="117"/>
      <c r="Y10" s="120"/>
      <c r="AA10" s="116" t="s">
        <v>940</v>
      </c>
      <c r="AB10" s="117"/>
      <c r="AC10" s="117"/>
      <c r="AD10" s="117"/>
      <c r="AE10" s="117"/>
      <c r="AF10" s="117"/>
      <c r="AG10" s="118" t="s">
        <v>941</v>
      </c>
      <c r="AH10" s="119"/>
      <c r="AI10" s="117"/>
      <c r="AJ10" s="117"/>
      <c r="AK10" s="117"/>
      <c r="AL10" s="120"/>
    </row>
    <row r="11" spans="1:38">
      <c r="A11" s="200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2"/>
      <c r="N11" s="200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2"/>
      <c r="AA11" s="200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2"/>
    </row>
    <row r="12" spans="1:38">
      <c r="A12" s="116" t="s">
        <v>942</v>
      </c>
      <c r="B12" s="152">
        <v>45099</v>
      </c>
      <c r="C12" s="124"/>
      <c r="D12" s="118"/>
      <c r="E12" s="125"/>
      <c r="F12" s="119"/>
      <c r="G12" s="118" t="s">
        <v>943</v>
      </c>
      <c r="H12" s="40">
        <v>45099</v>
      </c>
      <c r="I12" s="125"/>
      <c r="J12" s="125"/>
      <c r="K12" s="125"/>
      <c r="L12" s="126"/>
      <c r="N12" s="116" t="s">
        <v>942</v>
      </c>
      <c r="O12" s="152">
        <v>45101</v>
      </c>
      <c r="P12" s="124"/>
      <c r="Q12" s="118"/>
      <c r="R12" s="125"/>
      <c r="S12" s="119"/>
      <c r="T12" s="118" t="s">
        <v>943</v>
      </c>
      <c r="V12" s="220">
        <v>45101</v>
      </c>
      <c r="W12" s="175"/>
      <c r="X12" s="125"/>
      <c r="Y12" s="126"/>
      <c r="AA12" s="116" t="s">
        <v>942</v>
      </c>
      <c r="AB12" s="152"/>
      <c r="AC12" s="124"/>
      <c r="AD12" s="118"/>
      <c r="AE12" s="125"/>
      <c r="AF12" s="119"/>
      <c r="AG12" s="118" t="s">
        <v>943</v>
      </c>
      <c r="AI12" s="125"/>
      <c r="AJ12" s="125"/>
      <c r="AK12" s="125"/>
      <c r="AL12" s="126"/>
    </row>
    <row r="13" spans="1:38">
      <c r="A13" s="199" t="s">
        <v>944</v>
      </c>
      <c r="B13" s="197" t="s">
        <v>945</v>
      </c>
      <c r="C13" s="193" t="s">
        <v>1046</v>
      </c>
      <c r="D13" s="193" t="s">
        <v>10</v>
      </c>
      <c r="E13" s="193" t="s">
        <v>11</v>
      </c>
      <c r="F13" s="193" t="s">
        <v>947</v>
      </c>
      <c r="G13" s="194" t="s">
        <v>948</v>
      </c>
      <c r="H13" s="195" t="s">
        <v>949</v>
      </c>
      <c r="I13" s="196"/>
      <c r="J13" s="173"/>
      <c r="K13" s="197" t="s">
        <v>950</v>
      </c>
      <c r="L13" s="198" t="s">
        <v>951</v>
      </c>
      <c r="N13" s="199" t="s">
        <v>944</v>
      </c>
      <c r="O13" s="197" t="s">
        <v>945</v>
      </c>
      <c r="P13" s="193" t="s">
        <v>1046</v>
      </c>
      <c r="Q13" s="193" t="s">
        <v>10</v>
      </c>
      <c r="R13" s="193" t="s">
        <v>11</v>
      </c>
      <c r="S13" s="193" t="s">
        <v>947</v>
      </c>
      <c r="T13" s="194" t="s">
        <v>948</v>
      </c>
      <c r="U13" s="195" t="s">
        <v>949</v>
      </c>
      <c r="V13" s="196"/>
      <c r="W13" s="173"/>
      <c r="X13" s="197" t="s">
        <v>950</v>
      </c>
      <c r="Y13" s="198" t="s">
        <v>951</v>
      </c>
      <c r="AA13" s="199" t="s">
        <v>944</v>
      </c>
      <c r="AB13" s="197" t="s">
        <v>945</v>
      </c>
      <c r="AC13" s="193" t="s">
        <v>1046</v>
      </c>
      <c r="AD13" s="193" t="s">
        <v>10</v>
      </c>
      <c r="AE13" s="193" t="s">
        <v>11</v>
      </c>
      <c r="AF13" s="193" t="s">
        <v>947</v>
      </c>
      <c r="AG13" s="194" t="s">
        <v>948</v>
      </c>
      <c r="AH13" s="195" t="s">
        <v>949</v>
      </c>
      <c r="AI13" s="196"/>
      <c r="AJ13" s="173"/>
      <c r="AK13" s="197" t="s">
        <v>950</v>
      </c>
      <c r="AL13" s="198" t="s">
        <v>951</v>
      </c>
    </row>
    <row r="14" spans="1:38" ht="60">
      <c r="A14" s="199"/>
      <c r="B14" s="197"/>
      <c r="C14" s="193"/>
      <c r="D14" s="193"/>
      <c r="E14" s="193"/>
      <c r="F14" s="193"/>
      <c r="G14" s="194"/>
      <c r="H14" s="127" t="s">
        <v>952</v>
      </c>
      <c r="I14" s="141" t="s">
        <v>953</v>
      </c>
      <c r="J14" s="127" t="s">
        <v>954</v>
      </c>
      <c r="K14" s="197"/>
      <c r="L14" s="198"/>
      <c r="N14" s="199"/>
      <c r="O14" s="197"/>
      <c r="P14" s="193"/>
      <c r="Q14" s="193"/>
      <c r="R14" s="193"/>
      <c r="S14" s="193"/>
      <c r="T14" s="194"/>
      <c r="U14" s="127" t="s">
        <v>952</v>
      </c>
      <c r="V14" s="141" t="s">
        <v>953</v>
      </c>
      <c r="W14" s="127" t="s">
        <v>954</v>
      </c>
      <c r="X14" s="197"/>
      <c r="Y14" s="198"/>
      <c r="AA14" s="199"/>
      <c r="AB14" s="197"/>
      <c r="AC14" s="193"/>
      <c r="AD14" s="193"/>
      <c r="AE14" s="193"/>
      <c r="AF14" s="193"/>
      <c r="AG14" s="194"/>
      <c r="AH14" s="127" t="s">
        <v>952</v>
      </c>
      <c r="AI14" s="141" t="s">
        <v>953</v>
      </c>
      <c r="AJ14" s="127" t="s">
        <v>954</v>
      </c>
      <c r="AK14" s="197"/>
      <c r="AL14" s="198"/>
    </row>
    <row r="15" spans="1:38">
      <c r="A15" s="110">
        <v>1</v>
      </c>
      <c r="B15" s="6" t="s">
        <v>30</v>
      </c>
      <c r="C15" s="6">
        <v>160</v>
      </c>
      <c r="D15" s="6" t="s">
        <v>1132</v>
      </c>
      <c r="E15" s="6" t="s">
        <v>1133</v>
      </c>
      <c r="F15" s="6">
        <v>364.3</v>
      </c>
      <c r="G15" s="66" t="s">
        <v>1134</v>
      </c>
      <c r="H15" s="6">
        <v>3.3</v>
      </c>
      <c r="I15" s="6">
        <v>1</v>
      </c>
      <c r="J15" s="66">
        <v>4.3</v>
      </c>
      <c r="K15" s="6" t="s">
        <v>958</v>
      </c>
      <c r="L15" s="5"/>
      <c r="N15" s="110">
        <v>1</v>
      </c>
      <c r="O15" s="110" t="s">
        <v>30</v>
      </c>
      <c r="P15" s="110">
        <v>110</v>
      </c>
      <c r="Q15" s="110" t="s">
        <v>1135</v>
      </c>
      <c r="R15" s="110" t="s">
        <v>1136</v>
      </c>
      <c r="S15" s="110">
        <v>180</v>
      </c>
      <c r="T15" s="66" t="s">
        <v>957</v>
      </c>
      <c r="U15" s="6">
        <v>3.5</v>
      </c>
      <c r="V15" s="6">
        <v>1</v>
      </c>
      <c r="W15" s="66">
        <v>4.5</v>
      </c>
      <c r="X15" s="6" t="s">
        <v>958</v>
      </c>
      <c r="Y15" s="5"/>
      <c r="AA15" s="110">
        <v>1</v>
      </c>
      <c r="AB15" s="110" t="s">
        <v>30</v>
      </c>
      <c r="AC15" s="110">
        <v>90</v>
      </c>
      <c r="AD15" s="6" t="s">
        <v>256</v>
      </c>
      <c r="AE15" s="6" t="s">
        <v>1137</v>
      </c>
      <c r="AF15" s="6">
        <v>63.2</v>
      </c>
      <c r="AG15" s="66" t="s">
        <v>957</v>
      </c>
      <c r="AH15" s="6">
        <v>3.5</v>
      </c>
      <c r="AI15" s="6">
        <v>1</v>
      </c>
      <c r="AJ15" s="66">
        <v>4.5</v>
      </c>
      <c r="AK15" s="6" t="s">
        <v>958</v>
      </c>
      <c r="AL15" s="5"/>
    </row>
    <row r="16" spans="1:38">
      <c r="A16" s="110">
        <f>1+A15</f>
        <v>2</v>
      </c>
      <c r="B16" s="6" t="s">
        <v>30</v>
      </c>
      <c r="C16" s="6">
        <v>63</v>
      </c>
      <c r="D16" s="6" t="s">
        <v>1133</v>
      </c>
      <c r="E16" s="6" t="s">
        <v>1138</v>
      </c>
      <c r="F16" s="6">
        <v>27.5</v>
      </c>
      <c r="G16" s="66" t="s">
        <v>1134</v>
      </c>
      <c r="H16" s="6">
        <v>3.3</v>
      </c>
      <c r="I16" s="6">
        <v>1</v>
      </c>
      <c r="J16" s="66">
        <v>4.3</v>
      </c>
      <c r="K16" s="6" t="s">
        <v>958</v>
      </c>
      <c r="L16" s="5"/>
      <c r="N16" s="110">
        <f>1+N15</f>
        <v>2</v>
      </c>
      <c r="O16" s="110" t="s">
        <v>30</v>
      </c>
      <c r="P16" s="110">
        <v>160</v>
      </c>
      <c r="Q16" s="110" t="s">
        <v>1139</v>
      </c>
      <c r="R16" s="110" t="s">
        <v>1140</v>
      </c>
      <c r="S16" s="110">
        <v>56.3</v>
      </c>
      <c r="T16" s="66" t="s">
        <v>957</v>
      </c>
      <c r="U16" s="6">
        <v>3.5</v>
      </c>
      <c r="V16" s="6">
        <v>1</v>
      </c>
      <c r="W16" s="66">
        <v>4.5</v>
      </c>
      <c r="X16" s="6" t="s">
        <v>958</v>
      </c>
      <c r="Y16" s="5"/>
      <c r="AA16" s="110">
        <f>1+AA15</f>
        <v>2</v>
      </c>
      <c r="AB16" s="110" t="s">
        <v>30</v>
      </c>
      <c r="AC16" s="110">
        <v>90</v>
      </c>
      <c r="AD16" s="6" t="s">
        <v>1137</v>
      </c>
      <c r="AE16" s="6" t="s">
        <v>1141</v>
      </c>
      <c r="AF16" s="6">
        <v>97.5</v>
      </c>
      <c r="AG16" s="66" t="s">
        <v>957</v>
      </c>
      <c r="AH16" s="6">
        <v>3.5</v>
      </c>
      <c r="AI16" s="6">
        <v>1</v>
      </c>
      <c r="AJ16" s="66">
        <v>4.5</v>
      </c>
      <c r="AK16" s="6" t="s">
        <v>958</v>
      </c>
      <c r="AL16" s="5"/>
    </row>
    <row r="17" spans="1:38">
      <c r="A17" s="110">
        <f t="shared" ref="A17:A60" si="0">1+A16</f>
        <v>3</v>
      </c>
      <c r="B17" s="6" t="s">
        <v>30</v>
      </c>
      <c r="C17" s="29">
        <v>160</v>
      </c>
      <c r="D17" s="29" t="s">
        <v>1133</v>
      </c>
      <c r="E17" s="29" t="s">
        <v>1142</v>
      </c>
      <c r="F17" s="6">
        <v>431.5</v>
      </c>
      <c r="G17" s="66" t="s">
        <v>1134</v>
      </c>
      <c r="H17" s="6">
        <v>3.3</v>
      </c>
      <c r="I17" s="6">
        <v>1</v>
      </c>
      <c r="J17" s="66">
        <v>4.3</v>
      </c>
      <c r="K17" s="6" t="s">
        <v>958</v>
      </c>
      <c r="L17" s="5"/>
      <c r="N17" s="110">
        <f t="shared" ref="N17:N73" si="1">1+N16</f>
        <v>3</v>
      </c>
      <c r="O17" s="110" t="s">
        <v>30</v>
      </c>
      <c r="P17" s="110">
        <v>63</v>
      </c>
      <c r="Q17" s="110" t="s">
        <v>1140</v>
      </c>
      <c r="R17" s="110" t="s">
        <v>1143</v>
      </c>
      <c r="S17" s="110">
        <v>33</v>
      </c>
      <c r="T17" s="66" t="s">
        <v>957</v>
      </c>
      <c r="U17" s="6">
        <v>3.5</v>
      </c>
      <c r="V17" s="6">
        <v>1</v>
      </c>
      <c r="W17" s="66">
        <v>4.5</v>
      </c>
      <c r="X17" s="6" t="s">
        <v>958</v>
      </c>
      <c r="Y17" s="5"/>
      <c r="AA17" s="110">
        <f t="shared" ref="AA17:AA22" si="2">1+AA16</f>
        <v>3</v>
      </c>
      <c r="AB17" s="110" t="s">
        <v>30</v>
      </c>
      <c r="AC17" s="110">
        <v>90</v>
      </c>
      <c r="AD17" s="6" t="s">
        <v>1141</v>
      </c>
      <c r="AE17" s="6" t="s">
        <v>1144</v>
      </c>
      <c r="AF17" s="6">
        <v>27.2</v>
      </c>
      <c r="AG17" s="66" t="s">
        <v>957</v>
      </c>
      <c r="AH17" s="6">
        <v>3.5</v>
      </c>
      <c r="AI17" s="6">
        <v>1</v>
      </c>
      <c r="AJ17" s="66">
        <v>4.5</v>
      </c>
      <c r="AK17" s="6" t="s">
        <v>958</v>
      </c>
      <c r="AL17" s="5"/>
    </row>
    <row r="18" spans="1:38">
      <c r="A18" s="110">
        <f t="shared" si="0"/>
        <v>4</v>
      </c>
      <c r="B18" s="6" t="s">
        <v>30</v>
      </c>
      <c r="C18" s="6">
        <v>160</v>
      </c>
      <c r="D18" s="6" t="s">
        <v>1142</v>
      </c>
      <c r="E18" s="6" t="s">
        <v>1145</v>
      </c>
      <c r="F18" s="6">
        <v>45.1</v>
      </c>
      <c r="G18" s="66" t="s">
        <v>1134</v>
      </c>
      <c r="H18" s="6">
        <v>3.3</v>
      </c>
      <c r="I18" s="6">
        <v>1</v>
      </c>
      <c r="J18" s="66">
        <v>4.3</v>
      </c>
      <c r="K18" s="6" t="s">
        <v>958</v>
      </c>
      <c r="L18" s="5"/>
      <c r="N18" s="110">
        <f t="shared" si="1"/>
        <v>4</v>
      </c>
      <c r="O18" s="110" t="s">
        <v>30</v>
      </c>
      <c r="P18" s="110">
        <v>160</v>
      </c>
      <c r="Q18" s="110" t="s">
        <v>1140</v>
      </c>
      <c r="R18" s="110" t="s">
        <v>1146</v>
      </c>
      <c r="S18" s="110">
        <v>90.1</v>
      </c>
      <c r="T18" s="66" t="s">
        <v>957</v>
      </c>
      <c r="U18" s="6">
        <v>3.5</v>
      </c>
      <c r="V18" s="6">
        <v>1</v>
      </c>
      <c r="W18" s="66">
        <v>4.5</v>
      </c>
      <c r="X18" s="6" t="s">
        <v>958</v>
      </c>
      <c r="Y18" s="5"/>
      <c r="AA18" s="110">
        <f t="shared" si="2"/>
        <v>4</v>
      </c>
      <c r="AB18" s="110" t="s">
        <v>30</v>
      </c>
      <c r="AC18" s="110">
        <v>90</v>
      </c>
      <c r="AD18" s="6" t="s">
        <v>1141</v>
      </c>
      <c r="AE18" s="6" t="s">
        <v>1147</v>
      </c>
      <c r="AF18" s="6">
        <v>182.7</v>
      </c>
      <c r="AG18" s="66" t="s">
        <v>957</v>
      </c>
      <c r="AH18" s="6">
        <v>3.5</v>
      </c>
      <c r="AI18" s="6">
        <v>1</v>
      </c>
      <c r="AJ18" s="66">
        <v>4.5</v>
      </c>
      <c r="AK18" s="6" t="s">
        <v>958</v>
      </c>
      <c r="AL18" s="5"/>
    </row>
    <row r="19" spans="1:38">
      <c r="A19" s="110">
        <f t="shared" si="0"/>
        <v>5</v>
      </c>
      <c r="B19" s="6" t="s">
        <v>30</v>
      </c>
      <c r="C19" s="6">
        <v>110</v>
      </c>
      <c r="D19" s="6" t="s">
        <v>1145</v>
      </c>
      <c r="E19" s="6" t="s">
        <v>1148</v>
      </c>
      <c r="F19" s="6">
        <v>66.2</v>
      </c>
      <c r="G19" s="66" t="s">
        <v>1134</v>
      </c>
      <c r="H19" s="6">
        <v>3.3</v>
      </c>
      <c r="I19" s="6">
        <v>1</v>
      </c>
      <c r="J19" s="66">
        <v>4.3</v>
      </c>
      <c r="K19" s="6" t="s">
        <v>958</v>
      </c>
      <c r="L19" s="5"/>
      <c r="N19" s="110">
        <f t="shared" si="1"/>
        <v>5</v>
      </c>
      <c r="O19" s="110" t="s">
        <v>30</v>
      </c>
      <c r="P19" s="110">
        <v>75</v>
      </c>
      <c r="Q19" s="110" t="s">
        <v>1146</v>
      </c>
      <c r="R19" s="110" t="s">
        <v>1149</v>
      </c>
      <c r="S19" s="110">
        <v>107</v>
      </c>
      <c r="T19" s="66" t="s">
        <v>957</v>
      </c>
      <c r="U19" s="6">
        <v>3.5</v>
      </c>
      <c r="V19" s="6">
        <v>1</v>
      </c>
      <c r="W19" s="66">
        <v>4.5</v>
      </c>
      <c r="X19" s="6" t="s">
        <v>958</v>
      </c>
      <c r="Y19" s="5"/>
      <c r="AA19" s="110">
        <f t="shared" si="2"/>
        <v>5</v>
      </c>
      <c r="AB19" s="110" t="s">
        <v>30</v>
      </c>
      <c r="AC19" s="110">
        <v>110</v>
      </c>
      <c r="AD19" s="6" t="s">
        <v>1150</v>
      </c>
      <c r="AE19" s="6" t="s">
        <v>1151</v>
      </c>
      <c r="AF19" s="6">
        <v>165</v>
      </c>
      <c r="AG19" s="66" t="s">
        <v>957</v>
      </c>
      <c r="AH19" s="6">
        <v>3.5</v>
      </c>
      <c r="AI19" s="6">
        <v>1</v>
      </c>
      <c r="AJ19" s="66">
        <v>4.5</v>
      </c>
      <c r="AK19" s="6" t="s">
        <v>958</v>
      </c>
      <c r="AL19" s="5"/>
    </row>
    <row r="20" spans="1:38">
      <c r="A20" s="110">
        <f t="shared" si="0"/>
        <v>6</v>
      </c>
      <c r="B20" s="6" t="s">
        <v>30</v>
      </c>
      <c r="C20" s="6">
        <v>63</v>
      </c>
      <c r="D20" s="6" t="s">
        <v>1148</v>
      </c>
      <c r="E20" s="6" t="s">
        <v>276</v>
      </c>
      <c r="F20" s="6">
        <v>286.60000000000002</v>
      </c>
      <c r="G20" s="66" t="s">
        <v>1134</v>
      </c>
      <c r="H20" s="6">
        <v>3.3</v>
      </c>
      <c r="I20" s="6">
        <v>1</v>
      </c>
      <c r="J20" s="66">
        <v>4.3</v>
      </c>
      <c r="K20" s="6" t="s">
        <v>958</v>
      </c>
      <c r="L20" s="5"/>
      <c r="N20" s="110">
        <f t="shared" si="1"/>
        <v>6</v>
      </c>
      <c r="O20" s="110" t="s">
        <v>30</v>
      </c>
      <c r="P20" s="110">
        <v>63</v>
      </c>
      <c r="Q20" s="110" t="s">
        <v>1149</v>
      </c>
      <c r="R20" s="110" t="s">
        <v>1152</v>
      </c>
      <c r="S20" s="110">
        <v>128</v>
      </c>
      <c r="T20" s="66" t="s">
        <v>957</v>
      </c>
      <c r="U20" s="6">
        <v>3.5</v>
      </c>
      <c r="V20" s="6">
        <v>1</v>
      </c>
      <c r="W20" s="66">
        <v>4.5</v>
      </c>
      <c r="X20" s="6" t="s">
        <v>958</v>
      </c>
      <c r="Y20" s="5"/>
      <c r="AA20" s="110">
        <f t="shared" si="2"/>
        <v>6</v>
      </c>
      <c r="AB20" s="110" t="s">
        <v>30</v>
      </c>
      <c r="AC20" s="110">
        <v>110</v>
      </c>
      <c r="AD20" s="6" t="s">
        <v>1151</v>
      </c>
      <c r="AE20" s="6" t="s">
        <v>1153</v>
      </c>
      <c r="AF20" s="6">
        <v>30.3</v>
      </c>
      <c r="AG20" s="66" t="s">
        <v>957</v>
      </c>
      <c r="AH20" s="6">
        <v>3.5</v>
      </c>
      <c r="AI20" s="6">
        <v>1</v>
      </c>
      <c r="AJ20" s="66">
        <v>4.5</v>
      </c>
      <c r="AK20" s="6" t="s">
        <v>958</v>
      </c>
      <c r="AL20" s="5"/>
    </row>
    <row r="21" spans="1:38">
      <c r="A21" s="110">
        <f t="shared" si="0"/>
        <v>7</v>
      </c>
      <c r="B21" s="6" t="s">
        <v>30</v>
      </c>
      <c r="C21" s="6">
        <v>110</v>
      </c>
      <c r="D21" s="6" t="s">
        <v>1148</v>
      </c>
      <c r="E21" s="6" t="s">
        <v>1154</v>
      </c>
      <c r="F21" s="6">
        <v>265</v>
      </c>
      <c r="G21" s="66" t="s">
        <v>1134</v>
      </c>
      <c r="H21" s="6">
        <v>3.3</v>
      </c>
      <c r="I21" s="6">
        <v>1</v>
      </c>
      <c r="J21" s="66">
        <v>4.3</v>
      </c>
      <c r="K21" s="6" t="s">
        <v>958</v>
      </c>
      <c r="L21" s="5"/>
      <c r="N21" s="110">
        <f t="shared" si="1"/>
        <v>7</v>
      </c>
      <c r="O21" s="110" t="s">
        <v>30</v>
      </c>
      <c r="P21" s="110">
        <v>63</v>
      </c>
      <c r="Q21" s="110" t="s">
        <v>1155</v>
      </c>
      <c r="R21" s="110" t="s">
        <v>1156</v>
      </c>
      <c r="S21" s="110">
        <v>69</v>
      </c>
      <c r="T21" s="66" t="s">
        <v>957</v>
      </c>
      <c r="U21" s="6">
        <v>3.5</v>
      </c>
      <c r="V21" s="6">
        <v>1</v>
      </c>
      <c r="W21" s="66">
        <v>4.5</v>
      </c>
      <c r="X21" s="6" t="s">
        <v>958</v>
      </c>
      <c r="Y21" s="5"/>
      <c r="AA21" s="110">
        <f t="shared" si="2"/>
        <v>7</v>
      </c>
      <c r="AB21" s="110" t="s">
        <v>30</v>
      </c>
      <c r="AC21" s="110">
        <v>90</v>
      </c>
      <c r="AD21" s="6" t="s">
        <v>1151</v>
      </c>
      <c r="AE21" s="6" t="s">
        <v>1157</v>
      </c>
      <c r="AF21" s="6">
        <v>47.5</v>
      </c>
      <c r="AG21" s="66" t="s">
        <v>957</v>
      </c>
      <c r="AH21" s="6">
        <v>3.5</v>
      </c>
      <c r="AI21" s="6">
        <v>1</v>
      </c>
      <c r="AJ21" s="66">
        <v>4.5</v>
      </c>
      <c r="AK21" s="6" t="s">
        <v>958</v>
      </c>
      <c r="AL21" s="5"/>
    </row>
    <row r="22" spans="1:38">
      <c r="A22" s="110">
        <f t="shared" si="0"/>
        <v>8</v>
      </c>
      <c r="B22" s="6" t="s">
        <v>30</v>
      </c>
      <c r="C22" s="6">
        <v>63</v>
      </c>
      <c r="D22" s="6" t="s">
        <v>1154</v>
      </c>
      <c r="E22" s="6" t="s">
        <v>318</v>
      </c>
      <c r="F22" s="6">
        <v>34</v>
      </c>
      <c r="G22" s="66" t="s">
        <v>1134</v>
      </c>
      <c r="H22" s="6">
        <v>3.3</v>
      </c>
      <c r="I22" s="6">
        <v>1</v>
      </c>
      <c r="J22" s="66">
        <v>4.3</v>
      </c>
      <c r="K22" s="6" t="s">
        <v>958</v>
      </c>
      <c r="L22" s="5"/>
      <c r="N22" s="110">
        <f t="shared" si="1"/>
        <v>8</v>
      </c>
      <c r="O22" s="110" t="s">
        <v>30</v>
      </c>
      <c r="P22" s="110">
        <v>75</v>
      </c>
      <c r="Q22" s="110" t="s">
        <v>1149</v>
      </c>
      <c r="R22" s="110" t="s">
        <v>1158</v>
      </c>
      <c r="S22" s="110">
        <v>12.6</v>
      </c>
      <c r="T22" s="66" t="s">
        <v>957</v>
      </c>
      <c r="U22" s="6">
        <v>3.5</v>
      </c>
      <c r="V22" s="6">
        <v>1</v>
      </c>
      <c r="W22" s="66">
        <v>4.5</v>
      </c>
      <c r="X22" s="6" t="s">
        <v>958</v>
      </c>
      <c r="Y22" s="5"/>
      <c r="AA22" s="110">
        <f t="shared" si="2"/>
        <v>8</v>
      </c>
      <c r="AB22" s="110" t="s">
        <v>30</v>
      </c>
      <c r="AC22" s="110">
        <v>110</v>
      </c>
      <c r="AD22" s="6" t="s">
        <v>1157</v>
      </c>
      <c r="AE22" s="6" t="s">
        <v>1159</v>
      </c>
      <c r="AF22" s="6">
        <v>40</v>
      </c>
      <c r="AG22" s="66" t="s">
        <v>957</v>
      </c>
      <c r="AH22" s="6">
        <v>3.5</v>
      </c>
      <c r="AI22" s="6">
        <v>1</v>
      </c>
      <c r="AJ22" s="66">
        <v>4.5</v>
      </c>
      <c r="AK22" s="6" t="s">
        <v>958</v>
      </c>
      <c r="AL22" s="5"/>
    </row>
    <row r="23" spans="1:38">
      <c r="A23" s="110">
        <f t="shared" si="0"/>
        <v>9</v>
      </c>
      <c r="B23" s="6" t="s">
        <v>30</v>
      </c>
      <c r="C23" s="6">
        <v>75</v>
      </c>
      <c r="D23" s="6" t="s">
        <v>1154</v>
      </c>
      <c r="E23" s="6" t="s">
        <v>1160</v>
      </c>
      <c r="F23" s="6">
        <v>102.4</v>
      </c>
      <c r="G23" s="66" t="s">
        <v>1134</v>
      </c>
      <c r="H23" s="6">
        <v>3.3</v>
      </c>
      <c r="I23" s="6">
        <v>1</v>
      </c>
      <c r="J23" s="66">
        <v>4.3</v>
      </c>
      <c r="K23" s="6" t="s">
        <v>958</v>
      </c>
      <c r="L23" s="5"/>
      <c r="N23" s="110">
        <f t="shared" si="1"/>
        <v>9</v>
      </c>
      <c r="O23" s="110" t="s">
        <v>30</v>
      </c>
      <c r="P23" s="110">
        <v>63</v>
      </c>
      <c r="Q23" s="110" t="s">
        <v>1158</v>
      </c>
      <c r="R23" s="110" t="s">
        <v>1161</v>
      </c>
      <c r="S23" s="110">
        <v>56</v>
      </c>
      <c r="T23" s="66" t="s">
        <v>957</v>
      </c>
      <c r="U23" s="6">
        <v>3.5</v>
      </c>
      <c r="V23" s="6">
        <v>1</v>
      </c>
      <c r="W23" s="66">
        <v>4.5</v>
      </c>
      <c r="X23" s="6" t="s">
        <v>958</v>
      </c>
      <c r="Y23" s="5"/>
      <c r="AA23" s="221"/>
      <c r="AB23" s="221"/>
      <c r="AC23" s="222" t="s">
        <v>1023</v>
      </c>
      <c r="AD23" s="222"/>
      <c r="AE23" s="222"/>
      <c r="AF23" s="222"/>
      <c r="AG23" s="222" t="s">
        <v>1024</v>
      </c>
      <c r="AH23" s="222"/>
      <c r="AI23" s="222"/>
      <c r="AJ23" s="222" t="s">
        <v>1025</v>
      </c>
      <c r="AK23" s="222"/>
      <c r="AL23" s="222"/>
    </row>
    <row r="24" spans="1:38">
      <c r="A24" s="110">
        <f t="shared" si="0"/>
        <v>10</v>
      </c>
      <c r="B24" s="6" t="s">
        <v>30</v>
      </c>
      <c r="C24" s="6">
        <v>63</v>
      </c>
      <c r="D24" s="6" t="s">
        <v>1160</v>
      </c>
      <c r="E24" s="6" t="s">
        <v>632</v>
      </c>
      <c r="F24" s="6">
        <v>21.7</v>
      </c>
      <c r="G24" s="66" t="s">
        <v>1134</v>
      </c>
      <c r="H24" s="6">
        <v>3.3</v>
      </c>
      <c r="I24" s="6">
        <v>1</v>
      </c>
      <c r="J24" s="66">
        <v>4.3</v>
      </c>
      <c r="K24" s="6" t="s">
        <v>958</v>
      </c>
      <c r="L24" s="5"/>
      <c r="N24" s="110">
        <f t="shared" si="1"/>
        <v>10</v>
      </c>
      <c r="O24" s="110" t="s">
        <v>30</v>
      </c>
      <c r="P24" s="110">
        <v>75</v>
      </c>
      <c r="Q24" s="110" t="s">
        <v>1158</v>
      </c>
      <c r="R24" s="110" t="s">
        <v>1162</v>
      </c>
      <c r="S24" s="110">
        <v>77.599999999999994</v>
      </c>
      <c r="T24" s="66" t="s">
        <v>957</v>
      </c>
      <c r="U24" s="6">
        <v>3.5</v>
      </c>
      <c r="V24" s="6">
        <v>1</v>
      </c>
      <c r="W24" s="66">
        <v>4.5</v>
      </c>
      <c r="X24" s="6" t="s">
        <v>958</v>
      </c>
      <c r="Y24" s="5"/>
      <c r="AA24" s="223" t="s">
        <v>1028</v>
      </c>
      <c r="AB24" s="223"/>
      <c r="AC24" s="224" t="s">
        <v>1163</v>
      </c>
      <c r="AD24" s="224"/>
      <c r="AE24" s="224"/>
      <c r="AF24" s="224"/>
      <c r="AG24" s="224"/>
      <c r="AH24" s="224"/>
      <c r="AI24" s="224"/>
      <c r="AJ24" s="224"/>
      <c r="AK24" s="224"/>
      <c r="AL24" s="224"/>
    </row>
    <row r="25" spans="1:38">
      <c r="A25" s="110">
        <f t="shared" si="0"/>
        <v>11</v>
      </c>
      <c r="B25" s="6" t="s">
        <v>30</v>
      </c>
      <c r="C25" s="6">
        <v>75</v>
      </c>
      <c r="D25" s="6" t="s">
        <v>1160</v>
      </c>
      <c r="E25" s="6" t="s">
        <v>1164</v>
      </c>
      <c r="F25" s="6">
        <v>748.6</v>
      </c>
      <c r="G25" s="66" t="s">
        <v>1134</v>
      </c>
      <c r="H25" s="6">
        <v>3.3</v>
      </c>
      <c r="I25" s="6">
        <v>1</v>
      </c>
      <c r="J25" s="66">
        <v>4.3</v>
      </c>
      <c r="K25" s="6" t="s">
        <v>958</v>
      </c>
      <c r="L25" s="5"/>
      <c r="N25" s="110">
        <f t="shared" si="1"/>
        <v>11</v>
      </c>
      <c r="O25" s="110" t="s">
        <v>30</v>
      </c>
      <c r="P25" s="110">
        <v>75</v>
      </c>
      <c r="Q25" s="110" t="s">
        <v>1162</v>
      </c>
      <c r="R25" s="110" t="s">
        <v>1165</v>
      </c>
      <c r="S25" s="110">
        <v>53.8</v>
      </c>
      <c r="T25" s="66" t="s">
        <v>957</v>
      </c>
      <c r="U25" s="6">
        <v>3.5</v>
      </c>
      <c r="V25" s="6">
        <v>1</v>
      </c>
      <c r="W25" s="66">
        <v>4.5</v>
      </c>
      <c r="X25" s="6" t="s">
        <v>958</v>
      </c>
      <c r="Y25" s="5"/>
      <c r="AA25" s="223" t="s">
        <v>1031</v>
      </c>
      <c r="AB25" s="223"/>
      <c r="AC25" s="224" t="s">
        <v>1166</v>
      </c>
      <c r="AD25" s="224"/>
      <c r="AE25" s="224"/>
      <c r="AF25" s="224"/>
      <c r="AG25" s="224"/>
      <c r="AH25" s="224"/>
      <c r="AI25" s="224"/>
      <c r="AJ25" s="224"/>
      <c r="AK25" s="224"/>
      <c r="AL25" s="224"/>
    </row>
    <row r="26" spans="1:38">
      <c r="A26" s="110">
        <f t="shared" si="0"/>
        <v>12</v>
      </c>
      <c r="B26" s="6" t="s">
        <v>30</v>
      </c>
      <c r="C26" s="6">
        <v>160</v>
      </c>
      <c r="D26" s="6" t="s">
        <v>1167</v>
      </c>
      <c r="E26" s="6" t="s">
        <v>1132</v>
      </c>
      <c r="F26" s="6">
        <v>185.5</v>
      </c>
      <c r="G26" s="66" t="s">
        <v>1134</v>
      </c>
      <c r="H26" s="6">
        <v>3.3</v>
      </c>
      <c r="I26" s="6">
        <v>1</v>
      </c>
      <c r="J26" s="66">
        <v>4.3</v>
      </c>
      <c r="K26" s="6" t="s">
        <v>958</v>
      </c>
      <c r="L26" s="5"/>
      <c r="N26" s="110">
        <f t="shared" si="1"/>
        <v>12</v>
      </c>
      <c r="O26" s="110" t="s">
        <v>30</v>
      </c>
      <c r="P26" s="110">
        <v>75</v>
      </c>
      <c r="Q26" s="110" t="s">
        <v>1162</v>
      </c>
      <c r="R26" s="110" t="s">
        <v>1168</v>
      </c>
      <c r="S26" s="110">
        <v>41.2</v>
      </c>
      <c r="T26" s="66" t="s">
        <v>957</v>
      </c>
      <c r="U26" s="6">
        <v>3.5</v>
      </c>
      <c r="V26" s="6">
        <v>1</v>
      </c>
      <c r="W26" s="66">
        <v>4.5</v>
      </c>
      <c r="X26" s="6" t="s">
        <v>958</v>
      </c>
      <c r="Y26" s="5"/>
      <c r="AA26" s="223" t="s">
        <v>1033</v>
      </c>
      <c r="AB26" s="223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</row>
    <row r="27" spans="1:38">
      <c r="A27" s="110">
        <f t="shared" si="0"/>
        <v>13</v>
      </c>
      <c r="B27" s="6" t="s">
        <v>30</v>
      </c>
      <c r="C27" s="6">
        <v>110</v>
      </c>
      <c r="D27" s="6" t="s">
        <v>1132</v>
      </c>
      <c r="E27" s="6" t="s">
        <v>1169</v>
      </c>
      <c r="F27" s="6">
        <v>96</v>
      </c>
      <c r="G27" s="66" t="s">
        <v>1134</v>
      </c>
      <c r="H27" s="6">
        <v>3.3</v>
      </c>
      <c r="I27" s="6">
        <v>1</v>
      </c>
      <c r="J27" s="66">
        <v>4.3</v>
      </c>
      <c r="K27" s="6" t="s">
        <v>958</v>
      </c>
      <c r="L27" s="5"/>
      <c r="N27" s="110">
        <f t="shared" si="1"/>
        <v>13</v>
      </c>
      <c r="O27" s="110" t="s">
        <v>30</v>
      </c>
      <c r="P27" s="110">
        <v>75</v>
      </c>
      <c r="Q27" s="110" t="s">
        <v>1168</v>
      </c>
      <c r="R27" s="110" t="s">
        <v>1170</v>
      </c>
      <c r="S27" s="110">
        <v>7.4</v>
      </c>
      <c r="T27" s="66" t="s">
        <v>957</v>
      </c>
      <c r="U27" s="6">
        <v>3.5</v>
      </c>
      <c r="V27" s="6">
        <v>1</v>
      </c>
      <c r="W27" s="66">
        <v>4.5</v>
      </c>
      <c r="X27" s="6" t="s">
        <v>958</v>
      </c>
      <c r="Y27" s="5"/>
      <c r="AA27" s="223" t="s">
        <v>1036</v>
      </c>
      <c r="AB27" s="223"/>
      <c r="AC27" s="225"/>
      <c r="AD27" s="226"/>
      <c r="AE27" s="226"/>
      <c r="AF27" s="226"/>
      <c r="AG27" s="224"/>
      <c r="AH27" s="224"/>
      <c r="AI27" s="224"/>
      <c r="AJ27" s="224"/>
      <c r="AK27" s="224"/>
      <c r="AL27" s="224"/>
    </row>
    <row r="28" spans="1:38">
      <c r="A28" s="110">
        <f t="shared" si="0"/>
        <v>14</v>
      </c>
      <c r="B28" s="6" t="s">
        <v>30</v>
      </c>
      <c r="C28" s="6">
        <v>75</v>
      </c>
      <c r="D28" s="6" t="s">
        <v>1171</v>
      </c>
      <c r="E28" s="6" t="s">
        <v>1172</v>
      </c>
      <c r="F28" s="6">
        <v>96</v>
      </c>
      <c r="G28" s="66" t="s">
        <v>1134</v>
      </c>
      <c r="H28" s="6">
        <v>3.3</v>
      </c>
      <c r="I28" s="6">
        <v>1</v>
      </c>
      <c r="J28" s="66">
        <v>4.3</v>
      </c>
      <c r="K28" s="6" t="s">
        <v>958</v>
      </c>
      <c r="L28" s="5"/>
      <c r="N28" s="110">
        <f t="shared" si="1"/>
        <v>14</v>
      </c>
      <c r="O28" s="110" t="s">
        <v>30</v>
      </c>
      <c r="P28" s="110">
        <v>63</v>
      </c>
      <c r="Q28" s="110" t="s">
        <v>1170</v>
      </c>
      <c r="R28" s="110" t="s">
        <v>1173</v>
      </c>
      <c r="S28" s="110">
        <v>32.299999999999997</v>
      </c>
      <c r="T28" s="66" t="s">
        <v>957</v>
      </c>
      <c r="U28" s="6">
        <v>3.5</v>
      </c>
      <c r="V28" s="6">
        <v>1</v>
      </c>
      <c r="W28" s="66">
        <v>4.5</v>
      </c>
      <c r="X28" s="6" t="s">
        <v>958</v>
      </c>
      <c r="Y28" s="5"/>
      <c r="AA28" s="138"/>
      <c r="AB28" s="138"/>
    </row>
    <row r="29" spans="1:38">
      <c r="A29" s="110">
        <f t="shared" si="0"/>
        <v>15</v>
      </c>
      <c r="B29" s="6" t="s">
        <v>30</v>
      </c>
      <c r="C29" s="6">
        <v>110</v>
      </c>
      <c r="D29" s="6" t="s">
        <v>1169</v>
      </c>
      <c r="E29" s="6" t="s">
        <v>1174</v>
      </c>
      <c r="F29" s="6">
        <v>52</v>
      </c>
      <c r="G29" s="66" t="s">
        <v>1134</v>
      </c>
      <c r="H29" s="6">
        <v>3.3</v>
      </c>
      <c r="I29" s="6">
        <v>1</v>
      </c>
      <c r="J29" s="66">
        <v>4.3</v>
      </c>
      <c r="K29" s="6" t="s">
        <v>958</v>
      </c>
      <c r="L29" s="5"/>
      <c r="N29" s="110">
        <f t="shared" si="1"/>
        <v>15</v>
      </c>
      <c r="O29" s="110" t="s">
        <v>30</v>
      </c>
      <c r="P29" s="110">
        <v>75</v>
      </c>
      <c r="Q29" s="110" t="s">
        <v>1170</v>
      </c>
      <c r="R29" s="110" t="s">
        <v>641</v>
      </c>
      <c r="S29" s="110">
        <v>113.5</v>
      </c>
      <c r="T29" s="66" t="s">
        <v>957</v>
      </c>
      <c r="U29" s="6">
        <v>3.5</v>
      </c>
      <c r="V29" s="6">
        <v>1</v>
      </c>
      <c r="W29" s="66">
        <v>4.5</v>
      </c>
      <c r="X29" s="6" t="s">
        <v>958</v>
      </c>
      <c r="Y29" s="5"/>
      <c r="AA29" s="138"/>
      <c r="AB29" s="138"/>
    </row>
    <row r="30" spans="1:38">
      <c r="A30" s="110">
        <f t="shared" si="0"/>
        <v>16</v>
      </c>
      <c r="B30" s="6" t="s">
        <v>30</v>
      </c>
      <c r="C30" s="6">
        <v>63</v>
      </c>
      <c r="D30" s="6" t="s">
        <v>1174</v>
      </c>
      <c r="E30" s="6" t="s">
        <v>624</v>
      </c>
      <c r="F30" s="6">
        <v>96</v>
      </c>
      <c r="G30" s="66" t="s">
        <v>1134</v>
      </c>
      <c r="H30" s="6">
        <v>3.3</v>
      </c>
      <c r="I30" s="6">
        <v>1</v>
      </c>
      <c r="J30" s="66">
        <v>4.3</v>
      </c>
      <c r="K30" s="6" t="s">
        <v>958</v>
      </c>
      <c r="L30" s="5"/>
      <c r="N30" s="110">
        <f t="shared" si="1"/>
        <v>16</v>
      </c>
      <c r="O30" s="110" t="s">
        <v>30</v>
      </c>
      <c r="P30" s="110">
        <v>63</v>
      </c>
      <c r="Q30" s="110" t="s">
        <v>641</v>
      </c>
      <c r="R30" s="110" t="s">
        <v>1175</v>
      </c>
      <c r="S30" s="110">
        <v>68</v>
      </c>
      <c r="T30" s="66" t="s">
        <v>957</v>
      </c>
      <c r="U30" s="6">
        <v>3.5</v>
      </c>
      <c r="V30" s="6">
        <v>1</v>
      </c>
      <c r="W30" s="66">
        <v>4.5</v>
      </c>
      <c r="X30" s="6" t="s">
        <v>958</v>
      </c>
      <c r="Y30" s="5"/>
      <c r="AA30" s="138"/>
      <c r="AB30" s="138"/>
    </row>
    <row r="31" spans="1:38">
      <c r="A31" s="110">
        <f t="shared" si="0"/>
        <v>17</v>
      </c>
      <c r="B31" s="6" t="s">
        <v>30</v>
      </c>
      <c r="C31" s="6">
        <v>110</v>
      </c>
      <c r="D31" s="6" t="s">
        <v>1174</v>
      </c>
      <c r="E31" s="6" t="s">
        <v>1176</v>
      </c>
      <c r="F31" s="6">
        <v>58.5</v>
      </c>
      <c r="G31" s="66" t="s">
        <v>1134</v>
      </c>
      <c r="H31" s="6">
        <v>3.3</v>
      </c>
      <c r="I31" s="6">
        <v>1</v>
      </c>
      <c r="J31" s="66">
        <v>4.3</v>
      </c>
      <c r="K31" s="6" t="s">
        <v>958</v>
      </c>
      <c r="L31" s="5"/>
      <c r="N31" s="110">
        <f t="shared" si="1"/>
        <v>17</v>
      </c>
      <c r="O31" s="110" t="s">
        <v>30</v>
      </c>
      <c r="P31" s="110">
        <v>140</v>
      </c>
      <c r="Q31" s="110" t="s">
        <v>655</v>
      </c>
      <c r="R31" s="110" t="s">
        <v>1146</v>
      </c>
      <c r="S31" s="110">
        <v>238.8</v>
      </c>
      <c r="T31" s="66" t="s">
        <v>957</v>
      </c>
      <c r="U31" s="6">
        <v>3.5</v>
      </c>
      <c r="V31" s="6">
        <v>1</v>
      </c>
      <c r="W31" s="66">
        <v>4.5</v>
      </c>
      <c r="X31" s="6" t="s">
        <v>958</v>
      </c>
      <c r="Y31" s="5"/>
      <c r="AA31" s="138"/>
      <c r="AB31" s="138"/>
    </row>
    <row r="32" spans="1:38">
      <c r="A32" s="110">
        <f t="shared" si="0"/>
        <v>18</v>
      </c>
      <c r="B32" s="6" t="s">
        <v>30</v>
      </c>
      <c r="C32" s="6">
        <v>75</v>
      </c>
      <c r="D32" s="6" t="s">
        <v>1176</v>
      </c>
      <c r="E32" s="6" t="s">
        <v>1177</v>
      </c>
      <c r="F32" s="6">
        <v>83</v>
      </c>
      <c r="G32" s="66" t="s">
        <v>1134</v>
      </c>
      <c r="H32" s="6">
        <v>3.3</v>
      </c>
      <c r="I32" s="6">
        <v>1</v>
      </c>
      <c r="J32" s="66">
        <v>4.3</v>
      </c>
      <c r="K32" s="6" t="s">
        <v>958</v>
      </c>
      <c r="L32" s="5"/>
      <c r="N32" s="110">
        <f t="shared" si="1"/>
        <v>18</v>
      </c>
      <c r="O32" s="110" t="s">
        <v>30</v>
      </c>
      <c r="P32" s="110">
        <v>75</v>
      </c>
      <c r="Q32" s="110" t="s">
        <v>1168</v>
      </c>
      <c r="R32" s="110" t="s">
        <v>1178</v>
      </c>
      <c r="S32" s="227">
        <v>73.3</v>
      </c>
      <c r="T32" s="66" t="s">
        <v>957</v>
      </c>
      <c r="U32" s="6">
        <v>3.5</v>
      </c>
      <c r="V32" s="6">
        <v>1</v>
      </c>
      <c r="W32" s="66">
        <v>4.5</v>
      </c>
      <c r="X32" s="6" t="s">
        <v>958</v>
      </c>
      <c r="Y32" s="68"/>
      <c r="AA32" s="138"/>
      <c r="AB32" s="138"/>
    </row>
    <row r="33" spans="1:29">
      <c r="A33" s="110">
        <f t="shared" si="0"/>
        <v>19</v>
      </c>
      <c r="B33" s="6" t="s">
        <v>30</v>
      </c>
      <c r="C33" s="6">
        <v>63</v>
      </c>
      <c r="D33" s="6" t="s">
        <v>1177</v>
      </c>
      <c r="E33" s="6" t="s">
        <v>1179</v>
      </c>
      <c r="F33" s="6">
        <v>78</v>
      </c>
      <c r="G33" s="66" t="s">
        <v>1134</v>
      </c>
      <c r="H33" s="6">
        <v>3.3</v>
      </c>
      <c r="I33" s="6">
        <v>1</v>
      </c>
      <c r="J33" s="66">
        <v>4.3</v>
      </c>
      <c r="K33" s="6" t="s">
        <v>958</v>
      </c>
      <c r="L33" s="5"/>
      <c r="N33" s="110">
        <f t="shared" si="1"/>
        <v>19</v>
      </c>
      <c r="O33" s="110" t="s">
        <v>30</v>
      </c>
      <c r="P33" s="110">
        <v>75</v>
      </c>
      <c r="Q33" s="110" t="s">
        <v>1178</v>
      </c>
      <c r="R33" s="110" t="s">
        <v>1180</v>
      </c>
      <c r="S33" s="227"/>
      <c r="T33" s="66" t="s">
        <v>957</v>
      </c>
      <c r="U33" s="6">
        <v>3.5</v>
      </c>
      <c r="V33" s="6">
        <v>1</v>
      </c>
      <c r="W33" s="66">
        <v>4.5</v>
      </c>
      <c r="X33" s="6" t="s">
        <v>958</v>
      </c>
      <c r="Y33" s="68"/>
      <c r="AA33" s="138"/>
      <c r="AB33" s="138"/>
    </row>
    <row r="34" spans="1:29">
      <c r="A34" s="110">
        <f t="shared" si="0"/>
        <v>20</v>
      </c>
      <c r="B34" s="6" t="s">
        <v>30</v>
      </c>
      <c r="C34" s="6">
        <v>75</v>
      </c>
      <c r="D34" s="6" t="s">
        <v>1177</v>
      </c>
      <c r="E34" s="6" t="s">
        <v>1181</v>
      </c>
      <c r="F34" s="6">
        <v>90</v>
      </c>
      <c r="G34" s="66" t="s">
        <v>1134</v>
      </c>
      <c r="H34" s="6">
        <v>3.3</v>
      </c>
      <c r="I34" s="6">
        <v>1</v>
      </c>
      <c r="J34" s="66">
        <v>4.3</v>
      </c>
      <c r="K34" s="6" t="s">
        <v>958</v>
      </c>
      <c r="L34" s="5"/>
      <c r="N34" s="110">
        <f t="shared" si="1"/>
        <v>20</v>
      </c>
      <c r="O34" s="110" t="s">
        <v>30</v>
      </c>
      <c r="P34" s="110">
        <v>75</v>
      </c>
      <c r="Q34" s="110" t="s">
        <v>1180</v>
      </c>
      <c r="R34" s="110" t="s">
        <v>1014</v>
      </c>
      <c r="S34" s="227"/>
      <c r="T34" s="66" t="s">
        <v>957</v>
      </c>
      <c r="U34" s="6">
        <v>3.5</v>
      </c>
      <c r="V34" s="6">
        <v>1</v>
      </c>
      <c r="W34" s="66">
        <v>4.5</v>
      </c>
      <c r="X34" s="6" t="s">
        <v>958</v>
      </c>
      <c r="Y34" s="68"/>
      <c r="AA34" s="138"/>
      <c r="AB34" s="138"/>
    </row>
    <row r="35" spans="1:29">
      <c r="A35" s="110">
        <f t="shared" si="0"/>
        <v>21</v>
      </c>
      <c r="B35" s="6" t="s">
        <v>30</v>
      </c>
      <c r="C35" s="6">
        <v>63</v>
      </c>
      <c r="D35" s="6" t="s">
        <v>1181</v>
      </c>
      <c r="E35" s="6" t="s">
        <v>1182</v>
      </c>
      <c r="F35" s="6">
        <v>53</v>
      </c>
      <c r="G35" s="66" t="s">
        <v>1134</v>
      </c>
      <c r="H35" s="6">
        <v>3.3</v>
      </c>
      <c r="I35" s="6">
        <v>1</v>
      </c>
      <c r="J35" s="66">
        <v>4.3</v>
      </c>
      <c r="K35" s="6" t="s">
        <v>958</v>
      </c>
      <c r="L35" s="5"/>
      <c r="N35" s="110">
        <f t="shared" si="1"/>
        <v>21</v>
      </c>
      <c r="O35" s="110" t="s">
        <v>30</v>
      </c>
      <c r="P35" s="110">
        <v>63</v>
      </c>
      <c r="Q35" s="110" t="s">
        <v>1183</v>
      </c>
      <c r="R35" s="110" t="s">
        <v>1184</v>
      </c>
      <c r="S35" s="14">
        <v>65</v>
      </c>
      <c r="T35" s="66" t="s">
        <v>957</v>
      </c>
      <c r="U35" s="6">
        <v>3.5</v>
      </c>
      <c r="V35" s="6">
        <v>1</v>
      </c>
      <c r="W35" s="66">
        <v>4.5</v>
      </c>
      <c r="X35" s="6" t="s">
        <v>958</v>
      </c>
      <c r="Y35" s="5"/>
      <c r="AA35" s="138"/>
      <c r="AB35" s="138"/>
    </row>
    <row r="36" spans="1:29">
      <c r="A36" s="110">
        <f t="shared" si="0"/>
        <v>22</v>
      </c>
      <c r="B36" s="6" t="s">
        <v>30</v>
      </c>
      <c r="C36" s="6">
        <v>75</v>
      </c>
      <c r="D36" s="6" t="s">
        <v>1181</v>
      </c>
      <c r="E36" s="6" t="s">
        <v>1185</v>
      </c>
      <c r="F36" s="6">
        <v>77</v>
      </c>
      <c r="G36" s="66" t="s">
        <v>1134</v>
      </c>
      <c r="H36" s="6">
        <v>3.3</v>
      </c>
      <c r="I36" s="6">
        <v>1</v>
      </c>
      <c r="J36" s="66">
        <v>4.3</v>
      </c>
      <c r="K36" s="6" t="s">
        <v>958</v>
      </c>
      <c r="L36" s="5"/>
      <c r="N36" s="110">
        <f t="shared" si="1"/>
        <v>22</v>
      </c>
      <c r="O36" s="110" t="s">
        <v>30</v>
      </c>
      <c r="P36" s="110">
        <v>75</v>
      </c>
      <c r="Q36" s="110" t="s">
        <v>1014</v>
      </c>
      <c r="R36" s="110" t="s">
        <v>1186</v>
      </c>
      <c r="S36" s="14">
        <v>29</v>
      </c>
      <c r="T36" s="66" t="s">
        <v>957</v>
      </c>
      <c r="U36" s="6">
        <v>3.5</v>
      </c>
      <c r="V36" s="6">
        <v>1</v>
      </c>
      <c r="W36" s="66">
        <v>4.5</v>
      </c>
      <c r="X36" s="6" t="s">
        <v>958</v>
      </c>
      <c r="Y36" s="5"/>
      <c r="AA36" s="138"/>
      <c r="AB36" s="138"/>
    </row>
    <row r="37" spans="1:29">
      <c r="A37" s="110">
        <f t="shared" si="0"/>
        <v>23</v>
      </c>
      <c r="B37" s="6" t="s">
        <v>30</v>
      </c>
      <c r="C37" s="6">
        <v>75</v>
      </c>
      <c r="D37" s="6" t="s">
        <v>1185</v>
      </c>
      <c r="E37" s="6" t="s">
        <v>1172</v>
      </c>
      <c r="F37" s="6">
        <v>35</v>
      </c>
      <c r="G37" s="66" t="s">
        <v>1134</v>
      </c>
      <c r="H37" s="6">
        <v>3.3</v>
      </c>
      <c r="I37" s="6">
        <v>1</v>
      </c>
      <c r="J37" s="66">
        <v>4.3</v>
      </c>
      <c r="K37" s="6" t="s">
        <v>958</v>
      </c>
      <c r="L37" s="5"/>
      <c r="N37" s="110">
        <f t="shared" si="1"/>
        <v>23</v>
      </c>
      <c r="O37" s="110" t="s">
        <v>30</v>
      </c>
      <c r="P37" s="110">
        <v>63</v>
      </c>
      <c r="Q37" s="110" t="s">
        <v>1186</v>
      </c>
      <c r="R37" s="110" t="s">
        <v>547</v>
      </c>
      <c r="S37" s="14">
        <v>62</v>
      </c>
      <c r="T37" s="66" t="s">
        <v>957</v>
      </c>
      <c r="U37" s="6">
        <v>3.5</v>
      </c>
      <c r="V37" s="6">
        <v>1</v>
      </c>
      <c r="W37" s="66">
        <v>4.5</v>
      </c>
      <c r="X37" s="6" t="s">
        <v>958</v>
      </c>
      <c r="Y37" s="5"/>
      <c r="AA37" s="138"/>
      <c r="AB37" s="138"/>
    </row>
    <row r="38" spans="1:29">
      <c r="A38" s="110">
        <f t="shared" si="0"/>
        <v>24</v>
      </c>
      <c r="B38" s="6" t="s">
        <v>30</v>
      </c>
      <c r="C38" s="6">
        <v>63</v>
      </c>
      <c r="D38" s="6" t="s">
        <v>1185</v>
      </c>
      <c r="E38" s="6" t="s">
        <v>1187</v>
      </c>
      <c r="F38" s="6">
        <v>88.3</v>
      </c>
      <c r="G38" s="66" t="s">
        <v>1134</v>
      </c>
      <c r="H38" s="6">
        <v>3.3</v>
      </c>
      <c r="I38" s="6">
        <v>1</v>
      </c>
      <c r="J38" s="66">
        <v>4.3</v>
      </c>
      <c r="K38" s="6" t="s">
        <v>958</v>
      </c>
      <c r="L38" s="5"/>
      <c r="N38" s="110">
        <f t="shared" si="1"/>
        <v>24</v>
      </c>
      <c r="O38" s="110" t="s">
        <v>30</v>
      </c>
      <c r="P38" s="110">
        <v>75</v>
      </c>
      <c r="Q38" s="110" t="s">
        <v>1186</v>
      </c>
      <c r="R38" s="110" t="s">
        <v>1188</v>
      </c>
      <c r="S38" s="14">
        <v>45.5</v>
      </c>
      <c r="T38" s="66" t="s">
        <v>957</v>
      </c>
      <c r="U38" s="6">
        <v>3.5</v>
      </c>
      <c r="V38" s="6">
        <v>1</v>
      </c>
      <c r="W38" s="66">
        <v>4.5</v>
      </c>
      <c r="X38" s="6" t="s">
        <v>958</v>
      </c>
      <c r="Y38" s="5"/>
    </row>
    <row r="39" spans="1:29">
      <c r="A39" s="110">
        <f t="shared" si="0"/>
        <v>25</v>
      </c>
      <c r="B39" s="6" t="s">
        <v>30</v>
      </c>
      <c r="C39" s="6">
        <v>63</v>
      </c>
      <c r="D39" s="6" t="s">
        <v>1187</v>
      </c>
      <c r="E39" s="6" t="s">
        <v>1189</v>
      </c>
      <c r="F39" s="6">
        <v>45.5</v>
      </c>
      <c r="G39" s="66" t="s">
        <v>1134</v>
      </c>
      <c r="H39" s="6">
        <v>3.3</v>
      </c>
      <c r="I39" s="6">
        <v>1</v>
      </c>
      <c r="J39" s="66">
        <v>4.3</v>
      </c>
      <c r="K39" s="6" t="s">
        <v>958</v>
      </c>
      <c r="L39" s="5"/>
      <c r="N39" s="110">
        <f t="shared" si="1"/>
        <v>25</v>
      </c>
      <c r="O39" s="110" t="s">
        <v>30</v>
      </c>
      <c r="P39" s="110">
        <v>63</v>
      </c>
      <c r="Q39" s="110" t="s">
        <v>1188</v>
      </c>
      <c r="R39" s="110" t="s">
        <v>1190</v>
      </c>
      <c r="S39" s="14">
        <v>36.5</v>
      </c>
      <c r="T39" s="66" t="s">
        <v>957</v>
      </c>
      <c r="U39" s="6">
        <v>3.5</v>
      </c>
      <c r="V39" s="6">
        <v>1</v>
      </c>
      <c r="W39" s="66">
        <v>4.5</v>
      </c>
      <c r="X39" s="6" t="s">
        <v>958</v>
      </c>
      <c r="Y39" s="5"/>
    </row>
    <row r="40" spans="1:29">
      <c r="A40" s="110">
        <f t="shared" si="0"/>
        <v>26</v>
      </c>
      <c r="B40" s="6" t="s">
        <v>30</v>
      </c>
      <c r="C40" s="110">
        <v>63</v>
      </c>
      <c r="D40" s="110" t="s">
        <v>1191</v>
      </c>
      <c r="E40" s="110" t="s">
        <v>1192</v>
      </c>
      <c r="F40" s="66">
        <v>60</v>
      </c>
      <c r="G40" s="66" t="s">
        <v>1134</v>
      </c>
      <c r="H40" s="6">
        <v>3.3</v>
      </c>
      <c r="I40" s="6">
        <v>1</v>
      </c>
      <c r="J40" s="66">
        <v>4.3</v>
      </c>
      <c r="K40" s="6" t="s">
        <v>958</v>
      </c>
      <c r="L40" s="5"/>
      <c r="N40" s="110">
        <f t="shared" si="1"/>
        <v>26</v>
      </c>
      <c r="O40" s="110" t="s">
        <v>30</v>
      </c>
      <c r="P40" s="110">
        <v>63</v>
      </c>
      <c r="Q40" s="110" t="s">
        <v>1188</v>
      </c>
      <c r="R40" s="110" t="s">
        <v>1193</v>
      </c>
      <c r="S40" s="14">
        <v>50</v>
      </c>
      <c r="T40" s="66" t="s">
        <v>957</v>
      </c>
      <c r="U40" s="6">
        <v>3.5</v>
      </c>
      <c r="V40" s="6">
        <v>1</v>
      </c>
      <c r="W40" s="66">
        <v>4.5</v>
      </c>
      <c r="X40" s="6" t="s">
        <v>958</v>
      </c>
      <c r="Y40" s="5"/>
    </row>
    <row r="41" spans="1:29">
      <c r="A41" s="110">
        <f t="shared" si="0"/>
        <v>27</v>
      </c>
      <c r="B41" s="6" t="s">
        <v>30</v>
      </c>
      <c r="C41" s="110">
        <v>110</v>
      </c>
      <c r="D41" s="66" t="s">
        <v>1176</v>
      </c>
      <c r="E41" s="66" t="s">
        <v>1194</v>
      </c>
      <c r="F41" s="66">
        <v>80</v>
      </c>
      <c r="G41" s="66" t="s">
        <v>1134</v>
      </c>
      <c r="H41" s="6">
        <v>3.3</v>
      </c>
      <c r="I41" s="6">
        <v>1</v>
      </c>
      <c r="J41" s="66">
        <v>4.3</v>
      </c>
      <c r="K41" s="6" t="s">
        <v>958</v>
      </c>
      <c r="L41" s="5"/>
      <c r="N41" s="110">
        <f t="shared" si="1"/>
        <v>27</v>
      </c>
      <c r="O41" s="110" t="s">
        <v>30</v>
      </c>
      <c r="P41" s="110">
        <v>160</v>
      </c>
      <c r="Q41" s="110" t="s">
        <v>1195</v>
      </c>
      <c r="R41" s="110">
        <v>659</v>
      </c>
      <c r="S41" s="14">
        <v>649.4</v>
      </c>
      <c r="T41" s="66" t="s">
        <v>957</v>
      </c>
      <c r="U41" s="6">
        <v>3.5</v>
      </c>
      <c r="V41" s="6">
        <v>1</v>
      </c>
      <c r="W41" s="66">
        <v>4.5</v>
      </c>
      <c r="X41" s="6" t="s">
        <v>958</v>
      </c>
      <c r="Y41" s="5"/>
      <c r="AC41">
        <v>5796</v>
      </c>
    </row>
    <row r="42" spans="1:29">
      <c r="A42" s="110">
        <f t="shared" si="0"/>
        <v>28</v>
      </c>
      <c r="B42" s="6" t="s">
        <v>30</v>
      </c>
      <c r="C42" s="110">
        <v>63</v>
      </c>
      <c r="D42" s="66" t="s">
        <v>1194</v>
      </c>
      <c r="E42" s="66" t="s">
        <v>1196</v>
      </c>
      <c r="F42" s="66">
        <v>64.3</v>
      </c>
      <c r="G42" s="66" t="s">
        <v>1134</v>
      </c>
      <c r="H42" s="6">
        <v>3.3</v>
      </c>
      <c r="I42" s="6">
        <v>1</v>
      </c>
      <c r="J42" s="66">
        <v>4.3</v>
      </c>
      <c r="K42" s="6" t="s">
        <v>958</v>
      </c>
      <c r="L42" s="5"/>
      <c r="N42" s="110">
        <f t="shared" si="1"/>
        <v>28</v>
      </c>
      <c r="O42" s="110" t="s">
        <v>30</v>
      </c>
      <c r="P42" s="110">
        <v>160</v>
      </c>
      <c r="Q42" s="110" t="s">
        <v>1197</v>
      </c>
      <c r="R42" s="110" t="s">
        <v>639</v>
      </c>
      <c r="S42" s="14">
        <v>175.3</v>
      </c>
      <c r="T42" s="66" t="s">
        <v>957</v>
      </c>
      <c r="U42" s="6">
        <v>3.5</v>
      </c>
      <c r="V42" s="6">
        <v>1</v>
      </c>
      <c r="W42" s="66">
        <v>4.5</v>
      </c>
      <c r="X42" s="6" t="s">
        <v>958</v>
      </c>
      <c r="Y42" s="5"/>
      <c r="AC42">
        <v>4927.5</v>
      </c>
    </row>
    <row r="43" spans="1:29">
      <c r="A43" s="110">
        <f t="shared" si="0"/>
        <v>29</v>
      </c>
      <c r="B43" s="6" t="s">
        <v>30</v>
      </c>
      <c r="C43" s="110">
        <v>110</v>
      </c>
      <c r="D43" s="66" t="s">
        <v>1194</v>
      </c>
      <c r="E43" s="66" t="s">
        <v>1198</v>
      </c>
      <c r="F43" s="66">
        <v>37.5</v>
      </c>
      <c r="G43" s="66" t="s">
        <v>1134</v>
      </c>
      <c r="H43" s="6">
        <v>3.3</v>
      </c>
      <c r="I43" s="6">
        <v>1</v>
      </c>
      <c r="J43" s="66">
        <v>4.3</v>
      </c>
      <c r="K43" s="6" t="s">
        <v>958</v>
      </c>
      <c r="L43" s="5"/>
      <c r="N43" s="110">
        <f t="shared" si="1"/>
        <v>29</v>
      </c>
      <c r="O43" s="110" t="s">
        <v>30</v>
      </c>
      <c r="P43" s="110">
        <v>160</v>
      </c>
      <c r="Q43" s="110" t="s">
        <v>1195</v>
      </c>
      <c r="R43" s="110" t="s">
        <v>1199</v>
      </c>
      <c r="S43" s="14">
        <v>97</v>
      </c>
      <c r="T43" s="66" t="s">
        <v>957</v>
      </c>
      <c r="U43" s="6">
        <v>3.5</v>
      </c>
      <c r="V43" s="6">
        <v>1</v>
      </c>
      <c r="W43" s="66">
        <v>4.5</v>
      </c>
      <c r="X43" s="6" t="s">
        <v>958</v>
      </c>
      <c r="Y43" s="5"/>
      <c r="AC43">
        <v>653.4</v>
      </c>
    </row>
    <row r="44" spans="1:29">
      <c r="A44" s="110">
        <f t="shared" si="0"/>
        <v>30</v>
      </c>
      <c r="B44" s="6" t="s">
        <v>30</v>
      </c>
      <c r="C44" s="110">
        <v>63</v>
      </c>
      <c r="D44" s="66" t="s">
        <v>1198</v>
      </c>
      <c r="E44" s="66" t="s">
        <v>1200</v>
      </c>
      <c r="F44" s="66">
        <v>63.9</v>
      </c>
      <c r="G44" s="66" t="s">
        <v>1134</v>
      </c>
      <c r="H44" s="6">
        <v>3.3</v>
      </c>
      <c r="I44" s="6">
        <v>1</v>
      </c>
      <c r="J44" s="66">
        <v>4.3</v>
      </c>
      <c r="K44" s="6" t="s">
        <v>958</v>
      </c>
      <c r="L44" s="5"/>
      <c r="N44" s="110">
        <f t="shared" si="1"/>
        <v>30</v>
      </c>
      <c r="O44" s="110" t="s">
        <v>30</v>
      </c>
      <c r="P44" s="110">
        <v>63</v>
      </c>
      <c r="Q44" s="110" t="s">
        <v>1199</v>
      </c>
      <c r="R44" s="110" t="s">
        <v>563</v>
      </c>
      <c r="S44" s="14">
        <v>90</v>
      </c>
      <c r="T44" s="66" t="s">
        <v>957</v>
      </c>
      <c r="U44" s="6">
        <v>3.5</v>
      </c>
      <c r="V44" s="6">
        <v>1</v>
      </c>
      <c r="W44" s="66">
        <v>4.5</v>
      </c>
      <c r="X44" s="6" t="s">
        <v>958</v>
      </c>
      <c r="Y44" s="5"/>
    </row>
    <row r="45" spans="1:29">
      <c r="A45" s="110">
        <f t="shared" si="0"/>
        <v>31</v>
      </c>
      <c r="B45" s="6" t="s">
        <v>30</v>
      </c>
      <c r="C45" s="110">
        <v>110</v>
      </c>
      <c r="D45" s="66" t="s">
        <v>1198</v>
      </c>
      <c r="E45" s="66" t="s">
        <v>1201</v>
      </c>
      <c r="F45" s="66">
        <v>27</v>
      </c>
      <c r="G45" s="66" t="s">
        <v>1134</v>
      </c>
      <c r="H45" s="6">
        <v>3.3</v>
      </c>
      <c r="I45" s="6">
        <v>1</v>
      </c>
      <c r="J45" s="66">
        <v>4.3</v>
      </c>
      <c r="K45" s="6" t="s">
        <v>958</v>
      </c>
      <c r="L45" s="5"/>
      <c r="N45" s="110">
        <f t="shared" si="1"/>
        <v>31</v>
      </c>
      <c r="O45" s="110" t="s">
        <v>30</v>
      </c>
      <c r="P45" s="110">
        <v>160</v>
      </c>
      <c r="Q45" s="110" t="s">
        <v>1199</v>
      </c>
      <c r="R45" s="110" t="s">
        <v>1202</v>
      </c>
      <c r="S45" s="14">
        <v>183</v>
      </c>
      <c r="T45" s="66" t="s">
        <v>957</v>
      </c>
      <c r="U45" s="6">
        <v>3.5</v>
      </c>
      <c r="V45" s="6">
        <v>1</v>
      </c>
      <c r="W45" s="66">
        <v>4.5</v>
      </c>
      <c r="X45" s="6" t="s">
        <v>958</v>
      </c>
      <c r="Y45" s="5"/>
    </row>
    <row r="46" spans="1:29">
      <c r="A46" s="110">
        <f t="shared" si="0"/>
        <v>32</v>
      </c>
      <c r="B46" s="6" t="s">
        <v>30</v>
      </c>
      <c r="C46" s="110">
        <v>63</v>
      </c>
      <c r="D46" s="66" t="s">
        <v>1201</v>
      </c>
      <c r="E46" s="66" t="s">
        <v>1203</v>
      </c>
      <c r="F46" s="66">
        <v>32</v>
      </c>
      <c r="G46" s="66" t="s">
        <v>1134</v>
      </c>
      <c r="H46" s="6">
        <v>3.3</v>
      </c>
      <c r="I46" s="6">
        <v>1</v>
      </c>
      <c r="J46" s="66">
        <v>4.3</v>
      </c>
      <c r="K46" s="6" t="s">
        <v>958</v>
      </c>
      <c r="L46" s="5"/>
      <c r="N46" s="110">
        <f t="shared" si="1"/>
        <v>32</v>
      </c>
      <c r="O46" s="110" t="s">
        <v>30</v>
      </c>
      <c r="P46" s="110">
        <v>140</v>
      </c>
      <c r="Q46" s="110" t="s">
        <v>1204</v>
      </c>
      <c r="R46" s="110" t="s">
        <v>451</v>
      </c>
      <c r="S46" s="14">
        <v>57</v>
      </c>
      <c r="T46" s="66" t="s">
        <v>957</v>
      </c>
      <c r="U46" s="6">
        <v>3.5</v>
      </c>
      <c r="V46" s="6">
        <v>1</v>
      </c>
      <c r="W46" s="66">
        <v>4.5</v>
      </c>
      <c r="X46" s="6" t="s">
        <v>958</v>
      </c>
      <c r="Y46" s="5"/>
    </row>
    <row r="47" spans="1:29">
      <c r="A47" s="110">
        <f t="shared" si="0"/>
        <v>33</v>
      </c>
      <c r="B47" s="6" t="s">
        <v>30</v>
      </c>
      <c r="C47" s="110">
        <v>110</v>
      </c>
      <c r="D47" s="66" t="s">
        <v>1201</v>
      </c>
      <c r="E47" s="66" t="s">
        <v>1201</v>
      </c>
      <c r="F47" s="66">
        <v>26</v>
      </c>
      <c r="G47" s="66" t="s">
        <v>1134</v>
      </c>
      <c r="H47" s="6">
        <v>3.3</v>
      </c>
      <c r="I47" s="6">
        <v>1</v>
      </c>
      <c r="J47" s="66">
        <v>4.3</v>
      </c>
      <c r="K47" s="6" t="s">
        <v>958</v>
      </c>
      <c r="L47" s="5"/>
      <c r="N47" s="110">
        <f t="shared" si="1"/>
        <v>33</v>
      </c>
      <c r="O47" s="110" t="s">
        <v>30</v>
      </c>
      <c r="P47" s="110">
        <v>63</v>
      </c>
      <c r="Q47" s="110" t="s">
        <v>451</v>
      </c>
      <c r="R47" s="110" t="s">
        <v>553</v>
      </c>
      <c r="S47" s="14">
        <v>86.2</v>
      </c>
      <c r="T47" s="66" t="s">
        <v>957</v>
      </c>
      <c r="U47" s="6">
        <v>3.5</v>
      </c>
      <c r="V47" s="6">
        <v>1</v>
      </c>
      <c r="W47" s="66">
        <v>4.5</v>
      </c>
      <c r="X47" s="6" t="s">
        <v>958</v>
      </c>
      <c r="Y47" s="5"/>
    </row>
    <row r="48" spans="1:29">
      <c r="A48" s="110">
        <f t="shared" si="0"/>
        <v>34</v>
      </c>
      <c r="B48" s="6" t="s">
        <v>30</v>
      </c>
      <c r="C48" s="110">
        <v>63</v>
      </c>
      <c r="D48" s="66" t="s">
        <v>1205</v>
      </c>
      <c r="E48" s="66" t="s">
        <v>307</v>
      </c>
      <c r="F48" s="66">
        <v>33</v>
      </c>
      <c r="G48" s="66" t="s">
        <v>1134</v>
      </c>
      <c r="H48" s="6">
        <v>3.3</v>
      </c>
      <c r="I48" s="6">
        <v>1</v>
      </c>
      <c r="J48" s="66">
        <v>4.3</v>
      </c>
      <c r="K48" s="6" t="s">
        <v>958</v>
      </c>
      <c r="L48" s="5"/>
      <c r="N48" s="110">
        <f t="shared" si="1"/>
        <v>34</v>
      </c>
      <c r="O48" s="110" t="s">
        <v>30</v>
      </c>
      <c r="P48" s="110">
        <v>140</v>
      </c>
      <c r="Q48" s="110" t="s">
        <v>451</v>
      </c>
      <c r="R48" s="110" t="s">
        <v>644</v>
      </c>
      <c r="S48" s="14">
        <v>96.3</v>
      </c>
      <c r="T48" s="66" t="s">
        <v>957</v>
      </c>
      <c r="U48" s="6">
        <v>3.5</v>
      </c>
      <c r="V48" s="6">
        <v>1</v>
      </c>
      <c r="W48" s="66">
        <v>4.5</v>
      </c>
      <c r="X48" s="6" t="s">
        <v>958</v>
      </c>
      <c r="Y48" s="5"/>
    </row>
    <row r="49" spans="1:25">
      <c r="A49" s="110">
        <f t="shared" si="0"/>
        <v>35</v>
      </c>
      <c r="B49" s="6" t="s">
        <v>30</v>
      </c>
      <c r="C49" s="110">
        <v>110</v>
      </c>
      <c r="D49" s="66" t="s">
        <v>1205</v>
      </c>
      <c r="E49" s="66" t="s">
        <v>1206</v>
      </c>
      <c r="F49" s="66">
        <v>33.799999999999997</v>
      </c>
      <c r="G49" s="66" t="s">
        <v>1134</v>
      </c>
      <c r="H49" s="6">
        <v>3.3</v>
      </c>
      <c r="I49" s="6">
        <v>1</v>
      </c>
      <c r="J49" s="66">
        <v>4.3</v>
      </c>
      <c r="K49" s="6" t="s">
        <v>958</v>
      </c>
      <c r="L49" s="5"/>
      <c r="N49" s="110">
        <f t="shared" si="1"/>
        <v>35</v>
      </c>
      <c r="O49" s="110" t="s">
        <v>30</v>
      </c>
      <c r="P49" s="110">
        <v>63</v>
      </c>
      <c r="Q49" s="110" t="s">
        <v>644</v>
      </c>
      <c r="R49" s="110" t="s">
        <v>1207</v>
      </c>
      <c r="S49" s="14">
        <v>21.3</v>
      </c>
      <c r="T49" s="66" t="s">
        <v>957</v>
      </c>
      <c r="U49" s="6">
        <v>3.5</v>
      </c>
      <c r="V49" s="6">
        <v>1</v>
      </c>
      <c r="W49" s="66">
        <v>4.5</v>
      </c>
      <c r="X49" s="6" t="s">
        <v>958</v>
      </c>
      <c r="Y49" s="5"/>
    </row>
    <row r="50" spans="1:25">
      <c r="A50" s="110">
        <f t="shared" si="0"/>
        <v>36</v>
      </c>
      <c r="B50" s="6" t="s">
        <v>30</v>
      </c>
      <c r="C50" s="14">
        <v>90</v>
      </c>
      <c r="D50" s="66" t="s">
        <v>1206</v>
      </c>
      <c r="E50" s="66" t="s">
        <v>1208</v>
      </c>
      <c r="F50" s="110">
        <v>44.6</v>
      </c>
      <c r="G50" s="66" t="s">
        <v>1134</v>
      </c>
      <c r="H50" s="6">
        <v>3.3</v>
      </c>
      <c r="I50" s="6">
        <v>1</v>
      </c>
      <c r="J50" s="66">
        <v>4.3</v>
      </c>
      <c r="K50" s="6" t="s">
        <v>958</v>
      </c>
      <c r="L50" s="5"/>
      <c r="N50" s="110">
        <f t="shared" si="1"/>
        <v>36</v>
      </c>
      <c r="O50" s="110" t="s">
        <v>30</v>
      </c>
      <c r="P50" s="110">
        <v>140</v>
      </c>
      <c r="Q50" s="110" t="s">
        <v>644</v>
      </c>
      <c r="R50" s="110" t="s">
        <v>613</v>
      </c>
      <c r="S50" s="14">
        <v>13</v>
      </c>
      <c r="T50" s="66" t="s">
        <v>957</v>
      </c>
      <c r="U50" s="6">
        <v>3.5</v>
      </c>
      <c r="V50" s="6">
        <v>1</v>
      </c>
      <c r="W50" s="66">
        <v>4.5</v>
      </c>
      <c r="X50" s="6" t="s">
        <v>958</v>
      </c>
      <c r="Y50" s="5"/>
    </row>
    <row r="51" spans="1:25">
      <c r="A51" s="110">
        <f t="shared" si="0"/>
        <v>37</v>
      </c>
      <c r="B51" s="6" t="s">
        <v>30</v>
      </c>
      <c r="C51" s="14">
        <v>90</v>
      </c>
      <c r="D51" s="66" t="s">
        <v>1208</v>
      </c>
      <c r="E51" s="66" t="s">
        <v>1209</v>
      </c>
      <c r="F51" s="110">
        <v>133</v>
      </c>
      <c r="G51" s="66" t="s">
        <v>1134</v>
      </c>
      <c r="H51" s="6">
        <v>3.3</v>
      </c>
      <c r="I51" s="6">
        <v>1</v>
      </c>
      <c r="J51" s="66">
        <v>4.3</v>
      </c>
      <c r="K51" s="6" t="s">
        <v>958</v>
      </c>
      <c r="L51" s="5"/>
      <c r="N51" s="110">
        <f t="shared" si="1"/>
        <v>37</v>
      </c>
      <c r="O51" s="110" t="s">
        <v>30</v>
      </c>
      <c r="P51" s="110">
        <v>63</v>
      </c>
      <c r="Q51" s="110" t="s">
        <v>613</v>
      </c>
      <c r="R51" s="110" t="s">
        <v>1210</v>
      </c>
      <c r="S51" s="14">
        <v>113.5</v>
      </c>
      <c r="T51" s="66" t="s">
        <v>957</v>
      </c>
      <c r="U51" s="6">
        <v>3.5</v>
      </c>
      <c r="V51" s="6">
        <v>1</v>
      </c>
      <c r="W51" s="66">
        <v>4.5</v>
      </c>
      <c r="X51" s="6" t="s">
        <v>958</v>
      </c>
      <c r="Y51" s="5"/>
    </row>
    <row r="52" spans="1:25">
      <c r="A52" s="110">
        <f t="shared" si="0"/>
        <v>38</v>
      </c>
      <c r="B52" s="6" t="s">
        <v>30</v>
      </c>
      <c r="C52" s="14">
        <v>9</v>
      </c>
      <c r="D52" s="66" t="s">
        <v>1208</v>
      </c>
      <c r="E52" s="66" t="s">
        <v>1211</v>
      </c>
      <c r="F52" s="110">
        <v>180</v>
      </c>
      <c r="G52" s="66" t="s">
        <v>1134</v>
      </c>
      <c r="H52" s="6">
        <v>3.3</v>
      </c>
      <c r="I52" s="6">
        <v>1</v>
      </c>
      <c r="J52" s="66">
        <v>4.3</v>
      </c>
      <c r="K52" s="6" t="s">
        <v>958</v>
      </c>
      <c r="L52" s="5"/>
      <c r="N52" s="110">
        <f t="shared" si="1"/>
        <v>38</v>
      </c>
      <c r="O52" s="110" t="s">
        <v>30</v>
      </c>
      <c r="P52" s="110">
        <v>140</v>
      </c>
      <c r="Q52" s="110" t="s">
        <v>613</v>
      </c>
      <c r="R52" s="110" t="s">
        <v>536</v>
      </c>
      <c r="S52" s="14">
        <v>65.3</v>
      </c>
      <c r="T52" s="66" t="s">
        <v>957</v>
      </c>
      <c r="U52" s="6">
        <v>3.5</v>
      </c>
      <c r="V52" s="6">
        <v>1</v>
      </c>
      <c r="W52" s="66">
        <v>4.5</v>
      </c>
      <c r="X52" s="6" t="s">
        <v>958</v>
      </c>
      <c r="Y52" s="5"/>
    </row>
    <row r="53" spans="1:25">
      <c r="A53" s="110">
        <f t="shared" si="0"/>
        <v>39</v>
      </c>
      <c r="B53" s="6" t="s">
        <v>30</v>
      </c>
      <c r="C53" s="14">
        <v>75</v>
      </c>
      <c r="D53" s="66" t="s">
        <v>1211</v>
      </c>
      <c r="E53" s="66" t="s">
        <v>1212</v>
      </c>
      <c r="F53" s="110">
        <v>46.5</v>
      </c>
      <c r="G53" s="66" t="s">
        <v>1134</v>
      </c>
      <c r="H53" s="6">
        <v>3.3</v>
      </c>
      <c r="I53" s="6">
        <v>1</v>
      </c>
      <c r="J53" s="66">
        <v>4.3</v>
      </c>
      <c r="K53" s="6" t="s">
        <v>958</v>
      </c>
      <c r="L53" s="5"/>
      <c r="N53" s="110">
        <f t="shared" si="1"/>
        <v>39</v>
      </c>
      <c r="O53" s="110" t="s">
        <v>30</v>
      </c>
      <c r="P53" s="110">
        <v>140</v>
      </c>
      <c r="Q53" s="110" t="s">
        <v>536</v>
      </c>
      <c r="R53" s="110" t="s">
        <v>655</v>
      </c>
      <c r="S53" s="14">
        <v>27</v>
      </c>
      <c r="T53" s="66" t="s">
        <v>957</v>
      </c>
      <c r="U53" s="6">
        <v>3.5</v>
      </c>
      <c r="V53" s="6">
        <v>1</v>
      </c>
      <c r="W53" s="66">
        <v>4.5</v>
      </c>
      <c r="X53" s="6" t="s">
        <v>958</v>
      </c>
      <c r="Y53" s="5"/>
    </row>
    <row r="54" spans="1:25">
      <c r="A54" s="110">
        <f t="shared" si="0"/>
        <v>40</v>
      </c>
      <c r="B54" s="6" t="s">
        <v>30</v>
      </c>
      <c r="C54" s="14">
        <v>75</v>
      </c>
      <c r="D54" s="66" t="s">
        <v>1213</v>
      </c>
      <c r="E54" s="66" t="s">
        <v>1212</v>
      </c>
      <c r="F54" s="110">
        <v>81</v>
      </c>
      <c r="G54" s="66" t="s">
        <v>1134</v>
      </c>
      <c r="H54" s="6">
        <v>3.3</v>
      </c>
      <c r="I54" s="6">
        <v>1</v>
      </c>
      <c r="J54" s="66">
        <v>4.3</v>
      </c>
      <c r="K54" s="6" t="s">
        <v>958</v>
      </c>
      <c r="L54" s="5"/>
      <c r="N54" s="110">
        <f t="shared" si="1"/>
        <v>40</v>
      </c>
      <c r="O54" s="110" t="s">
        <v>30</v>
      </c>
      <c r="P54" s="110">
        <v>63</v>
      </c>
      <c r="Q54" s="110" t="s">
        <v>655</v>
      </c>
      <c r="R54" s="110" t="s">
        <v>1214</v>
      </c>
      <c r="S54" s="14">
        <v>57.3</v>
      </c>
      <c r="T54" s="66" t="s">
        <v>957</v>
      </c>
      <c r="U54" s="6">
        <v>3.5</v>
      </c>
      <c r="V54" s="6">
        <v>1</v>
      </c>
      <c r="W54" s="66">
        <v>4.5</v>
      </c>
      <c r="X54" s="6" t="s">
        <v>958</v>
      </c>
      <c r="Y54" s="5"/>
    </row>
    <row r="55" spans="1:25">
      <c r="A55" s="110">
        <f t="shared" si="0"/>
        <v>41</v>
      </c>
      <c r="B55" s="6" t="s">
        <v>30</v>
      </c>
      <c r="C55" s="14">
        <v>75</v>
      </c>
      <c r="D55" s="66" t="s">
        <v>1213</v>
      </c>
      <c r="E55" s="66" t="s">
        <v>1215</v>
      </c>
      <c r="F55" s="110">
        <v>76</v>
      </c>
      <c r="G55" s="66" t="s">
        <v>1134</v>
      </c>
      <c r="H55" s="6">
        <v>3.3</v>
      </c>
      <c r="I55" s="6">
        <v>1</v>
      </c>
      <c r="J55" s="66">
        <v>4.3</v>
      </c>
      <c r="K55" s="6" t="s">
        <v>958</v>
      </c>
      <c r="L55" s="5"/>
      <c r="N55" s="110">
        <f t="shared" si="1"/>
        <v>41</v>
      </c>
      <c r="O55" s="110" t="s">
        <v>30</v>
      </c>
      <c r="P55" s="110">
        <v>110</v>
      </c>
      <c r="Q55" s="110" t="s">
        <v>1216</v>
      </c>
      <c r="R55" s="110" t="s">
        <v>1217</v>
      </c>
      <c r="S55" s="14">
        <v>57</v>
      </c>
      <c r="T55" s="66" t="s">
        <v>957</v>
      </c>
      <c r="U55" s="6">
        <v>3.5</v>
      </c>
      <c r="V55" s="6">
        <v>1</v>
      </c>
      <c r="W55" s="66">
        <v>4.5</v>
      </c>
      <c r="X55" s="6" t="s">
        <v>958</v>
      </c>
      <c r="Y55" s="5"/>
    </row>
    <row r="56" spans="1:25">
      <c r="A56" s="110">
        <f t="shared" si="0"/>
        <v>42</v>
      </c>
      <c r="B56" s="6" t="s">
        <v>30</v>
      </c>
      <c r="C56" s="14">
        <v>90</v>
      </c>
      <c r="D56" s="66" t="s">
        <v>1213</v>
      </c>
      <c r="E56" s="66" t="s">
        <v>1218</v>
      </c>
      <c r="F56" s="110">
        <v>12</v>
      </c>
      <c r="G56" s="66" t="s">
        <v>1134</v>
      </c>
      <c r="H56" s="6">
        <v>3.3</v>
      </c>
      <c r="I56" s="6">
        <v>1</v>
      </c>
      <c r="J56" s="66">
        <v>4.3</v>
      </c>
      <c r="K56" s="6" t="s">
        <v>958</v>
      </c>
      <c r="L56" s="5"/>
      <c r="N56" s="110">
        <f t="shared" si="1"/>
        <v>42</v>
      </c>
      <c r="O56" s="110" t="s">
        <v>30</v>
      </c>
      <c r="P56" s="110">
        <v>110</v>
      </c>
      <c r="Q56" s="110" t="s">
        <v>1217</v>
      </c>
      <c r="R56" s="110" t="s">
        <v>1219</v>
      </c>
      <c r="S56" s="14">
        <v>64</v>
      </c>
      <c r="T56" s="66" t="s">
        <v>957</v>
      </c>
      <c r="U56" s="6">
        <v>3.5</v>
      </c>
      <c r="V56" s="6">
        <v>1</v>
      </c>
      <c r="W56" s="66">
        <v>4.5</v>
      </c>
      <c r="X56" s="6" t="s">
        <v>958</v>
      </c>
      <c r="Y56" s="5"/>
    </row>
    <row r="57" spans="1:25">
      <c r="A57" s="110">
        <f t="shared" si="0"/>
        <v>43</v>
      </c>
      <c r="B57" s="6" t="s">
        <v>30</v>
      </c>
      <c r="C57" s="14">
        <v>63</v>
      </c>
      <c r="D57" s="66" t="s">
        <v>1218</v>
      </c>
      <c r="E57" s="66" t="s">
        <v>1220</v>
      </c>
      <c r="F57" s="110">
        <v>32.5</v>
      </c>
      <c r="G57" s="66" t="s">
        <v>1134</v>
      </c>
      <c r="H57" s="6">
        <v>3.3</v>
      </c>
      <c r="I57" s="6">
        <v>1</v>
      </c>
      <c r="J57" s="66">
        <v>4.3</v>
      </c>
      <c r="K57" s="6" t="s">
        <v>958</v>
      </c>
      <c r="L57" s="5"/>
      <c r="N57" s="110">
        <f t="shared" si="1"/>
        <v>43</v>
      </c>
      <c r="O57" s="110" t="s">
        <v>30</v>
      </c>
      <c r="P57" s="110">
        <v>110</v>
      </c>
      <c r="Q57" s="110" t="s">
        <v>1217</v>
      </c>
      <c r="R57" s="110" t="s">
        <v>1219</v>
      </c>
      <c r="S57" s="14">
        <v>85</v>
      </c>
      <c r="T57" s="66" t="s">
        <v>957</v>
      </c>
      <c r="U57" s="6">
        <v>3.5</v>
      </c>
      <c r="V57" s="6">
        <v>1</v>
      </c>
      <c r="W57" s="66">
        <v>4.5</v>
      </c>
      <c r="X57" s="6" t="s">
        <v>958</v>
      </c>
      <c r="Y57" s="5"/>
    </row>
    <row r="58" spans="1:25">
      <c r="A58" s="110">
        <f t="shared" si="0"/>
        <v>44</v>
      </c>
      <c r="B58" s="6" t="s">
        <v>30</v>
      </c>
      <c r="C58" s="14">
        <v>63</v>
      </c>
      <c r="D58" s="66" t="s">
        <v>1218</v>
      </c>
      <c r="E58" s="66" t="s">
        <v>1221</v>
      </c>
      <c r="F58" s="110">
        <v>67</v>
      </c>
      <c r="G58" s="66" t="s">
        <v>1134</v>
      </c>
      <c r="H58" s="6">
        <v>3.3</v>
      </c>
      <c r="I58" s="6">
        <v>1</v>
      </c>
      <c r="J58" s="66">
        <v>4.3</v>
      </c>
      <c r="K58" s="6" t="s">
        <v>958</v>
      </c>
      <c r="L58" s="5"/>
      <c r="N58" s="110">
        <f t="shared" si="1"/>
        <v>44</v>
      </c>
      <c r="O58" s="110" t="s">
        <v>30</v>
      </c>
      <c r="P58" s="110">
        <v>110</v>
      </c>
      <c r="Q58" s="110" t="s">
        <v>1222</v>
      </c>
      <c r="R58" s="110" t="s">
        <v>1223</v>
      </c>
      <c r="S58" s="14">
        <v>40</v>
      </c>
      <c r="T58" s="66" t="s">
        <v>957</v>
      </c>
      <c r="U58" s="6">
        <v>3.5</v>
      </c>
      <c r="V58" s="6">
        <v>1</v>
      </c>
      <c r="W58" s="66">
        <v>4.5</v>
      </c>
      <c r="X58" s="6" t="s">
        <v>958</v>
      </c>
      <c r="Y58" s="5"/>
    </row>
    <row r="59" spans="1:25">
      <c r="A59" s="110">
        <f t="shared" si="0"/>
        <v>45</v>
      </c>
      <c r="B59" s="6" t="s">
        <v>30</v>
      </c>
      <c r="C59" s="14">
        <v>90</v>
      </c>
      <c r="D59" s="66" t="s">
        <v>1218</v>
      </c>
      <c r="E59" s="66" t="s">
        <v>1224</v>
      </c>
      <c r="F59" s="110">
        <v>102</v>
      </c>
      <c r="G59" s="66" t="s">
        <v>1134</v>
      </c>
      <c r="H59" s="6">
        <v>3.3</v>
      </c>
      <c r="I59" s="6">
        <v>1</v>
      </c>
      <c r="J59" s="66">
        <v>4.3</v>
      </c>
      <c r="K59" s="6" t="s">
        <v>958</v>
      </c>
      <c r="L59" s="5"/>
      <c r="N59" s="110">
        <f t="shared" si="1"/>
        <v>45</v>
      </c>
      <c r="O59" s="110" t="s">
        <v>30</v>
      </c>
      <c r="P59" s="110">
        <v>110</v>
      </c>
      <c r="Q59" s="110" t="s">
        <v>175</v>
      </c>
      <c r="R59" s="110" t="s">
        <v>1225</v>
      </c>
      <c r="S59" s="14">
        <v>30</v>
      </c>
      <c r="T59" s="66" t="s">
        <v>957</v>
      </c>
      <c r="U59" s="6">
        <v>3.5</v>
      </c>
      <c r="V59" s="6">
        <v>1</v>
      </c>
      <c r="W59" s="66">
        <v>4.5</v>
      </c>
      <c r="X59" s="6" t="s">
        <v>958</v>
      </c>
      <c r="Y59" s="5"/>
    </row>
    <row r="60" spans="1:25">
      <c r="A60" s="110">
        <f t="shared" si="0"/>
        <v>46</v>
      </c>
      <c r="B60" s="6" t="s">
        <v>30</v>
      </c>
      <c r="C60" s="14">
        <v>75</v>
      </c>
      <c r="D60" s="66" t="s">
        <v>1224</v>
      </c>
      <c r="E60" s="66" t="s">
        <v>1226</v>
      </c>
      <c r="F60" s="110">
        <v>199</v>
      </c>
      <c r="G60" s="66" t="s">
        <v>1134</v>
      </c>
      <c r="H60" s="6">
        <v>3.3</v>
      </c>
      <c r="I60" s="6">
        <v>1</v>
      </c>
      <c r="J60" s="66">
        <v>4.3</v>
      </c>
      <c r="K60" s="6" t="s">
        <v>958</v>
      </c>
      <c r="L60" s="5"/>
      <c r="N60" s="110">
        <f t="shared" si="1"/>
        <v>46</v>
      </c>
      <c r="O60" s="110" t="s">
        <v>30</v>
      </c>
      <c r="P60" s="110">
        <v>110</v>
      </c>
      <c r="Q60" s="110" t="s">
        <v>1223</v>
      </c>
      <c r="R60" s="110" t="s">
        <v>1150</v>
      </c>
      <c r="S60" s="14">
        <v>375</v>
      </c>
      <c r="T60" s="66" t="s">
        <v>957</v>
      </c>
      <c r="U60" s="6">
        <v>3.5</v>
      </c>
      <c r="V60" s="6">
        <v>1</v>
      </c>
      <c r="W60" s="66">
        <v>4.5</v>
      </c>
      <c r="X60" s="6" t="s">
        <v>958</v>
      </c>
      <c r="Y60" s="5"/>
    </row>
    <row r="61" spans="1:25">
      <c r="A61" s="221"/>
      <c r="B61" s="221"/>
      <c r="C61" s="222" t="s">
        <v>1023</v>
      </c>
      <c r="D61" s="222"/>
      <c r="E61" s="222"/>
      <c r="F61" s="222"/>
      <c r="G61" s="222" t="s">
        <v>1024</v>
      </c>
      <c r="H61" s="222"/>
      <c r="I61" s="222"/>
      <c r="J61" s="222" t="s">
        <v>1025</v>
      </c>
      <c r="K61" s="222"/>
      <c r="L61" s="222"/>
      <c r="N61" s="110">
        <f t="shared" si="1"/>
        <v>47</v>
      </c>
      <c r="O61" s="110" t="s">
        <v>30</v>
      </c>
      <c r="P61" s="110">
        <v>110</v>
      </c>
      <c r="Q61" s="110" t="s">
        <v>1150</v>
      </c>
      <c r="R61" s="110" t="s">
        <v>1147</v>
      </c>
      <c r="S61" s="14">
        <v>65</v>
      </c>
      <c r="T61" s="66" t="s">
        <v>957</v>
      </c>
      <c r="U61" s="6">
        <v>3.5</v>
      </c>
      <c r="V61" s="6">
        <v>1</v>
      </c>
      <c r="W61" s="66">
        <v>4.5</v>
      </c>
      <c r="X61" s="6" t="s">
        <v>958</v>
      </c>
      <c r="Y61" s="5"/>
    </row>
    <row r="62" spans="1:25">
      <c r="A62" s="223" t="s">
        <v>1028</v>
      </c>
      <c r="B62" s="223"/>
      <c r="C62" s="224" t="s">
        <v>1163</v>
      </c>
      <c r="D62" s="224"/>
      <c r="E62" s="224"/>
      <c r="F62" s="224"/>
      <c r="G62" s="224"/>
      <c r="H62" s="224"/>
      <c r="I62" s="224"/>
      <c r="J62" s="224"/>
      <c r="K62" s="224"/>
      <c r="L62" s="224"/>
      <c r="N62" s="110">
        <f t="shared" si="1"/>
        <v>48</v>
      </c>
      <c r="O62" s="110" t="s">
        <v>30</v>
      </c>
      <c r="P62" s="110">
        <v>110</v>
      </c>
      <c r="Q62" s="110" t="s">
        <v>1147</v>
      </c>
      <c r="R62" s="110" t="s">
        <v>1227</v>
      </c>
      <c r="S62" s="14">
        <v>204</v>
      </c>
      <c r="T62" s="66" t="s">
        <v>957</v>
      </c>
      <c r="U62" s="6">
        <v>3.5</v>
      </c>
      <c r="V62" s="6">
        <v>1</v>
      </c>
      <c r="W62" s="66">
        <v>4.5</v>
      </c>
      <c r="X62" s="6" t="s">
        <v>958</v>
      </c>
      <c r="Y62" s="5"/>
    </row>
    <row r="63" spans="1:25">
      <c r="A63" s="223" t="s">
        <v>1031</v>
      </c>
      <c r="B63" s="223"/>
      <c r="C63" s="224" t="s">
        <v>1166</v>
      </c>
      <c r="D63" s="224"/>
      <c r="E63" s="224"/>
      <c r="F63" s="224"/>
      <c r="G63" s="224"/>
      <c r="H63" s="224"/>
      <c r="I63" s="224"/>
      <c r="J63" s="224"/>
      <c r="K63" s="224"/>
      <c r="L63" s="224"/>
      <c r="N63" s="110">
        <f t="shared" si="1"/>
        <v>49</v>
      </c>
      <c r="O63" s="110" t="s">
        <v>30</v>
      </c>
      <c r="P63" s="110">
        <v>110</v>
      </c>
      <c r="Q63" s="110" t="s">
        <v>1227</v>
      </c>
      <c r="R63" s="110" t="s">
        <v>1228</v>
      </c>
      <c r="S63" s="14">
        <v>454</v>
      </c>
      <c r="T63" s="66" t="s">
        <v>957</v>
      </c>
      <c r="U63" s="6">
        <v>3.5</v>
      </c>
      <c r="V63" s="6">
        <v>1</v>
      </c>
      <c r="W63" s="66">
        <v>4.5</v>
      </c>
      <c r="X63" s="6" t="s">
        <v>958</v>
      </c>
      <c r="Y63" s="5"/>
    </row>
    <row r="64" spans="1:25">
      <c r="A64" s="223" t="s">
        <v>1033</v>
      </c>
      <c r="B64" s="223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N64" s="110">
        <f t="shared" si="1"/>
        <v>50</v>
      </c>
      <c r="O64" s="110" t="s">
        <v>30</v>
      </c>
      <c r="P64" s="110">
        <v>63</v>
      </c>
      <c r="Q64" s="110" t="s">
        <v>1195</v>
      </c>
      <c r="R64" s="110" t="s">
        <v>1229</v>
      </c>
      <c r="S64" s="14">
        <v>252</v>
      </c>
      <c r="T64" s="66" t="s">
        <v>957</v>
      </c>
      <c r="U64" s="6">
        <v>3.5</v>
      </c>
      <c r="V64" s="6">
        <v>1</v>
      </c>
      <c r="W64" s="66">
        <v>4.5</v>
      </c>
      <c r="X64" s="6" t="s">
        <v>958</v>
      </c>
      <c r="Y64" s="5"/>
    </row>
    <row r="65" spans="1:25">
      <c r="A65" s="223" t="s">
        <v>1036</v>
      </c>
      <c r="B65" s="223"/>
      <c r="C65" s="225"/>
      <c r="D65" s="226"/>
      <c r="E65" s="226"/>
      <c r="F65" s="226"/>
      <c r="G65" s="224"/>
      <c r="H65" s="224"/>
      <c r="I65" s="224"/>
      <c r="J65" s="224"/>
      <c r="K65" s="224"/>
      <c r="L65" s="224"/>
      <c r="N65" s="110">
        <f t="shared" si="1"/>
        <v>51</v>
      </c>
      <c r="O65" s="110" t="s">
        <v>30</v>
      </c>
      <c r="P65" s="110">
        <v>90</v>
      </c>
      <c r="Q65" s="110" t="s">
        <v>1227</v>
      </c>
      <c r="R65" s="110" t="s">
        <v>1230</v>
      </c>
      <c r="S65" s="14">
        <v>60.2</v>
      </c>
      <c r="T65" s="66" t="s">
        <v>957</v>
      </c>
      <c r="U65" s="6">
        <v>3.5</v>
      </c>
      <c r="V65" s="6">
        <v>1</v>
      </c>
      <c r="W65" s="66">
        <v>4.5</v>
      </c>
      <c r="X65" s="6" t="s">
        <v>958</v>
      </c>
      <c r="Y65" s="5"/>
    </row>
    <row r="66" spans="1:25">
      <c r="N66" s="110">
        <f t="shared" si="1"/>
        <v>52</v>
      </c>
      <c r="O66" s="110" t="s">
        <v>30</v>
      </c>
      <c r="P66" s="110">
        <v>63</v>
      </c>
      <c r="Q66" s="110" t="s">
        <v>1230</v>
      </c>
      <c r="R66" s="110" t="s">
        <v>377</v>
      </c>
      <c r="S66" s="110">
        <v>32.799999999999997</v>
      </c>
      <c r="T66" s="66" t="s">
        <v>957</v>
      </c>
      <c r="U66" s="6">
        <v>3.5</v>
      </c>
      <c r="V66" s="6">
        <v>1</v>
      </c>
      <c r="W66" s="66">
        <v>4.5</v>
      </c>
      <c r="X66" s="6" t="s">
        <v>958</v>
      </c>
      <c r="Y66" s="5"/>
    </row>
    <row r="67" spans="1:25">
      <c r="N67" s="110">
        <f t="shared" si="1"/>
        <v>53</v>
      </c>
      <c r="O67" s="110" t="s">
        <v>30</v>
      </c>
      <c r="P67" s="110">
        <v>63</v>
      </c>
      <c r="Q67" s="110" t="s">
        <v>377</v>
      </c>
      <c r="R67" s="110" t="s">
        <v>442</v>
      </c>
      <c r="S67" s="110">
        <v>21.2</v>
      </c>
      <c r="T67" s="66" t="s">
        <v>957</v>
      </c>
      <c r="U67" s="6">
        <v>3.5</v>
      </c>
      <c r="V67" s="6">
        <v>1</v>
      </c>
      <c r="W67" s="66">
        <v>4.5</v>
      </c>
      <c r="X67" s="6" t="s">
        <v>958</v>
      </c>
      <c r="Y67" s="5"/>
    </row>
    <row r="68" spans="1:25">
      <c r="N68" s="110">
        <f t="shared" si="1"/>
        <v>54</v>
      </c>
      <c r="O68" s="110" t="s">
        <v>30</v>
      </c>
      <c r="P68" s="110">
        <v>63</v>
      </c>
      <c r="Q68" s="110" t="s">
        <v>377</v>
      </c>
      <c r="R68" s="110" t="s">
        <v>1231</v>
      </c>
      <c r="S68" s="110">
        <v>40</v>
      </c>
      <c r="T68" s="66" t="s">
        <v>957</v>
      </c>
      <c r="U68" s="6">
        <v>3.5</v>
      </c>
      <c r="V68" s="6">
        <v>1</v>
      </c>
      <c r="W68" s="66">
        <v>4.5</v>
      </c>
      <c r="X68" s="6" t="s">
        <v>958</v>
      </c>
      <c r="Y68" s="5"/>
    </row>
    <row r="69" spans="1:25">
      <c r="N69" s="110">
        <f t="shared" si="1"/>
        <v>55</v>
      </c>
      <c r="O69" s="110" t="s">
        <v>30</v>
      </c>
      <c r="P69" s="110">
        <v>90</v>
      </c>
      <c r="Q69" s="110" t="s">
        <v>1230</v>
      </c>
      <c r="R69" s="110" t="s">
        <v>1144</v>
      </c>
      <c r="S69" s="110">
        <v>72.7</v>
      </c>
      <c r="T69" s="66" t="s">
        <v>957</v>
      </c>
      <c r="U69" s="6">
        <v>3.5</v>
      </c>
      <c r="V69" s="6">
        <v>1</v>
      </c>
      <c r="W69" s="66">
        <v>4.5</v>
      </c>
      <c r="X69" s="6" t="s">
        <v>958</v>
      </c>
      <c r="Y69" s="5"/>
    </row>
    <row r="70" spans="1:25">
      <c r="N70" s="110">
        <f t="shared" si="1"/>
        <v>56</v>
      </c>
      <c r="O70" s="110" t="s">
        <v>30</v>
      </c>
      <c r="P70" s="110">
        <v>63</v>
      </c>
      <c r="Q70" s="110" t="s">
        <v>1232</v>
      </c>
      <c r="R70" s="110" t="s">
        <v>1233</v>
      </c>
      <c r="S70" s="110">
        <v>52</v>
      </c>
      <c r="T70" s="66" t="s">
        <v>957</v>
      </c>
      <c r="U70" s="6">
        <v>3.5</v>
      </c>
      <c r="V70" s="6">
        <v>1</v>
      </c>
      <c r="W70" s="66">
        <v>4.5</v>
      </c>
      <c r="X70" s="6" t="s">
        <v>958</v>
      </c>
      <c r="Y70" s="5"/>
    </row>
    <row r="71" spans="1:25">
      <c r="N71" s="110">
        <f t="shared" si="1"/>
        <v>57</v>
      </c>
      <c r="O71" s="110" t="s">
        <v>30</v>
      </c>
      <c r="P71" s="110">
        <v>63</v>
      </c>
      <c r="Q71" s="110" t="s">
        <v>1144</v>
      </c>
      <c r="R71" s="110" t="s">
        <v>612</v>
      </c>
      <c r="S71" s="110">
        <f>146.5</f>
        <v>146.5</v>
      </c>
      <c r="T71" s="66" t="s">
        <v>957</v>
      </c>
      <c r="U71" s="6">
        <v>3.5</v>
      </c>
      <c r="V71" s="6">
        <v>1</v>
      </c>
      <c r="W71" s="66">
        <v>4.5</v>
      </c>
      <c r="X71" s="6" t="s">
        <v>958</v>
      </c>
      <c r="Y71" s="5"/>
    </row>
    <row r="72" spans="1:25">
      <c r="N72" s="110">
        <f t="shared" si="1"/>
        <v>58</v>
      </c>
      <c r="O72" s="110" t="s">
        <v>30</v>
      </c>
      <c r="P72" s="110">
        <v>63</v>
      </c>
      <c r="Q72" s="110" t="s">
        <v>1234</v>
      </c>
      <c r="R72" s="110" t="s">
        <v>1235</v>
      </c>
      <c r="S72" s="110">
        <v>61</v>
      </c>
      <c r="T72" s="66" t="s">
        <v>957</v>
      </c>
      <c r="U72" s="6">
        <v>3.5</v>
      </c>
      <c r="V72" s="6">
        <v>1</v>
      </c>
      <c r="W72" s="66">
        <v>4.5</v>
      </c>
      <c r="X72" s="6" t="s">
        <v>958</v>
      </c>
      <c r="Y72" s="5"/>
    </row>
    <row r="73" spans="1:25">
      <c r="N73" s="110">
        <f t="shared" si="1"/>
        <v>59</v>
      </c>
      <c r="O73" s="110" t="s">
        <v>30</v>
      </c>
      <c r="P73" s="110">
        <v>63</v>
      </c>
      <c r="Q73" s="110" t="s">
        <v>1234</v>
      </c>
      <c r="R73" s="110" t="s">
        <v>256</v>
      </c>
      <c r="S73" s="110">
        <v>181</v>
      </c>
      <c r="T73" s="66" t="s">
        <v>957</v>
      </c>
      <c r="U73" s="6">
        <v>3.5</v>
      </c>
      <c r="V73" s="6">
        <v>1</v>
      </c>
      <c r="W73" s="66">
        <v>4.5</v>
      </c>
      <c r="X73" s="6" t="s">
        <v>958</v>
      </c>
      <c r="Y73" s="5"/>
    </row>
    <row r="74" spans="1:25">
      <c r="N74" s="221"/>
      <c r="O74" s="221"/>
      <c r="P74" s="222" t="s">
        <v>1023</v>
      </c>
      <c r="Q74" s="222"/>
      <c r="R74" s="222"/>
      <c r="S74" s="222"/>
      <c r="T74" s="222" t="s">
        <v>1024</v>
      </c>
      <c r="U74" s="222"/>
      <c r="V74" s="222"/>
      <c r="W74" s="222" t="s">
        <v>1025</v>
      </c>
      <c r="X74" s="222"/>
      <c r="Y74" s="222"/>
    </row>
    <row r="75" spans="1:25">
      <c r="N75" s="223" t="s">
        <v>1028</v>
      </c>
      <c r="O75" s="223"/>
      <c r="P75" s="224" t="s">
        <v>1163</v>
      </c>
      <c r="Q75" s="224"/>
      <c r="R75" s="224"/>
      <c r="S75" s="224"/>
      <c r="T75" s="224"/>
      <c r="U75" s="224"/>
      <c r="V75" s="224"/>
      <c r="W75" s="224"/>
      <c r="X75" s="224"/>
      <c r="Y75" s="224"/>
    </row>
    <row r="76" spans="1:25">
      <c r="N76" s="223" t="s">
        <v>1031</v>
      </c>
      <c r="O76" s="223"/>
      <c r="P76" s="224" t="s">
        <v>1166</v>
      </c>
      <c r="Q76" s="224"/>
      <c r="R76" s="224"/>
      <c r="S76" s="224"/>
      <c r="T76" s="224"/>
      <c r="U76" s="224"/>
      <c r="V76" s="224"/>
      <c r="W76" s="224"/>
      <c r="X76" s="224"/>
      <c r="Y76" s="224"/>
    </row>
    <row r="77" spans="1:25">
      <c r="N77" s="223" t="s">
        <v>1033</v>
      </c>
      <c r="O77" s="223"/>
      <c r="P77" s="224"/>
      <c r="Q77" s="224"/>
      <c r="R77" s="224"/>
      <c r="S77" s="224"/>
      <c r="T77" s="224"/>
      <c r="U77" s="224"/>
      <c r="V77" s="224"/>
      <c r="W77" s="224"/>
      <c r="X77" s="224"/>
      <c r="Y77" s="224"/>
    </row>
    <row r="78" spans="1:25">
      <c r="N78" s="223" t="s">
        <v>1036</v>
      </c>
      <c r="O78" s="223"/>
      <c r="P78" s="225"/>
      <c r="Q78" s="226"/>
      <c r="R78" s="226"/>
      <c r="S78" s="226"/>
      <c r="T78" s="224"/>
      <c r="U78" s="224"/>
      <c r="V78" s="224"/>
      <c r="W78" s="224"/>
      <c r="X78" s="224"/>
      <c r="Y78" s="224"/>
    </row>
  </sheetData>
  <mergeCells count="116">
    <mergeCell ref="N78:O78"/>
    <mergeCell ref="P78:S78"/>
    <mergeCell ref="T78:V78"/>
    <mergeCell ref="W78:Y78"/>
    <mergeCell ref="N76:O76"/>
    <mergeCell ref="P76:S76"/>
    <mergeCell ref="T76:V76"/>
    <mergeCell ref="W76:Y76"/>
    <mergeCell ref="N77:O77"/>
    <mergeCell ref="P77:S77"/>
    <mergeCell ref="T77:V77"/>
    <mergeCell ref="W77:Y77"/>
    <mergeCell ref="T74:V74"/>
    <mergeCell ref="W74:Y74"/>
    <mergeCell ref="N75:O75"/>
    <mergeCell ref="P75:S75"/>
    <mergeCell ref="T75:V75"/>
    <mergeCell ref="W75:Y75"/>
    <mergeCell ref="A65:B65"/>
    <mergeCell ref="C65:F65"/>
    <mergeCell ref="G65:I65"/>
    <mergeCell ref="J65:L65"/>
    <mergeCell ref="N74:O74"/>
    <mergeCell ref="P74:S74"/>
    <mergeCell ref="A63:B63"/>
    <mergeCell ref="C63:F63"/>
    <mergeCell ref="G63:I63"/>
    <mergeCell ref="J63:L63"/>
    <mergeCell ref="A64:B64"/>
    <mergeCell ref="C64:F64"/>
    <mergeCell ref="G64:I64"/>
    <mergeCell ref="J64:L64"/>
    <mergeCell ref="S32:S34"/>
    <mergeCell ref="A61:B61"/>
    <mergeCell ref="C61:F61"/>
    <mergeCell ref="G61:I61"/>
    <mergeCell ref="J61:L61"/>
    <mergeCell ref="A62:B62"/>
    <mergeCell ref="C62:F62"/>
    <mergeCell ref="G62:I62"/>
    <mergeCell ref="J62:L62"/>
    <mergeCell ref="AA26:AB26"/>
    <mergeCell ref="AC26:AF26"/>
    <mergeCell ref="AG26:AI26"/>
    <mergeCell ref="AJ26:AL26"/>
    <mergeCell ref="AA27:AB27"/>
    <mergeCell ref="AC27:AF27"/>
    <mergeCell ref="AG27:AI27"/>
    <mergeCell ref="AJ27:AL27"/>
    <mergeCell ref="AA24:AB24"/>
    <mergeCell ref="AC24:AF24"/>
    <mergeCell ref="AG24:AI24"/>
    <mergeCell ref="AJ24:AL24"/>
    <mergeCell ref="AA25:AB25"/>
    <mergeCell ref="AC25:AF25"/>
    <mergeCell ref="AG25:AI25"/>
    <mergeCell ref="AJ25:AL25"/>
    <mergeCell ref="AH13:AJ13"/>
    <mergeCell ref="AK13:AK14"/>
    <mergeCell ref="AL13:AL14"/>
    <mergeCell ref="AA23:AB23"/>
    <mergeCell ref="AC23:AF23"/>
    <mergeCell ref="AG23:AI23"/>
    <mergeCell ref="AJ23:AL23"/>
    <mergeCell ref="AB13:AB14"/>
    <mergeCell ref="AC13:AC14"/>
    <mergeCell ref="AD13:AD14"/>
    <mergeCell ref="AE13:AE14"/>
    <mergeCell ref="AF13:AF14"/>
    <mergeCell ref="AG13:AG14"/>
    <mergeCell ref="X13:X14"/>
    <mergeCell ref="Y13:Y14"/>
    <mergeCell ref="AA13:AA14"/>
    <mergeCell ref="L13:L14"/>
    <mergeCell ref="N13:N14"/>
    <mergeCell ref="O13:O14"/>
    <mergeCell ref="P13:P14"/>
    <mergeCell ref="Q13:Q14"/>
    <mergeCell ref="R13:R14"/>
    <mergeCell ref="V12:W12"/>
    <mergeCell ref="A13:A14"/>
    <mergeCell ref="B13:B14"/>
    <mergeCell ref="C13:C14"/>
    <mergeCell ref="D13:D14"/>
    <mergeCell ref="E13:E14"/>
    <mergeCell ref="F13:F14"/>
    <mergeCell ref="G13:G14"/>
    <mergeCell ref="H13:J13"/>
    <mergeCell ref="K13:K14"/>
    <mergeCell ref="S13:S14"/>
    <mergeCell ref="T13:T14"/>
    <mergeCell ref="U13:W13"/>
    <mergeCell ref="A9:L9"/>
    <mergeCell ref="N9:Y9"/>
    <mergeCell ref="AA9:AL9"/>
    <mergeCell ref="A11:L11"/>
    <mergeCell ref="N11:Y11"/>
    <mergeCell ref="AA11:AL11"/>
    <mergeCell ref="A7:B7"/>
    <mergeCell ref="N7:O7"/>
    <mergeCell ref="AA7:AB7"/>
    <mergeCell ref="A8:B8"/>
    <mergeCell ref="N8:O8"/>
    <mergeCell ref="AA8:AB8"/>
    <mergeCell ref="A5:B5"/>
    <mergeCell ref="N5:O5"/>
    <mergeCell ref="AA5:AB5"/>
    <mergeCell ref="A6:B6"/>
    <mergeCell ref="N6:O6"/>
    <mergeCell ref="AA6:AB6"/>
    <mergeCell ref="A1:A4"/>
    <mergeCell ref="B1:I4"/>
    <mergeCell ref="N1:N4"/>
    <mergeCell ref="O1:V4"/>
    <mergeCell ref="AA1:AA4"/>
    <mergeCell ref="AB1:AI4"/>
  </mergeCells>
  <printOptions horizontalCentered="1"/>
  <pageMargins left="0" right="0" top="0.98425196850393704" bottom="0.39370078740157483" header="0.31496062992125984" footer="0.31496062992125984"/>
  <pageSetup paperSize="9" scale="78" orientation="landscape" horizontalDpi="300" verticalDpi="300" r:id="rId1"/>
  <rowBreaks count="1" manualBreakCount="1">
    <brk id="37" min="26" max="37" man="1"/>
  </rowBreaks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0"/>
  <sheetViews>
    <sheetView topLeftCell="J94" workbookViewId="0">
      <selection activeCell="S101" sqref="S101"/>
    </sheetView>
  </sheetViews>
  <sheetFormatPr defaultRowHeight="15"/>
  <cols>
    <col min="2" max="2" width="21.42578125" customWidth="1"/>
    <col min="3" max="3" width="22.140625" customWidth="1"/>
    <col min="4" max="4" width="17.42578125" bestFit="1" customWidth="1"/>
    <col min="5" max="5" width="15.5703125" bestFit="1" customWidth="1"/>
    <col min="6" max="6" width="10.42578125" bestFit="1" customWidth="1"/>
    <col min="7" max="7" width="21.5703125" customWidth="1"/>
    <col min="8" max="9" width="18.5703125" bestFit="1" customWidth="1"/>
    <col min="10" max="10" width="41.28515625" bestFit="1" customWidth="1"/>
    <col min="11" max="11" width="13.140625" customWidth="1"/>
    <col min="12" max="12" width="17.140625" customWidth="1"/>
    <col min="13" max="13" width="11.140625" customWidth="1"/>
    <col min="14" max="14" width="10.85546875" customWidth="1"/>
    <col min="18" max="18" width="13.140625" customWidth="1"/>
    <col min="19" max="19" width="13" customWidth="1"/>
    <col min="20" max="20" width="19.140625" customWidth="1"/>
    <col min="21" max="21" width="11.5703125" customWidth="1"/>
    <col min="23" max="23" width="10.42578125" customWidth="1"/>
    <col min="24" max="24" width="10.5703125" customWidth="1"/>
    <col min="25" max="25" width="17.5703125" customWidth="1"/>
    <col min="27" max="27" width="11.5703125" customWidth="1"/>
    <col min="33" max="33" width="17.140625" customWidth="1"/>
    <col min="37" max="37" width="11.85546875" bestFit="1" customWidth="1"/>
  </cols>
  <sheetData>
    <row r="1" spans="1:38">
      <c r="A1" s="210"/>
      <c r="B1" s="212" t="s">
        <v>930</v>
      </c>
      <c r="C1" s="213"/>
      <c r="D1" s="213"/>
      <c r="E1" s="213"/>
      <c r="F1" s="213"/>
      <c r="G1" s="213"/>
      <c r="H1" s="213"/>
      <c r="I1" s="213"/>
      <c r="J1" s="77"/>
      <c r="K1" s="77"/>
      <c r="L1" s="80"/>
      <c r="N1" s="210"/>
      <c r="O1" s="212" t="s">
        <v>930</v>
      </c>
      <c r="P1" s="213"/>
      <c r="Q1" s="213"/>
      <c r="R1" s="213"/>
      <c r="S1" s="213"/>
      <c r="T1" s="213"/>
      <c r="U1" s="213"/>
      <c r="V1" s="213"/>
      <c r="W1" s="77"/>
      <c r="X1" s="77"/>
      <c r="Y1" s="80"/>
    </row>
    <row r="2" spans="1:38">
      <c r="A2" s="211"/>
      <c r="B2" s="215"/>
      <c r="C2" s="216"/>
      <c r="D2" s="216"/>
      <c r="E2" s="216"/>
      <c r="F2" s="216"/>
      <c r="G2" s="216"/>
      <c r="H2" s="216"/>
      <c r="I2" s="216"/>
      <c r="J2" s="67"/>
      <c r="K2" s="67"/>
      <c r="L2" s="83"/>
      <c r="N2" s="211"/>
      <c r="O2" s="215"/>
      <c r="P2" s="216"/>
      <c r="Q2" s="216"/>
      <c r="R2" s="216"/>
      <c r="S2" s="216"/>
      <c r="T2" s="216"/>
      <c r="U2" s="216"/>
      <c r="V2" s="216"/>
      <c r="W2" s="67"/>
      <c r="X2" s="67"/>
      <c r="Y2" s="83"/>
    </row>
    <row r="3" spans="1:38" ht="15.75" thickBot="1">
      <c r="A3" s="211"/>
      <c r="B3" s="215"/>
      <c r="C3" s="216"/>
      <c r="D3" s="216"/>
      <c r="E3" s="216"/>
      <c r="F3" s="216"/>
      <c r="G3" s="216"/>
      <c r="H3" s="216"/>
      <c r="I3" s="216"/>
      <c r="J3" s="67"/>
      <c r="K3" s="67"/>
      <c r="L3" s="83"/>
      <c r="N3" s="211"/>
      <c r="O3" s="215"/>
      <c r="P3" s="216"/>
      <c r="Q3" s="216"/>
      <c r="R3" s="216"/>
      <c r="S3" s="216"/>
      <c r="T3" s="216"/>
      <c r="U3" s="216"/>
      <c r="V3" s="216"/>
      <c r="W3" s="67"/>
      <c r="X3" s="67"/>
      <c r="Y3" s="83"/>
    </row>
    <row r="4" spans="1:38" ht="18" customHeight="1">
      <c r="A4" s="211"/>
      <c r="B4" s="218"/>
      <c r="C4" s="219"/>
      <c r="D4" s="219"/>
      <c r="E4" s="219"/>
      <c r="F4" s="219"/>
      <c r="G4" s="219"/>
      <c r="H4" s="219"/>
      <c r="I4" s="219"/>
      <c r="J4" s="67"/>
      <c r="K4" s="67"/>
      <c r="L4" s="83"/>
      <c r="N4" s="211"/>
      <c r="O4" s="218"/>
      <c r="P4" s="219"/>
      <c r="Q4" s="219"/>
      <c r="R4" s="219"/>
      <c r="S4" s="219"/>
      <c r="T4" s="219"/>
      <c r="U4" s="219"/>
      <c r="V4" s="219"/>
      <c r="W4" s="67"/>
      <c r="X4" s="67"/>
      <c r="Y4" s="83"/>
      <c r="AA4" s="210"/>
      <c r="AB4" s="212" t="s">
        <v>930</v>
      </c>
      <c r="AC4" s="213"/>
      <c r="AD4" s="213"/>
      <c r="AE4" s="213"/>
      <c r="AF4" s="213"/>
      <c r="AG4" s="213"/>
      <c r="AH4" s="213"/>
      <c r="AI4" s="213"/>
      <c r="AJ4" s="77"/>
      <c r="AK4" s="77"/>
      <c r="AL4" s="80"/>
    </row>
    <row r="5" spans="1:38" ht="16.5">
      <c r="A5" s="206" t="s">
        <v>931</v>
      </c>
      <c r="B5" s="207"/>
      <c r="C5" s="113" t="s">
        <v>932</v>
      </c>
      <c r="D5" s="114"/>
      <c r="E5" s="114"/>
      <c r="F5" s="114"/>
      <c r="G5" s="114"/>
      <c r="H5" s="114"/>
      <c r="I5" s="114"/>
      <c r="J5" s="114"/>
      <c r="K5" s="114"/>
      <c r="L5" s="115"/>
      <c r="N5" s="206" t="s">
        <v>931</v>
      </c>
      <c r="O5" s="207"/>
      <c r="P5" s="113" t="s">
        <v>932</v>
      </c>
      <c r="Q5" s="114"/>
      <c r="R5" s="114"/>
      <c r="S5" s="114"/>
      <c r="T5" s="114"/>
      <c r="U5" s="114"/>
      <c r="V5" s="114"/>
      <c r="W5" s="114"/>
      <c r="X5" s="114"/>
      <c r="Y5" s="115"/>
      <c r="AA5" s="211"/>
      <c r="AB5" s="215"/>
      <c r="AC5" s="216"/>
      <c r="AD5" s="216"/>
      <c r="AE5" s="216"/>
      <c r="AF5" s="216"/>
      <c r="AG5" s="216"/>
      <c r="AH5" s="216"/>
      <c r="AI5" s="216"/>
      <c r="AJ5" s="67"/>
      <c r="AK5" s="67"/>
      <c r="AL5" s="83"/>
    </row>
    <row r="6" spans="1:38" ht="16.5">
      <c r="A6" s="206" t="s">
        <v>933</v>
      </c>
      <c r="B6" s="207"/>
      <c r="C6" s="113" t="s">
        <v>934</v>
      </c>
      <c r="D6" s="114"/>
      <c r="E6" s="114"/>
      <c r="F6" s="114"/>
      <c r="G6" s="114"/>
      <c r="H6" s="114"/>
      <c r="I6" s="114"/>
      <c r="J6" s="114"/>
      <c r="K6" s="114"/>
      <c r="L6" s="115"/>
      <c r="N6" s="206" t="s">
        <v>933</v>
      </c>
      <c r="O6" s="207"/>
      <c r="P6" s="113" t="s">
        <v>934</v>
      </c>
      <c r="Q6" s="114"/>
      <c r="R6" s="114"/>
      <c r="S6" s="114"/>
      <c r="T6" s="114"/>
      <c r="U6" s="114"/>
      <c r="V6" s="114"/>
      <c r="W6" s="114"/>
      <c r="X6" s="114"/>
      <c r="Y6" s="115"/>
      <c r="AA6" s="211"/>
      <c r="AB6" s="215"/>
      <c r="AC6" s="216"/>
      <c r="AD6" s="216"/>
      <c r="AE6" s="216"/>
      <c r="AF6" s="216"/>
      <c r="AG6" s="216"/>
      <c r="AH6" s="216"/>
      <c r="AI6" s="216"/>
      <c r="AJ6" s="67"/>
      <c r="AK6" s="67"/>
      <c r="AL6" s="83"/>
    </row>
    <row r="7" spans="1:38" ht="16.5">
      <c r="A7" s="208" t="s">
        <v>935</v>
      </c>
      <c r="B7" s="209"/>
      <c r="C7" s="113" t="s">
        <v>936</v>
      </c>
      <c r="D7" s="114"/>
      <c r="E7" s="114"/>
      <c r="F7" s="114"/>
      <c r="G7" s="114"/>
      <c r="H7" s="114"/>
      <c r="I7" s="114"/>
      <c r="J7" s="114"/>
      <c r="K7" s="114"/>
      <c r="L7" s="115"/>
      <c r="N7" s="208" t="s">
        <v>935</v>
      </c>
      <c r="O7" s="209"/>
      <c r="P7" s="113" t="s">
        <v>936</v>
      </c>
      <c r="Q7" s="114"/>
      <c r="R7" s="114"/>
      <c r="S7" s="114"/>
      <c r="T7" s="114"/>
      <c r="U7" s="114"/>
      <c r="V7" s="114"/>
      <c r="W7" s="114"/>
      <c r="X7" s="114"/>
      <c r="Y7" s="115"/>
      <c r="AA7" s="211"/>
      <c r="AB7" s="218"/>
      <c r="AC7" s="219"/>
      <c r="AD7" s="219"/>
      <c r="AE7" s="219"/>
      <c r="AF7" s="219"/>
      <c r="AG7" s="219"/>
      <c r="AH7" s="219"/>
      <c r="AI7" s="219"/>
      <c r="AJ7" s="67"/>
      <c r="AK7" s="67"/>
      <c r="AL7" s="83"/>
    </row>
    <row r="8" spans="1:38" ht="16.5">
      <c r="A8" s="206" t="s">
        <v>937</v>
      </c>
      <c r="B8" s="207"/>
      <c r="C8" s="113" t="s">
        <v>938</v>
      </c>
      <c r="D8" s="114"/>
      <c r="E8" s="114"/>
      <c r="F8" s="114"/>
      <c r="G8" s="114"/>
      <c r="H8" s="114"/>
      <c r="I8" s="114"/>
      <c r="J8" s="114"/>
      <c r="K8" s="114"/>
      <c r="L8" s="115"/>
      <c r="N8" s="206" t="s">
        <v>937</v>
      </c>
      <c r="O8" s="207"/>
      <c r="P8" s="113" t="s">
        <v>938</v>
      </c>
      <c r="Q8" s="114"/>
      <c r="R8" s="114"/>
      <c r="S8" s="114"/>
      <c r="T8" s="114"/>
      <c r="U8" s="114"/>
      <c r="V8" s="114"/>
      <c r="W8" s="114"/>
      <c r="X8" s="114"/>
      <c r="Y8" s="115"/>
      <c r="AA8" s="206" t="s">
        <v>931</v>
      </c>
      <c r="AB8" s="207"/>
      <c r="AC8" s="113" t="s">
        <v>932</v>
      </c>
      <c r="AD8" s="114"/>
      <c r="AE8" s="114"/>
      <c r="AF8" s="114"/>
      <c r="AG8" s="114"/>
      <c r="AH8" s="114"/>
      <c r="AI8" s="114"/>
      <c r="AJ8" s="114"/>
      <c r="AK8" s="114"/>
      <c r="AL8" s="115"/>
    </row>
    <row r="9" spans="1:38" ht="16.5">
      <c r="A9" s="203" t="s">
        <v>939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5"/>
      <c r="N9" s="203" t="s">
        <v>939</v>
      </c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5"/>
      <c r="AA9" s="206" t="s">
        <v>933</v>
      </c>
      <c r="AB9" s="207"/>
      <c r="AC9" s="113" t="s">
        <v>934</v>
      </c>
      <c r="AD9" s="114"/>
      <c r="AE9" s="114"/>
      <c r="AF9" s="114"/>
      <c r="AG9" s="114"/>
      <c r="AH9" s="114"/>
      <c r="AI9" s="114"/>
      <c r="AJ9" s="114"/>
      <c r="AK9" s="114"/>
      <c r="AL9" s="115"/>
    </row>
    <row r="10" spans="1:38" ht="16.5">
      <c r="A10" s="116" t="s">
        <v>940</v>
      </c>
      <c r="C10" s="117"/>
      <c r="D10" s="117"/>
      <c r="E10" s="117"/>
      <c r="F10" s="117"/>
      <c r="G10" s="118" t="s">
        <v>941</v>
      </c>
      <c r="H10" s="119"/>
      <c r="I10" s="117"/>
      <c r="J10" s="117"/>
      <c r="K10" s="117"/>
      <c r="L10" s="120"/>
      <c r="N10" s="116" t="s">
        <v>940</v>
      </c>
      <c r="P10" s="117"/>
      <c r="Q10" s="117"/>
      <c r="R10" s="117"/>
      <c r="S10" s="117"/>
      <c r="T10" s="118" t="s">
        <v>941</v>
      </c>
      <c r="U10" s="119"/>
      <c r="V10" s="117"/>
      <c r="W10" s="117"/>
      <c r="X10" s="117"/>
      <c r="Y10" s="120"/>
      <c r="AA10" s="208" t="s">
        <v>935</v>
      </c>
      <c r="AB10" s="209"/>
      <c r="AC10" s="113" t="s">
        <v>936</v>
      </c>
      <c r="AD10" s="114"/>
      <c r="AE10" s="114"/>
      <c r="AF10" s="114"/>
      <c r="AG10" s="114"/>
      <c r="AH10" s="114"/>
      <c r="AI10" s="114"/>
      <c r="AJ10" s="114"/>
      <c r="AK10" s="114"/>
      <c r="AL10" s="115"/>
    </row>
    <row r="11" spans="1:38" ht="16.5">
      <c r="A11" s="200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2"/>
      <c r="N11" s="200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2"/>
      <c r="AA11" s="206" t="s">
        <v>937</v>
      </c>
      <c r="AB11" s="207"/>
      <c r="AC11" s="113" t="s">
        <v>938</v>
      </c>
      <c r="AD11" s="114"/>
      <c r="AE11" s="114"/>
      <c r="AF11" s="114"/>
      <c r="AG11" s="114"/>
      <c r="AH11" s="114"/>
      <c r="AI11" s="114"/>
      <c r="AJ11" s="114"/>
      <c r="AK11" s="114"/>
      <c r="AL11" s="115"/>
    </row>
    <row r="12" spans="1:38" ht="15.75">
      <c r="A12" s="121" t="s">
        <v>942</v>
      </c>
      <c r="B12" s="253"/>
      <c r="C12" s="254"/>
      <c r="D12" s="254"/>
      <c r="E12" s="254"/>
      <c r="F12" s="255"/>
      <c r="G12" s="122" t="s">
        <v>943</v>
      </c>
      <c r="H12" s="254"/>
      <c r="I12" s="254"/>
      <c r="J12" s="254"/>
      <c r="K12" s="254"/>
      <c r="L12" s="256"/>
      <c r="N12" s="116" t="s">
        <v>942</v>
      </c>
      <c r="O12" s="123"/>
      <c r="P12" s="124"/>
      <c r="Q12" s="118"/>
      <c r="R12" s="125"/>
      <c r="S12" s="119"/>
      <c r="T12" s="118" t="s">
        <v>943</v>
      </c>
      <c r="U12" s="123"/>
      <c r="V12" s="125"/>
      <c r="W12" s="125"/>
      <c r="X12" s="125"/>
      <c r="Y12" s="126"/>
      <c r="AA12" s="203" t="s">
        <v>939</v>
      </c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5"/>
    </row>
    <row r="13" spans="1:38" ht="15.75">
      <c r="A13" s="257" t="s">
        <v>944</v>
      </c>
      <c r="B13" s="197" t="s">
        <v>945</v>
      </c>
      <c r="C13" s="197" t="s">
        <v>946</v>
      </c>
      <c r="D13" s="197" t="s">
        <v>10</v>
      </c>
      <c r="E13" s="197" t="s">
        <v>11</v>
      </c>
      <c r="F13" s="197" t="s">
        <v>947</v>
      </c>
      <c r="G13" s="197" t="s">
        <v>948</v>
      </c>
      <c r="H13" s="249" t="s">
        <v>949</v>
      </c>
      <c r="I13" s="250"/>
      <c r="J13" s="251"/>
      <c r="K13" s="197" t="s">
        <v>950</v>
      </c>
      <c r="L13" s="252" t="s">
        <v>951</v>
      </c>
      <c r="N13" s="257" t="s">
        <v>944</v>
      </c>
      <c r="O13" s="197" t="s">
        <v>945</v>
      </c>
      <c r="P13" s="197" t="s">
        <v>946</v>
      </c>
      <c r="Q13" s="197" t="s">
        <v>10</v>
      </c>
      <c r="R13" s="197" t="s">
        <v>11</v>
      </c>
      <c r="S13" s="197" t="s">
        <v>947</v>
      </c>
      <c r="T13" s="197" t="s">
        <v>948</v>
      </c>
      <c r="U13" s="249" t="s">
        <v>949</v>
      </c>
      <c r="V13" s="250"/>
      <c r="W13" s="251"/>
      <c r="X13" s="197" t="s">
        <v>950</v>
      </c>
      <c r="Y13" s="252" t="s">
        <v>951</v>
      </c>
      <c r="AA13" s="116" t="s">
        <v>940</v>
      </c>
      <c r="AC13" s="117"/>
      <c r="AD13" s="117"/>
      <c r="AE13" s="117"/>
      <c r="AF13" s="117"/>
      <c r="AG13" s="118" t="s">
        <v>941</v>
      </c>
      <c r="AH13" s="119"/>
      <c r="AI13" s="117"/>
      <c r="AJ13" s="117"/>
      <c r="AK13" s="117"/>
      <c r="AL13" s="120"/>
    </row>
    <row r="14" spans="1:38" ht="60">
      <c r="A14" s="257"/>
      <c r="B14" s="197"/>
      <c r="C14" s="197"/>
      <c r="D14" s="197"/>
      <c r="E14" s="197"/>
      <c r="F14" s="197"/>
      <c r="G14" s="197"/>
      <c r="H14" s="127" t="s">
        <v>952</v>
      </c>
      <c r="I14" s="128" t="s">
        <v>953</v>
      </c>
      <c r="J14" s="127" t="s">
        <v>954</v>
      </c>
      <c r="K14" s="197"/>
      <c r="L14" s="252"/>
      <c r="N14" s="257"/>
      <c r="O14" s="197"/>
      <c r="P14" s="197"/>
      <c r="Q14" s="197"/>
      <c r="R14" s="197"/>
      <c r="S14" s="197"/>
      <c r="T14" s="197"/>
      <c r="U14" s="127" t="s">
        <v>952</v>
      </c>
      <c r="V14" s="128" t="s">
        <v>953</v>
      </c>
      <c r="W14" s="127" t="s">
        <v>954</v>
      </c>
      <c r="X14" s="197"/>
      <c r="Y14" s="252"/>
      <c r="AA14" s="200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2"/>
    </row>
    <row r="15" spans="1:38" ht="15.75">
      <c r="A15" s="108">
        <v>1</v>
      </c>
      <c r="B15" s="108" t="s">
        <v>30</v>
      </c>
      <c r="C15" s="108">
        <v>90</v>
      </c>
      <c r="D15" s="41" t="s">
        <v>955</v>
      </c>
      <c r="E15" s="41" t="s">
        <v>956</v>
      </c>
      <c r="F15" s="108">
        <v>8.3000000000000007</v>
      </c>
      <c r="G15" s="108" t="s">
        <v>957</v>
      </c>
      <c r="H15" s="108">
        <v>3.3</v>
      </c>
      <c r="I15" s="108">
        <v>1</v>
      </c>
      <c r="J15" s="108">
        <v>4.3</v>
      </c>
      <c r="K15" s="108" t="s">
        <v>958</v>
      </c>
      <c r="L15" s="5"/>
      <c r="N15" s="108">
        <v>1</v>
      </c>
      <c r="O15" s="108" t="s">
        <v>30</v>
      </c>
      <c r="P15" s="6">
        <v>63</v>
      </c>
      <c r="Q15" s="41" t="s">
        <v>959</v>
      </c>
      <c r="R15" s="41" t="s">
        <v>535</v>
      </c>
      <c r="S15" s="108">
        <v>41.1</v>
      </c>
      <c r="T15" s="108" t="s">
        <v>957</v>
      </c>
      <c r="U15" s="108">
        <v>3.5</v>
      </c>
      <c r="V15" s="108">
        <v>1</v>
      </c>
      <c r="W15" s="108">
        <v>4.5</v>
      </c>
      <c r="X15" s="108" t="s">
        <v>958</v>
      </c>
      <c r="Y15" s="108"/>
      <c r="AA15" s="121" t="s">
        <v>942</v>
      </c>
      <c r="AB15" s="253"/>
      <c r="AC15" s="254"/>
      <c r="AD15" s="254"/>
      <c r="AE15" s="254"/>
      <c r="AF15" s="255"/>
      <c r="AG15" s="122" t="s">
        <v>943</v>
      </c>
      <c r="AH15" s="254"/>
      <c r="AI15" s="254"/>
      <c r="AJ15" s="254"/>
      <c r="AK15" s="254"/>
      <c r="AL15" s="256"/>
    </row>
    <row r="16" spans="1:38">
      <c r="A16" s="6">
        <f>1+A15</f>
        <v>2</v>
      </c>
      <c r="B16" s="108" t="s">
        <v>30</v>
      </c>
      <c r="C16" s="108">
        <v>90</v>
      </c>
      <c r="D16" s="41" t="s">
        <v>956</v>
      </c>
      <c r="E16" s="41" t="s">
        <v>960</v>
      </c>
      <c r="F16" s="108">
        <v>126.2</v>
      </c>
      <c r="G16" s="108" t="s">
        <v>957</v>
      </c>
      <c r="H16" s="108">
        <v>3.3</v>
      </c>
      <c r="I16" s="108">
        <v>1</v>
      </c>
      <c r="J16" s="108">
        <v>4.3</v>
      </c>
      <c r="K16" s="108" t="s">
        <v>958</v>
      </c>
      <c r="L16" s="5"/>
      <c r="N16" s="108">
        <f>1+N15</f>
        <v>2</v>
      </c>
      <c r="O16" s="108" t="s">
        <v>30</v>
      </c>
      <c r="P16" s="6">
        <v>110</v>
      </c>
      <c r="Q16" s="41" t="s">
        <v>961</v>
      </c>
      <c r="R16" s="41" t="s">
        <v>959</v>
      </c>
      <c r="S16" s="108">
        <v>79.2</v>
      </c>
      <c r="T16" s="108" t="s">
        <v>957</v>
      </c>
      <c r="U16" s="108">
        <v>3.5</v>
      </c>
      <c r="V16" s="108">
        <v>1</v>
      </c>
      <c r="W16" s="108">
        <v>4.5</v>
      </c>
      <c r="X16" s="108" t="s">
        <v>958</v>
      </c>
      <c r="Y16" s="108"/>
      <c r="AA16" s="257" t="s">
        <v>944</v>
      </c>
      <c r="AB16" s="197" t="s">
        <v>945</v>
      </c>
      <c r="AC16" s="197" t="s">
        <v>946</v>
      </c>
      <c r="AD16" s="197" t="s">
        <v>10</v>
      </c>
      <c r="AE16" s="197" t="s">
        <v>11</v>
      </c>
      <c r="AF16" s="197" t="s">
        <v>947</v>
      </c>
      <c r="AG16" s="197" t="s">
        <v>948</v>
      </c>
      <c r="AH16" s="249" t="s">
        <v>949</v>
      </c>
      <c r="AI16" s="250"/>
      <c r="AJ16" s="251"/>
      <c r="AK16" s="197" t="s">
        <v>950</v>
      </c>
      <c r="AL16" s="252" t="s">
        <v>951</v>
      </c>
    </row>
    <row r="17" spans="1:38" ht="16.5" customHeight="1">
      <c r="A17" s="6">
        <f t="shared" ref="A17:A43" si="0">1+A16</f>
        <v>3</v>
      </c>
      <c r="B17" s="108" t="s">
        <v>30</v>
      </c>
      <c r="C17" s="108">
        <v>90</v>
      </c>
      <c r="D17" s="41" t="s">
        <v>960</v>
      </c>
      <c r="E17" s="41" t="s">
        <v>962</v>
      </c>
      <c r="F17" s="108">
        <v>78.099999999999994</v>
      </c>
      <c r="G17" s="108" t="s">
        <v>957</v>
      </c>
      <c r="H17" s="108">
        <v>3.3</v>
      </c>
      <c r="I17" s="108">
        <v>1</v>
      </c>
      <c r="J17" s="108">
        <v>4.3</v>
      </c>
      <c r="K17" s="108" t="s">
        <v>958</v>
      </c>
      <c r="L17" s="5"/>
      <c r="N17" s="108">
        <f t="shared" ref="N17:N50" si="1">1+N16</f>
        <v>3</v>
      </c>
      <c r="O17" s="108" t="s">
        <v>30</v>
      </c>
      <c r="P17" s="6">
        <v>110</v>
      </c>
      <c r="Q17" s="41" t="s">
        <v>959</v>
      </c>
      <c r="R17" s="41" t="s">
        <v>963</v>
      </c>
      <c r="S17" s="108">
        <v>50.3</v>
      </c>
      <c r="T17" s="108" t="s">
        <v>957</v>
      </c>
      <c r="U17" s="108">
        <v>3.5</v>
      </c>
      <c r="V17" s="108">
        <v>1</v>
      </c>
      <c r="W17" s="108">
        <v>4.5</v>
      </c>
      <c r="X17" s="108" t="s">
        <v>958</v>
      </c>
      <c r="Y17" s="108"/>
      <c r="AA17" s="257"/>
      <c r="AB17" s="197"/>
      <c r="AC17" s="197"/>
      <c r="AD17" s="197"/>
      <c r="AE17" s="197"/>
      <c r="AF17" s="197"/>
      <c r="AG17" s="197"/>
      <c r="AH17" s="127" t="s">
        <v>952</v>
      </c>
      <c r="AI17" s="128" t="s">
        <v>953</v>
      </c>
      <c r="AJ17" s="127" t="s">
        <v>954</v>
      </c>
      <c r="AK17" s="197"/>
      <c r="AL17" s="252"/>
    </row>
    <row r="18" spans="1:38">
      <c r="A18" s="6">
        <f t="shared" si="0"/>
        <v>4</v>
      </c>
      <c r="B18" s="108" t="s">
        <v>30</v>
      </c>
      <c r="C18" s="108">
        <v>75</v>
      </c>
      <c r="D18" s="41" t="s">
        <v>964</v>
      </c>
      <c r="E18" s="41" t="s">
        <v>636</v>
      </c>
      <c r="F18" s="108">
        <v>87.2</v>
      </c>
      <c r="G18" s="108" t="s">
        <v>957</v>
      </c>
      <c r="H18" s="108">
        <v>3.3</v>
      </c>
      <c r="I18" s="108">
        <v>1</v>
      </c>
      <c r="J18" s="108">
        <v>4.3</v>
      </c>
      <c r="K18" s="108" t="s">
        <v>958</v>
      </c>
      <c r="L18" s="5"/>
      <c r="N18" s="108">
        <f t="shared" si="1"/>
        <v>4</v>
      </c>
      <c r="O18" s="108" t="s">
        <v>30</v>
      </c>
      <c r="P18" s="6">
        <v>75</v>
      </c>
      <c r="Q18" s="41" t="s">
        <v>963</v>
      </c>
      <c r="R18" s="41" t="s">
        <v>965</v>
      </c>
      <c r="S18" s="108">
        <v>58.2</v>
      </c>
      <c r="T18" s="108" t="s">
        <v>957</v>
      </c>
      <c r="U18" s="108">
        <v>3.5</v>
      </c>
      <c r="V18" s="108">
        <v>1</v>
      </c>
      <c r="W18" s="108">
        <v>4.5</v>
      </c>
      <c r="X18" s="108" t="s">
        <v>958</v>
      </c>
      <c r="Y18" s="108"/>
      <c r="AA18" s="6">
        <v>1</v>
      </c>
      <c r="AB18" s="108" t="s">
        <v>30</v>
      </c>
      <c r="AC18" s="108">
        <v>110</v>
      </c>
      <c r="AD18" s="41" t="s">
        <v>966</v>
      </c>
      <c r="AE18" s="41" t="s">
        <v>967</v>
      </c>
      <c r="AF18" s="108">
        <v>195.1</v>
      </c>
      <c r="AG18" s="108" t="s">
        <v>968</v>
      </c>
      <c r="AH18" s="108">
        <v>3.2</v>
      </c>
      <c r="AI18" s="108">
        <v>1</v>
      </c>
      <c r="AJ18" s="108">
        <v>4.2</v>
      </c>
      <c r="AK18" s="108" t="s">
        <v>958</v>
      </c>
      <c r="AL18" s="5"/>
    </row>
    <row r="19" spans="1:38">
      <c r="A19" s="6">
        <f t="shared" si="0"/>
        <v>5</v>
      </c>
      <c r="B19" s="108" t="s">
        <v>30</v>
      </c>
      <c r="C19" s="108">
        <v>63</v>
      </c>
      <c r="D19" s="41" t="s">
        <v>636</v>
      </c>
      <c r="E19" s="41" t="s">
        <v>599</v>
      </c>
      <c r="F19" s="108">
        <v>83.6</v>
      </c>
      <c r="G19" s="108" t="s">
        <v>957</v>
      </c>
      <c r="H19" s="108">
        <v>3.3</v>
      </c>
      <c r="I19" s="108">
        <v>1</v>
      </c>
      <c r="J19" s="108">
        <v>4.3</v>
      </c>
      <c r="K19" s="108" t="s">
        <v>958</v>
      </c>
      <c r="L19" s="5"/>
      <c r="N19" s="108">
        <f t="shared" si="1"/>
        <v>5</v>
      </c>
      <c r="O19" s="108" t="s">
        <v>30</v>
      </c>
      <c r="P19" s="6">
        <v>63</v>
      </c>
      <c r="Q19" s="41" t="s">
        <v>965</v>
      </c>
      <c r="R19" s="41" t="s">
        <v>969</v>
      </c>
      <c r="S19" s="108">
        <v>13.9</v>
      </c>
      <c r="T19" s="108" t="s">
        <v>957</v>
      </c>
      <c r="U19" s="108">
        <v>3.5</v>
      </c>
      <c r="V19" s="108">
        <v>1</v>
      </c>
      <c r="W19" s="108">
        <v>4.5</v>
      </c>
      <c r="X19" s="108" t="s">
        <v>958</v>
      </c>
      <c r="Y19" s="108"/>
      <c r="AA19" s="108">
        <f>1+AA18</f>
        <v>2</v>
      </c>
      <c r="AB19" s="108" t="s">
        <v>30</v>
      </c>
      <c r="AC19" s="108">
        <v>90</v>
      </c>
      <c r="AD19" s="41" t="s">
        <v>967</v>
      </c>
      <c r="AE19" s="41" t="s">
        <v>119</v>
      </c>
      <c r="AF19" s="108">
        <v>36.4</v>
      </c>
      <c r="AG19" s="108" t="s">
        <v>968</v>
      </c>
      <c r="AH19" s="108">
        <v>3.2</v>
      </c>
      <c r="AI19" s="108">
        <v>1</v>
      </c>
      <c r="AJ19" s="108">
        <v>4.2</v>
      </c>
      <c r="AK19" s="108" t="s">
        <v>958</v>
      </c>
      <c r="AL19" s="5"/>
    </row>
    <row r="20" spans="1:38">
      <c r="A20" s="6">
        <f t="shared" si="0"/>
        <v>6</v>
      </c>
      <c r="B20" s="108" t="s">
        <v>30</v>
      </c>
      <c r="C20" s="108">
        <v>90</v>
      </c>
      <c r="D20" s="41" t="s">
        <v>960</v>
      </c>
      <c r="E20" s="41" t="s">
        <v>970</v>
      </c>
      <c r="F20" s="108">
        <v>26.2</v>
      </c>
      <c r="G20" s="108" t="s">
        <v>957</v>
      </c>
      <c r="H20" s="108">
        <v>3.3</v>
      </c>
      <c r="I20" s="108">
        <v>1</v>
      </c>
      <c r="J20" s="108">
        <v>4.3</v>
      </c>
      <c r="K20" s="108" t="s">
        <v>958</v>
      </c>
      <c r="L20" s="5"/>
      <c r="N20" s="108">
        <f t="shared" si="1"/>
        <v>6</v>
      </c>
      <c r="O20" s="108" t="s">
        <v>30</v>
      </c>
      <c r="P20" s="6">
        <v>75</v>
      </c>
      <c r="Q20" s="41" t="s">
        <v>965</v>
      </c>
      <c r="R20" s="41" t="s">
        <v>971</v>
      </c>
      <c r="S20" s="108">
        <v>43.8</v>
      </c>
      <c r="T20" s="108" t="s">
        <v>957</v>
      </c>
      <c r="U20" s="108">
        <v>3.5</v>
      </c>
      <c r="V20" s="108">
        <v>1</v>
      </c>
      <c r="W20" s="108">
        <v>4.5</v>
      </c>
      <c r="X20" s="108" t="s">
        <v>958</v>
      </c>
      <c r="Y20" s="108"/>
      <c r="AA20" s="108">
        <f t="shared" ref="AA20:AA55" si="2">1+AA19</f>
        <v>3</v>
      </c>
      <c r="AB20" s="108" t="s">
        <v>30</v>
      </c>
      <c r="AC20" s="108">
        <v>63</v>
      </c>
      <c r="AD20" s="41" t="s">
        <v>119</v>
      </c>
      <c r="AE20" s="41" t="s">
        <v>972</v>
      </c>
      <c r="AF20" s="108">
        <v>26.6</v>
      </c>
      <c r="AG20" s="108" t="s">
        <v>968</v>
      </c>
      <c r="AH20" s="108">
        <v>3.2</v>
      </c>
      <c r="AI20" s="108">
        <v>1</v>
      </c>
      <c r="AJ20" s="108">
        <v>4.2</v>
      </c>
      <c r="AK20" s="108" t="s">
        <v>958</v>
      </c>
      <c r="AL20" s="5"/>
    </row>
    <row r="21" spans="1:38">
      <c r="A21" s="6">
        <f t="shared" si="0"/>
        <v>7</v>
      </c>
      <c r="B21" s="108" t="s">
        <v>30</v>
      </c>
      <c r="C21" s="108">
        <v>90</v>
      </c>
      <c r="D21" s="41" t="s">
        <v>970</v>
      </c>
      <c r="E21" s="41" t="s">
        <v>973</v>
      </c>
      <c r="F21" s="108">
        <v>59.7</v>
      </c>
      <c r="G21" s="108" t="s">
        <v>957</v>
      </c>
      <c r="H21" s="108">
        <v>3.3</v>
      </c>
      <c r="I21" s="108">
        <v>1</v>
      </c>
      <c r="J21" s="108">
        <v>4.3</v>
      </c>
      <c r="K21" s="108" t="s">
        <v>958</v>
      </c>
      <c r="L21" s="5"/>
      <c r="N21" s="108">
        <f t="shared" si="1"/>
        <v>7</v>
      </c>
      <c r="O21" s="108" t="s">
        <v>30</v>
      </c>
      <c r="P21" s="6">
        <v>63</v>
      </c>
      <c r="Q21" s="41" t="s">
        <v>971</v>
      </c>
      <c r="R21" s="41" t="s">
        <v>974</v>
      </c>
      <c r="S21" s="108">
        <v>142.1</v>
      </c>
      <c r="T21" s="108" t="s">
        <v>957</v>
      </c>
      <c r="U21" s="108">
        <v>3.5</v>
      </c>
      <c r="V21" s="108">
        <v>1</v>
      </c>
      <c r="W21" s="108">
        <v>4.5</v>
      </c>
      <c r="X21" s="108" t="s">
        <v>958</v>
      </c>
      <c r="Y21" s="108"/>
      <c r="AA21" s="108">
        <f t="shared" si="2"/>
        <v>4</v>
      </c>
      <c r="AB21" s="108" t="s">
        <v>30</v>
      </c>
      <c r="AC21" s="108">
        <v>90</v>
      </c>
      <c r="AD21" s="41" t="s">
        <v>119</v>
      </c>
      <c r="AE21" s="41" t="s">
        <v>975</v>
      </c>
      <c r="AF21" s="108">
        <v>46.3</v>
      </c>
      <c r="AG21" s="108" t="s">
        <v>968</v>
      </c>
      <c r="AH21" s="108">
        <v>3.2</v>
      </c>
      <c r="AI21" s="108">
        <v>1</v>
      </c>
      <c r="AJ21" s="108">
        <v>4.2</v>
      </c>
      <c r="AK21" s="108" t="s">
        <v>958</v>
      </c>
      <c r="AL21" s="5"/>
    </row>
    <row r="22" spans="1:38">
      <c r="A22" s="6">
        <f t="shared" si="0"/>
        <v>8</v>
      </c>
      <c r="B22" s="108" t="s">
        <v>30</v>
      </c>
      <c r="C22" s="108">
        <v>90</v>
      </c>
      <c r="D22" s="41" t="s">
        <v>973</v>
      </c>
      <c r="E22" s="41" t="s">
        <v>976</v>
      </c>
      <c r="F22" s="108">
        <v>22.2</v>
      </c>
      <c r="G22" s="108" t="s">
        <v>957</v>
      </c>
      <c r="H22" s="108">
        <v>3.3</v>
      </c>
      <c r="I22" s="108">
        <v>1</v>
      </c>
      <c r="J22" s="108">
        <v>4.3</v>
      </c>
      <c r="K22" s="108" t="s">
        <v>958</v>
      </c>
      <c r="L22" s="5"/>
      <c r="N22" s="108">
        <f t="shared" si="1"/>
        <v>8</v>
      </c>
      <c r="O22" s="108" t="s">
        <v>30</v>
      </c>
      <c r="P22" s="6">
        <v>75</v>
      </c>
      <c r="Q22" s="41" t="s">
        <v>971</v>
      </c>
      <c r="R22" s="41" t="s">
        <v>977</v>
      </c>
      <c r="S22" s="108">
        <v>127.6</v>
      </c>
      <c r="T22" s="108" t="s">
        <v>957</v>
      </c>
      <c r="U22" s="108">
        <v>3.5</v>
      </c>
      <c r="V22" s="108">
        <v>1</v>
      </c>
      <c r="W22" s="108">
        <v>4.5</v>
      </c>
      <c r="X22" s="108" t="s">
        <v>958</v>
      </c>
      <c r="Y22" s="108"/>
      <c r="AA22" s="108">
        <f t="shared" si="2"/>
        <v>5</v>
      </c>
      <c r="AB22" s="108" t="s">
        <v>30</v>
      </c>
      <c r="AC22" s="108">
        <v>90</v>
      </c>
      <c r="AD22" s="41" t="s">
        <v>978</v>
      </c>
      <c r="AE22" s="41" t="s">
        <v>975</v>
      </c>
      <c r="AF22" s="108">
        <v>46.6</v>
      </c>
      <c r="AG22" s="108" t="s">
        <v>968</v>
      </c>
      <c r="AH22" s="108">
        <v>3.2</v>
      </c>
      <c r="AI22" s="108">
        <v>1</v>
      </c>
      <c r="AJ22" s="108">
        <v>4.2</v>
      </c>
      <c r="AK22" s="108" t="s">
        <v>958</v>
      </c>
      <c r="AL22" s="5"/>
    </row>
    <row r="23" spans="1:38">
      <c r="A23" s="6">
        <f t="shared" si="0"/>
        <v>9</v>
      </c>
      <c r="B23" s="108" t="s">
        <v>30</v>
      </c>
      <c r="C23" s="108">
        <v>90</v>
      </c>
      <c r="D23" s="41" t="s">
        <v>976</v>
      </c>
      <c r="E23" s="41" t="s">
        <v>979</v>
      </c>
      <c r="F23" s="108">
        <v>16.8</v>
      </c>
      <c r="G23" s="108" t="s">
        <v>957</v>
      </c>
      <c r="H23" s="108">
        <v>3.3</v>
      </c>
      <c r="I23" s="108">
        <v>1</v>
      </c>
      <c r="J23" s="108">
        <v>4.3</v>
      </c>
      <c r="K23" s="108" t="s">
        <v>958</v>
      </c>
      <c r="L23" s="5"/>
      <c r="N23" s="108">
        <f t="shared" si="1"/>
        <v>9</v>
      </c>
      <c r="O23" s="108" t="s">
        <v>30</v>
      </c>
      <c r="P23" s="6">
        <v>63</v>
      </c>
      <c r="Q23" s="41" t="s">
        <v>980</v>
      </c>
      <c r="R23" s="41" t="s">
        <v>977</v>
      </c>
      <c r="S23" s="108">
        <v>133</v>
      </c>
      <c r="T23" s="108" t="s">
        <v>957</v>
      </c>
      <c r="U23" s="108">
        <v>3.5</v>
      </c>
      <c r="V23" s="108">
        <v>1</v>
      </c>
      <c r="W23" s="108">
        <v>4.5</v>
      </c>
      <c r="X23" s="108" t="s">
        <v>958</v>
      </c>
      <c r="Y23" s="108"/>
      <c r="AA23" s="108">
        <f t="shared" si="2"/>
        <v>6</v>
      </c>
      <c r="AB23" s="108" t="s">
        <v>30</v>
      </c>
      <c r="AC23" s="108">
        <v>63</v>
      </c>
      <c r="AD23" s="41" t="s">
        <v>978</v>
      </c>
      <c r="AE23" s="41" t="s">
        <v>981</v>
      </c>
      <c r="AF23" s="108">
        <v>83.6</v>
      </c>
      <c r="AG23" s="108" t="s">
        <v>968</v>
      </c>
      <c r="AH23" s="108">
        <v>3.2</v>
      </c>
      <c r="AI23" s="108">
        <v>1</v>
      </c>
      <c r="AJ23" s="108">
        <v>4.2</v>
      </c>
      <c r="AK23" s="108" t="s">
        <v>958</v>
      </c>
      <c r="AL23" s="5"/>
    </row>
    <row r="24" spans="1:38">
      <c r="A24" s="6">
        <f t="shared" si="0"/>
        <v>10</v>
      </c>
      <c r="B24" s="108" t="s">
        <v>30</v>
      </c>
      <c r="C24" s="108">
        <v>90</v>
      </c>
      <c r="D24" s="41" t="s">
        <v>979</v>
      </c>
      <c r="E24" s="41" t="s">
        <v>982</v>
      </c>
      <c r="F24" s="108">
        <v>13.6</v>
      </c>
      <c r="G24" s="108" t="s">
        <v>957</v>
      </c>
      <c r="H24" s="108">
        <v>3.3</v>
      </c>
      <c r="I24" s="108">
        <v>1</v>
      </c>
      <c r="J24" s="108">
        <v>4.3</v>
      </c>
      <c r="K24" s="108" t="s">
        <v>958</v>
      </c>
      <c r="L24" s="5"/>
      <c r="N24" s="108">
        <f t="shared" si="1"/>
        <v>10</v>
      </c>
      <c r="O24" s="108" t="s">
        <v>30</v>
      </c>
      <c r="P24" s="6">
        <v>90</v>
      </c>
      <c r="Q24" s="41" t="s">
        <v>983</v>
      </c>
      <c r="R24" s="41" t="s">
        <v>980</v>
      </c>
      <c r="S24" s="108">
        <v>97.9</v>
      </c>
      <c r="T24" s="108" t="s">
        <v>957</v>
      </c>
      <c r="U24" s="108">
        <v>3.5</v>
      </c>
      <c r="V24" s="108">
        <v>1</v>
      </c>
      <c r="W24" s="108">
        <v>4.5</v>
      </c>
      <c r="X24" s="108" t="s">
        <v>958</v>
      </c>
      <c r="Y24" s="108"/>
      <c r="AA24" s="108">
        <f t="shared" si="2"/>
        <v>7</v>
      </c>
      <c r="AB24" s="108" t="s">
        <v>30</v>
      </c>
      <c r="AC24" s="108">
        <v>63</v>
      </c>
      <c r="AD24" s="41" t="s">
        <v>984</v>
      </c>
      <c r="AE24" s="41" t="s">
        <v>985</v>
      </c>
      <c r="AF24" s="108">
        <v>120.4</v>
      </c>
      <c r="AG24" s="108" t="s">
        <v>968</v>
      </c>
      <c r="AH24" s="108">
        <v>3.2</v>
      </c>
      <c r="AI24" s="108">
        <v>1</v>
      </c>
      <c r="AJ24" s="108">
        <v>4.2</v>
      </c>
      <c r="AK24" s="108" t="s">
        <v>958</v>
      </c>
      <c r="AL24" s="5"/>
    </row>
    <row r="25" spans="1:38">
      <c r="A25" s="6">
        <f t="shared" si="0"/>
        <v>11</v>
      </c>
      <c r="B25" s="108" t="s">
        <v>30</v>
      </c>
      <c r="C25" s="108">
        <v>90</v>
      </c>
      <c r="D25" s="41" t="s">
        <v>982</v>
      </c>
      <c r="E25" s="41" t="s">
        <v>986</v>
      </c>
      <c r="F25" s="108">
        <v>72.900000000000006</v>
      </c>
      <c r="G25" s="108" t="s">
        <v>957</v>
      </c>
      <c r="H25" s="108">
        <v>3.3</v>
      </c>
      <c r="I25" s="108">
        <v>1</v>
      </c>
      <c r="J25" s="108">
        <v>4.3</v>
      </c>
      <c r="K25" s="108" t="s">
        <v>958</v>
      </c>
      <c r="L25" s="5"/>
      <c r="N25" s="108">
        <f t="shared" si="1"/>
        <v>11</v>
      </c>
      <c r="O25" s="108" t="s">
        <v>30</v>
      </c>
      <c r="P25" s="6">
        <v>75</v>
      </c>
      <c r="Q25" s="41" t="s">
        <v>977</v>
      </c>
      <c r="R25" s="41" t="s">
        <v>983</v>
      </c>
      <c r="S25" s="108">
        <v>53.2</v>
      </c>
      <c r="T25" s="108" t="s">
        <v>957</v>
      </c>
      <c r="U25" s="108">
        <v>3.5</v>
      </c>
      <c r="V25" s="108">
        <v>1</v>
      </c>
      <c r="W25" s="108">
        <v>4.5</v>
      </c>
      <c r="X25" s="108" t="s">
        <v>958</v>
      </c>
      <c r="Y25" s="108"/>
      <c r="AA25" s="108">
        <f t="shared" si="2"/>
        <v>8</v>
      </c>
      <c r="AB25" s="108" t="s">
        <v>30</v>
      </c>
      <c r="AC25" s="108">
        <v>110</v>
      </c>
      <c r="AD25" s="41" t="s">
        <v>985</v>
      </c>
      <c r="AE25" s="41" t="s">
        <v>987</v>
      </c>
      <c r="AF25" s="108">
        <v>212.2</v>
      </c>
      <c r="AG25" s="108" t="s">
        <v>968</v>
      </c>
      <c r="AH25" s="108">
        <v>3.2</v>
      </c>
      <c r="AI25" s="108">
        <v>1</v>
      </c>
      <c r="AJ25" s="108">
        <v>4.2</v>
      </c>
      <c r="AK25" s="108" t="s">
        <v>958</v>
      </c>
      <c r="AL25" s="5"/>
    </row>
    <row r="26" spans="1:38">
      <c r="A26" s="6">
        <f t="shared" si="0"/>
        <v>12</v>
      </c>
      <c r="B26" s="108" t="s">
        <v>30</v>
      </c>
      <c r="C26" s="108">
        <v>90</v>
      </c>
      <c r="D26" s="41" t="s">
        <v>986</v>
      </c>
      <c r="E26" s="41" t="s">
        <v>988</v>
      </c>
      <c r="F26" s="108">
        <v>89.8</v>
      </c>
      <c r="G26" s="108" t="s">
        <v>957</v>
      </c>
      <c r="H26" s="108">
        <v>3.3</v>
      </c>
      <c r="I26" s="108">
        <v>1</v>
      </c>
      <c r="J26" s="108">
        <v>4.3</v>
      </c>
      <c r="K26" s="108" t="s">
        <v>958</v>
      </c>
      <c r="L26" s="5"/>
      <c r="N26" s="108">
        <f t="shared" si="1"/>
        <v>12</v>
      </c>
      <c r="O26" s="108" t="s">
        <v>30</v>
      </c>
      <c r="P26" s="6">
        <v>75</v>
      </c>
      <c r="Q26" s="41" t="s">
        <v>980</v>
      </c>
      <c r="R26" s="41" t="s">
        <v>989</v>
      </c>
      <c r="S26" s="108">
        <v>162.80000000000001</v>
      </c>
      <c r="T26" s="108" t="s">
        <v>957</v>
      </c>
      <c r="U26" s="108">
        <v>3.5</v>
      </c>
      <c r="V26" s="108">
        <v>1</v>
      </c>
      <c r="W26" s="108">
        <v>4.5</v>
      </c>
      <c r="X26" s="108" t="s">
        <v>958</v>
      </c>
      <c r="Y26" s="108"/>
      <c r="AA26" s="108">
        <f t="shared" si="2"/>
        <v>9</v>
      </c>
      <c r="AB26" s="108" t="s">
        <v>30</v>
      </c>
      <c r="AC26" s="108">
        <v>75</v>
      </c>
      <c r="AD26" s="41" t="s">
        <v>987</v>
      </c>
      <c r="AE26" s="41" t="s">
        <v>638</v>
      </c>
      <c r="AF26" s="108">
        <v>44.5</v>
      </c>
      <c r="AG26" s="108" t="s">
        <v>968</v>
      </c>
      <c r="AH26" s="108">
        <v>3.2</v>
      </c>
      <c r="AI26" s="108">
        <v>1</v>
      </c>
      <c r="AJ26" s="108">
        <v>4.2</v>
      </c>
      <c r="AK26" s="108" t="s">
        <v>958</v>
      </c>
      <c r="AL26" s="5"/>
    </row>
    <row r="27" spans="1:38">
      <c r="A27" s="6">
        <f t="shared" si="0"/>
        <v>13</v>
      </c>
      <c r="B27" s="108" t="s">
        <v>30</v>
      </c>
      <c r="C27" s="108">
        <v>63</v>
      </c>
      <c r="D27" s="41" t="s">
        <v>537</v>
      </c>
      <c r="E27" s="41" t="s">
        <v>973</v>
      </c>
      <c r="F27" s="108">
        <v>22.3</v>
      </c>
      <c r="G27" s="108" t="s">
        <v>957</v>
      </c>
      <c r="H27" s="108">
        <v>3.3</v>
      </c>
      <c r="I27" s="108">
        <v>1</v>
      </c>
      <c r="J27" s="108">
        <v>4.3</v>
      </c>
      <c r="K27" s="108" t="s">
        <v>958</v>
      </c>
      <c r="L27" s="5"/>
      <c r="N27" s="108">
        <f t="shared" si="1"/>
        <v>13</v>
      </c>
      <c r="O27" s="108" t="s">
        <v>30</v>
      </c>
      <c r="P27" s="6">
        <v>90</v>
      </c>
      <c r="Q27" s="41" t="s">
        <v>983</v>
      </c>
      <c r="R27" s="41" t="s">
        <v>988</v>
      </c>
      <c r="S27" s="108">
        <v>578.20000000000005</v>
      </c>
      <c r="T27" s="108" t="s">
        <v>957</v>
      </c>
      <c r="U27" s="108">
        <v>3.5</v>
      </c>
      <c r="V27" s="108">
        <v>1</v>
      </c>
      <c r="W27" s="108">
        <v>4.5</v>
      </c>
      <c r="X27" s="108" t="s">
        <v>958</v>
      </c>
      <c r="Y27" s="108"/>
      <c r="AA27" s="108">
        <f t="shared" si="2"/>
        <v>10</v>
      </c>
      <c r="AB27" s="108" t="s">
        <v>30</v>
      </c>
      <c r="AC27" s="108">
        <v>63</v>
      </c>
      <c r="AD27" s="41" t="s">
        <v>638</v>
      </c>
      <c r="AE27" s="41" t="s">
        <v>990</v>
      </c>
      <c r="AF27" s="108">
        <v>94.7</v>
      </c>
      <c r="AG27" s="108" t="s">
        <v>968</v>
      </c>
      <c r="AH27" s="108">
        <v>3.2</v>
      </c>
      <c r="AI27" s="108">
        <v>1</v>
      </c>
      <c r="AJ27" s="108">
        <v>4.2</v>
      </c>
      <c r="AK27" s="108" t="s">
        <v>958</v>
      </c>
      <c r="AL27" s="5"/>
    </row>
    <row r="28" spans="1:38">
      <c r="A28" s="6">
        <f t="shared" si="0"/>
        <v>14</v>
      </c>
      <c r="B28" s="108" t="s">
        <v>30</v>
      </c>
      <c r="C28" s="108">
        <v>63</v>
      </c>
      <c r="D28" s="41" t="s">
        <v>193</v>
      </c>
      <c r="E28" s="41" t="s">
        <v>991</v>
      </c>
      <c r="F28" s="108">
        <v>150.19999999999999</v>
      </c>
      <c r="G28" s="108" t="s">
        <v>957</v>
      </c>
      <c r="H28" s="108">
        <v>3.3</v>
      </c>
      <c r="I28" s="108">
        <v>1</v>
      </c>
      <c r="J28" s="108">
        <v>4.3</v>
      </c>
      <c r="K28" s="108" t="s">
        <v>958</v>
      </c>
      <c r="L28" s="5"/>
      <c r="N28" s="108">
        <f t="shared" si="1"/>
        <v>14</v>
      </c>
      <c r="O28" s="108" t="s">
        <v>30</v>
      </c>
      <c r="P28" s="6">
        <v>110</v>
      </c>
      <c r="Q28" s="41" t="s">
        <v>988</v>
      </c>
      <c r="R28" s="41" t="s">
        <v>992</v>
      </c>
      <c r="S28" s="108">
        <v>232.7</v>
      </c>
      <c r="T28" s="108" t="s">
        <v>957</v>
      </c>
      <c r="U28" s="108">
        <v>3.5</v>
      </c>
      <c r="V28" s="108">
        <v>1</v>
      </c>
      <c r="W28" s="108">
        <v>4.5</v>
      </c>
      <c r="X28" s="108" t="s">
        <v>958</v>
      </c>
      <c r="Y28" s="108"/>
      <c r="AA28" s="108">
        <f t="shared" si="2"/>
        <v>11</v>
      </c>
      <c r="AB28" s="108" t="s">
        <v>30</v>
      </c>
      <c r="AC28" s="108">
        <v>63</v>
      </c>
      <c r="AD28" s="41" t="s">
        <v>638</v>
      </c>
      <c r="AE28" s="41" t="s">
        <v>542</v>
      </c>
      <c r="AF28" s="108">
        <v>24.6</v>
      </c>
      <c r="AG28" s="108" t="s">
        <v>968</v>
      </c>
      <c r="AH28" s="108">
        <v>3.2</v>
      </c>
      <c r="AI28" s="108">
        <v>1</v>
      </c>
      <c r="AJ28" s="108">
        <v>4.2</v>
      </c>
      <c r="AK28" s="108" t="s">
        <v>958</v>
      </c>
      <c r="AL28" s="5"/>
    </row>
    <row r="29" spans="1:38">
      <c r="A29" s="6">
        <f t="shared" si="0"/>
        <v>15</v>
      </c>
      <c r="B29" s="108" t="s">
        <v>30</v>
      </c>
      <c r="C29" s="108">
        <v>63</v>
      </c>
      <c r="D29" s="41" t="s">
        <v>993</v>
      </c>
      <c r="E29" s="41" t="s">
        <v>994</v>
      </c>
      <c r="F29" s="108">
        <v>57.4</v>
      </c>
      <c r="G29" s="108" t="s">
        <v>957</v>
      </c>
      <c r="H29" s="108">
        <v>3.3</v>
      </c>
      <c r="I29" s="108">
        <v>1</v>
      </c>
      <c r="J29" s="108">
        <v>4.3</v>
      </c>
      <c r="K29" s="108" t="s">
        <v>958</v>
      </c>
      <c r="L29" s="5"/>
      <c r="N29" s="108">
        <f t="shared" si="1"/>
        <v>15</v>
      </c>
      <c r="O29" s="108" t="s">
        <v>30</v>
      </c>
      <c r="P29" s="6">
        <v>110</v>
      </c>
      <c r="Q29" s="41" t="s">
        <v>992</v>
      </c>
      <c r="R29" s="41" t="s">
        <v>995</v>
      </c>
      <c r="S29" s="108">
        <v>72.5</v>
      </c>
      <c r="T29" s="108" t="s">
        <v>957</v>
      </c>
      <c r="U29" s="108">
        <v>3.5</v>
      </c>
      <c r="V29" s="108">
        <v>1</v>
      </c>
      <c r="W29" s="108">
        <v>4.5</v>
      </c>
      <c r="X29" s="108" t="s">
        <v>958</v>
      </c>
      <c r="Y29" s="108"/>
      <c r="AA29" s="108">
        <f t="shared" si="2"/>
        <v>12</v>
      </c>
      <c r="AB29" s="108" t="s">
        <v>30</v>
      </c>
      <c r="AC29" s="108">
        <v>63</v>
      </c>
      <c r="AD29" s="41" t="s">
        <v>542</v>
      </c>
      <c r="AE29" s="41" t="s">
        <v>540</v>
      </c>
      <c r="AF29" s="108">
        <v>111.3</v>
      </c>
      <c r="AG29" s="108" t="s">
        <v>968</v>
      </c>
      <c r="AH29" s="108">
        <v>3.2</v>
      </c>
      <c r="AI29" s="108">
        <v>1</v>
      </c>
      <c r="AJ29" s="108">
        <v>4.2</v>
      </c>
      <c r="AK29" s="108" t="s">
        <v>958</v>
      </c>
      <c r="AL29" s="5"/>
    </row>
    <row r="30" spans="1:38">
      <c r="A30" s="6">
        <f t="shared" si="0"/>
        <v>16</v>
      </c>
      <c r="B30" s="108" t="s">
        <v>30</v>
      </c>
      <c r="C30" s="108">
        <v>63</v>
      </c>
      <c r="D30" s="41" t="s">
        <v>994</v>
      </c>
      <c r="E30" s="41" t="s">
        <v>996</v>
      </c>
      <c r="F30" s="108">
        <v>75.599999999999994</v>
      </c>
      <c r="G30" s="108" t="s">
        <v>957</v>
      </c>
      <c r="H30" s="108">
        <v>3.3</v>
      </c>
      <c r="I30" s="108">
        <v>1</v>
      </c>
      <c r="J30" s="108">
        <v>4.3</v>
      </c>
      <c r="K30" s="108" t="s">
        <v>958</v>
      </c>
      <c r="L30" s="5"/>
      <c r="N30" s="108">
        <f t="shared" si="1"/>
        <v>16</v>
      </c>
      <c r="O30" s="108" t="s">
        <v>30</v>
      </c>
      <c r="P30" s="6">
        <v>110</v>
      </c>
      <c r="Q30" s="41" t="s">
        <v>995</v>
      </c>
      <c r="R30" s="41" t="s">
        <v>557</v>
      </c>
      <c r="S30" s="108">
        <v>11.1</v>
      </c>
      <c r="T30" s="108" t="s">
        <v>957</v>
      </c>
      <c r="U30" s="108">
        <v>3.5</v>
      </c>
      <c r="V30" s="108">
        <v>1</v>
      </c>
      <c r="W30" s="108">
        <v>4.5</v>
      </c>
      <c r="X30" s="108" t="s">
        <v>958</v>
      </c>
      <c r="Y30" s="108"/>
      <c r="AA30" s="108">
        <f t="shared" si="2"/>
        <v>13</v>
      </c>
      <c r="AB30" s="108" t="s">
        <v>30</v>
      </c>
      <c r="AC30" s="108">
        <v>75</v>
      </c>
      <c r="AD30" s="41" t="s">
        <v>987</v>
      </c>
      <c r="AE30" s="41" t="s">
        <v>997</v>
      </c>
      <c r="AF30" s="108">
        <v>75.099999999999994</v>
      </c>
      <c r="AG30" s="108" t="s">
        <v>968</v>
      </c>
      <c r="AH30" s="108">
        <v>3.2</v>
      </c>
      <c r="AI30" s="108">
        <v>1</v>
      </c>
      <c r="AJ30" s="108">
        <v>4.2</v>
      </c>
      <c r="AK30" s="108" t="s">
        <v>958</v>
      </c>
      <c r="AL30" s="5"/>
    </row>
    <row r="31" spans="1:38">
      <c r="A31" s="6">
        <f t="shared" si="0"/>
        <v>17</v>
      </c>
      <c r="B31" s="108" t="s">
        <v>30</v>
      </c>
      <c r="C31" s="108">
        <v>63</v>
      </c>
      <c r="D31" s="41" t="s">
        <v>998</v>
      </c>
      <c r="E31" s="41" t="s">
        <v>999</v>
      </c>
      <c r="F31" s="108">
        <v>21.5</v>
      </c>
      <c r="G31" s="108" t="s">
        <v>957</v>
      </c>
      <c r="H31" s="108">
        <v>3.3</v>
      </c>
      <c r="I31" s="108">
        <v>1</v>
      </c>
      <c r="J31" s="108">
        <v>4.3</v>
      </c>
      <c r="K31" s="108" t="s">
        <v>958</v>
      </c>
      <c r="L31" s="5"/>
      <c r="N31" s="108">
        <f t="shared" si="1"/>
        <v>17</v>
      </c>
      <c r="O31" s="108" t="s">
        <v>30</v>
      </c>
      <c r="P31" s="6">
        <v>110</v>
      </c>
      <c r="Q31" s="41" t="s">
        <v>557</v>
      </c>
      <c r="R31" s="41" t="s">
        <v>645</v>
      </c>
      <c r="S31" s="108">
        <v>21.2</v>
      </c>
      <c r="T31" s="108" t="s">
        <v>957</v>
      </c>
      <c r="U31" s="108">
        <v>3.5</v>
      </c>
      <c r="V31" s="108">
        <v>1</v>
      </c>
      <c r="W31" s="108">
        <v>4.5</v>
      </c>
      <c r="X31" s="108" t="s">
        <v>958</v>
      </c>
      <c r="Y31" s="108"/>
      <c r="AA31" s="108">
        <f t="shared" si="2"/>
        <v>14</v>
      </c>
      <c r="AB31" s="108" t="s">
        <v>30</v>
      </c>
      <c r="AC31" s="108">
        <v>75</v>
      </c>
      <c r="AD31" s="41" t="s">
        <v>997</v>
      </c>
      <c r="AE31" s="41" t="s">
        <v>1000</v>
      </c>
      <c r="AF31" s="108">
        <v>46.2</v>
      </c>
      <c r="AG31" s="108" t="s">
        <v>968</v>
      </c>
      <c r="AH31" s="108">
        <v>3.2</v>
      </c>
      <c r="AI31" s="108">
        <v>1</v>
      </c>
      <c r="AJ31" s="108">
        <v>4.2</v>
      </c>
      <c r="AK31" s="108" t="s">
        <v>958</v>
      </c>
      <c r="AL31" s="5"/>
    </row>
    <row r="32" spans="1:38">
      <c r="A32" s="6">
        <f t="shared" si="0"/>
        <v>18</v>
      </c>
      <c r="B32" s="108" t="s">
        <v>30</v>
      </c>
      <c r="C32" s="108">
        <v>63</v>
      </c>
      <c r="D32" s="41" t="s">
        <v>1001</v>
      </c>
      <c r="E32" s="41" t="s">
        <v>215</v>
      </c>
      <c r="F32" s="108">
        <v>49.1</v>
      </c>
      <c r="G32" s="108" t="s">
        <v>957</v>
      </c>
      <c r="H32" s="108">
        <v>3.3</v>
      </c>
      <c r="I32" s="108">
        <v>1</v>
      </c>
      <c r="J32" s="108">
        <v>4.3</v>
      </c>
      <c r="K32" s="108" t="s">
        <v>958</v>
      </c>
      <c r="L32" s="5"/>
      <c r="N32" s="108">
        <f t="shared" si="1"/>
        <v>18</v>
      </c>
      <c r="O32" s="108" t="s">
        <v>30</v>
      </c>
      <c r="P32" s="6">
        <v>75</v>
      </c>
      <c r="Q32" s="41" t="s">
        <v>557</v>
      </c>
      <c r="R32" s="41" t="s">
        <v>448</v>
      </c>
      <c r="S32" s="108">
        <v>295.2</v>
      </c>
      <c r="T32" s="108" t="s">
        <v>957</v>
      </c>
      <c r="U32" s="108">
        <v>3.5</v>
      </c>
      <c r="V32" s="108">
        <v>1</v>
      </c>
      <c r="W32" s="108">
        <v>4.5</v>
      </c>
      <c r="X32" s="108" t="s">
        <v>958</v>
      </c>
      <c r="Y32" s="108"/>
      <c r="AA32" s="108">
        <f t="shared" si="2"/>
        <v>15</v>
      </c>
      <c r="AB32" s="108" t="s">
        <v>30</v>
      </c>
      <c r="AC32" s="108">
        <v>75</v>
      </c>
      <c r="AD32" s="41" t="s">
        <v>1000</v>
      </c>
      <c r="AE32" s="41" t="s">
        <v>1002</v>
      </c>
      <c r="AF32" s="108">
        <v>49.7</v>
      </c>
      <c r="AG32" s="108" t="s">
        <v>968</v>
      </c>
      <c r="AH32" s="108">
        <v>3.2</v>
      </c>
      <c r="AI32" s="108">
        <v>1</v>
      </c>
      <c r="AJ32" s="108">
        <v>4.2</v>
      </c>
      <c r="AK32" s="108" t="s">
        <v>958</v>
      </c>
      <c r="AL32" s="5"/>
    </row>
    <row r="33" spans="1:38">
      <c r="A33" s="6">
        <f t="shared" si="0"/>
        <v>19</v>
      </c>
      <c r="B33" s="108" t="s">
        <v>30</v>
      </c>
      <c r="C33" s="108">
        <v>63</v>
      </c>
      <c r="D33" s="41" t="s">
        <v>1003</v>
      </c>
      <c r="E33" s="41" t="s">
        <v>1004</v>
      </c>
      <c r="F33" s="108">
        <v>35.4</v>
      </c>
      <c r="G33" s="108" t="s">
        <v>957</v>
      </c>
      <c r="H33" s="108">
        <v>3.3</v>
      </c>
      <c r="I33" s="108">
        <v>1</v>
      </c>
      <c r="J33" s="108">
        <v>4.3</v>
      </c>
      <c r="K33" s="108" t="s">
        <v>958</v>
      </c>
      <c r="L33" s="5"/>
      <c r="N33" s="108">
        <f t="shared" si="1"/>
        <v>19</v>
      </c>
      <c r="O33" s="108" t="s">
        <v>30</v>
      </c>
      <c r="P33" s="6">
        <v>110</v>
      </c>
      <c r="Q33" s="41" t="s">
        <v>645</v>
      </c>
      <c r="R33" s="41" t="s">
        <v>961</v>
      </c>
      <c r="S33" s="108">
        <v>272.60000000000002</v>
      </c>
      <c r="T33" s="108" t="s">
        <v>957</v>
      </c>
      <c r="U33" s="108">
        <v>3.5</v>
      </c>
      <c r="V33" s="108">
        <v>1</v>
      </c>
      <c r="W33" s="108">
        <v>4.5</v>
      </c>
      <c r="X33" s="108" t="s">
        <v>958</v>
      </c>
      <c r="Y33" s="108"/>
      <c r="AA33" s="108">
        <f t="shared" si="2"/>
        <v>16</v>
      </c>
      <c r="AB33" s="108" t="s">
        <v>30</v>
      </c>
      <c r="AC33" s="108">
        <v>75</v>
      </c>
      <c r="AD33" s="41" t="s">
        <v>1002</v>
      </c>
      <c r="AE33" s="41" t="s">
        <v>1005</v>
      </c>
      <c r="AF33" s="108">
        <v>14.8</v>
      </c>
      <c r="AG33" s="108" t="s">
        <v>968</v>
      </c>
      <c r="AH33" s="108">
        <v>3.2</v>
      </c>
      <c r="AI33" s="108">
        <v>1</v>
      </c>
      <c r="AJ33" s="108">
        <v>4.2</v>
      </c>
      <c r="AK33" s="108" t="s">
        <v>958</v>
      </c>
      <c r="AL33" s="5"/>
    </row>
    <row r="34" spans="1:38">
      <c r="A34" s="6">
        <f t="shared" si="0"/>
        <v>20</v>
      </c>
      <c r="B34" s="108" t="s">
        <v>30</v>
      </c>
      <c r="C34" s="108">
        <v>63</v>
      </c>
      <c r="D34" s="41" t="s">
        <v>1006</v>
      </c>
      <c r="E34" s="41" t="s">
        <v>173</v>
      </c>
      <c r="F34" s="108">
        <v>139.1</v>
      </c>
      <c r="G34" s="108" t="s">
        <v>957</v>
      </c>
      <c r="H34" s="108">
        <v>3.3</v>
      </c>
      <c r="I34" s="108">
        <v>1</v>
      </c>
      <c r="J34" s="108">
        <v>4.3</v>
      </c>
      <c r="K34" s="108" t="s">
        <v>958</v>
      </c>
      <c r="L34" s="5"/>
      <c r="N34" s="108">
        <f t="shared" si="1"/>
        <v>20</v>
      </c>
      <c r="O34" s="108" t="s">
        <v>30</v>
      </c>
      <c r="P34" s="6">
        <v>90</v>
      </c>
      <c r="Q34" s="41" t="s">
        <v>1007</v>
      </c>
      <c r="R34" s="41" t="s">
        <v>1008</v>
      </c>
      <c r="S34" s="108">
        <v>10.1</v>
      </c>
      <c r="T34" s="108" t="s">
        <v>957</v>
      </c>
      <c r="U34" s="108">
        <v>3.5</v>
      </c>
      <c r="V34" s="108">
        <v>1</v>
      </c>
      <c r="W34" s="108">
        <v>4.5</v>
      </c>
      <c r="X34" s="108" t="s">
        <v>958</v>
      </c>
      <c r="Y34" s="108"/>
      <c r="AA34" s="108">
        <f t="shared" si="2"/>
        <v>17</v>
      </c>
      <c r="AB34" s="108" t="s">
        <v>30</v>
      </c>
      <c r="AC34" s="108">
        <v>75</v>
      </c>
      <c r="AD34" s="41" t="s">
        <v>1005</v>
      </c>
      <c r="AE34" s="41" t="s">
        <v>985</v>
      </c>
      <c r="AF34" s="108">
        <v>81.3</v>
      </c>
      <c r="AG34" s="108" t="s">
        <v>968</v>
      </c>
      <c r="AH34" s="108">
        <v>3.2</v>
      </c>
      <c r="AI34" s="108">
        <v>1</v>
      </c>
      <c r="AJ34" s="108">
        <v>4.2</v>
      </c>
      <c r="AK34" s="108" t="s">
        <v>958</v>
      </c>
      <c r="AL34" s="5"/>
    </row>
    <row r="35" spans="1:38">
      <c r="A35" s="6">
        <f t="shared" si="0"/>
        <v>21</v>
      </c>
      <c r="B35" s="108" t="s">
        <v>30</v>
      </c>
      <c r="C35" s="108">
        <v>63</v>
      </c>
      <c r="D35" s="41" t="s">
        <v>177</v>
      </c>
      <c r="E35" s="41" t="s">
        <v>595</v>
      </c>
      <c r="F35" s="108">
        <v>38.200000000000003</v>
      </c>
      <c r="G35" s="108" t="s">
        <v>957</v>
      </c>
      <c r="H35" s="108">
        <v>3.3</v>
      </c>
      <c r="I35" s="108">
        <v>1</v>
      </c>
      <c r="J35" s="108">
        <v>4.3</v>
      </c>
      <c r="K35" s="108" t="s">
        <v>958</v>
      </c>
      <c r="L35" s="5"/>
      <c r="N35" s="108">
        <f t="shared" si="1"/>
        <v>21</v>
      </c>
      <c r="O35" s="108" t="s">
        <v>30</v>
      </c>
      <c r="P35" s="6">
        <v>90</v>
      </c>
      <c r="Q35" s="41" t="s">
        <v>1008</v>
      </c>
      <c r="R35" s="41" t="s">
        <v>1009</v>
      </c>
      <c r="S35" s="108">
        <v>182.8</v>
      </c>
      <c r="T35" s="108" t="s">
        <v>957</v>
      </c>
      <c r="U35" s="108">
        <v>3.5</v>
      </c>
      <c r="V35" s="108">
        <v>1</v>
      </c>
      <c r="W35" s="108">
        <v>4.5</v>
      </c>
      <c r="X35" s="108" t="s">
        <v>958</v>
      </c>
      <c r="Y35" s="108"/>
      <c r="AA35" s="108">
        <f t="shared" si="2"/>
        <v>18</v>
      </c>
      <c r="AB35" s="108" t="s">
        <v>30</v>
      </c>
      <c r="AC35" s="108">
        <v>75</v>
      </c>
      <c r="AD35" s="41" t="s">
        <v>1005</v>
      </c>
      <c r="AE35" s="41" t="s">
        <v>287</v>
      </c>
      <c r="AF35" s="108">
        <v>47.5</v>
      </c>
      <c r="AG35" s="108" t="s">
        <v>968</v>
      </c>
      <c r="AH35" s="108">
        <v>3.2</v>
      </c>
      <c r="AI35" s="108">
        <v>1</v>
      </c>
      <c r="AJ35" s="108">
        <v>4.2</v>
      </c>
      <c r="AK35" s="108" t="s">
        <v>958</v>
      </c>
      <c r="AL35" s="5"/>
    </row>
    <row r="36" spans="1:38">
      <c r="A36" s="6">
        <f t="shared" si="0"/>
        <v>22</v>
      </c>
      <c r="B36" s="108" t="s">
        <v>30</v>
      </c>
      <c r="C36" s="108">
        <v>63</v>
      </c>
      <c r="D36" s="41" t="s">
        <v>595</v>
      </c>
      <c r="E36" s="41" t="s">
        <v>1010</v>
      </c>
      <c r="F36" s="108">
        <v>23.4</v>
      </c>
      <c r="G36" s="108" t="s">
        <v>957</v>
      </c>
      <c r="H36" s="108">
        <v>3.3</v>
      </c>
      <c r="I36" s="108">
        <v>1</v>
      </c>
      <c r="J36" s="108">
        <v>4.3</v>
      </c>
      <c r="K36" s="108" t="s">
        <v>958</v>
      </c>
      <c r="L36" s="5"/>
      <c r="N36" s="108">
        <f t="shared" si="1"/>
        <v>22</v>
      </c>
      <c r="O36" s="108" t="s">
        <v>30</v>
      </c>
      <c r="P36" s="6">
        <v>90</v>
      </c>
      <c r="Q36" s="41" t="s">
        <v>1009</v>
      </c>
      <c r="R36" s="41" t="s">
        <v>569</v>
      </c>
      <c r="S36" s="108">
        <v>18.2</v>
      </c>
      <c r="T36" s="108" t="s">
        <v>957</v>
      </c>
      <c r="U36" s="108">
        <v>3.5</v>
      </c>
      <c r="V36" s="108">
        <v>1</v>
      </c>
      <c r="W36" s="108">
        <v>4.5</v>
      </c>
      <c r="X36" s="108" t="s">
        <v>958</v>
      </c>
      <c r="Y36" s="108"/>
      <c r="AA36" s="108">
        <f t="shared" si="2"/>
        <v>19</v>
      </c>
      <c r="AB36" s="108" t="s">
        <v>30</v>
      </c>
      <c r="AC36" s="108">
        <v>75</v>
      </c>
      <c r="AD36" s="41" t="s">
        <v>570</v>
      </c>
      <c r="AE36" s="41" t="s">
        <v>445</v>
      </c>
      <c r="AF36" s="108">
        <v>108.7</v>
      </c>
      <c r="AG36" s="108" t="s">
        <v>968</v>
      </c>
      <c r="AH36" s="108">
        <v>3.2</v>
      </c>
      <c r="AI36" s="108">
        <v>1</v>
      </c>
      <c r="AJ36" s="108">
        <v>4.2</v>
      </c>
      <c r="AK36" s="108" t="s">
        <v>958</v>
      </c>
      <c r="AL36" s="5"/>
    </row>
    <row r="37" spans="1:38">
      <c r="A37" s="6">
        <f t="shared" si="0"/>
        <v>23</v>
      </c>
      <c r="B37" s="108" t="s">
        <v>30</v>
      </c>
      <c r="C37" s="108">
        <v>75</v>
      </c>
      <c r="D37" s="41" t="s">
        <v>542</v>
      </c>
      <c r="E37" s="41" t="s">
        <v>600</v>
      </c>
      <c r="F37" s="108">
        <v>54.2</v>
      </c>
      <c r="G37" s="108" t="s">
        <v>957</v>
      </c>
      <c r="H37" s="108">
        <v>3.3</v>
      </c>
      <c r="I37" s="108">
        <v>1</v>
      </c>
      <c r="J37" s="108">
        <v>4.3</v>
      </c>
      <c r="K37" s="108" t="s">
        <v>958</v>
      </c>
      <c r="L37" s="5"/>
      <c r="N37" s="108">
        <f t="shared" si="1"/>
        <v>23</v>
      </c>
      <c r="O37" s="108" t="s">
        <v>30</v>
      </c>
      <c r="P37" s="6">
        <v>90</v>
      </c>
      <c r="Q37" s="41" t="s">
        <v>1011</v>
      </c>
      <c r="R37" s="41" t="s">
        <v>283</v>
      </c>
      <c r="S37" s="108">
        <v>68.400000000000006</v>
      </c>
      <c r="T37" s="108" t="s">
        <v>957</v>
      </c>
      <c r="U37" s="108">
        <v>3.5</v>
      </c>
      <c r="V37" s="108">
        <v>1</v>
      </c>
      <c r="W37" s="108">
        <v>4.5</v>
      </c>
      <c r="X37" s="108" t="s">
        <v>958</v>
      </c>
      <c r="Y37" s="108"/>
      <c r="AA37" s="108">
        <f t="shared" si="2"/>
        <v>20</v>
      </c>
      <c r="AB37" s="108" t="s">
        <v>30</v>
      </c>
      <c r="AC37" s="108">
        <v>63</v>
      </c>
      <c r="AD37" s="41" t="s">
        <v>445</v>
      </c>
      <c r="AE37" s="41" t="s">
        <v>1012</v>
      </c>
      <c r="AF37" s="108">
        <v>137.30000000000001</v>
      </c>
      <c r="AG37" s="108" t="s">
        <v>968</v>
      </c>
      <c r="AH37" s="108">
        <v>3.2</v>
      </c>
      <c r="AI37" s="108">
        <v>1</v>
      </c>
      <c r="AJ37" s="108">
        <v>4.2</v>
      </c>
      <c r="AK37" s="108" t="s">
        <v>958</v>
      </c>
      <c r="AL37" s="5"/>
    </row>
    <row r="38" spans="1:38">
      <c r="A38" s="6">
        <f t="shared" si="0"/>
        <v>24</v>
      </c>
      <c r="B38" s="108" t="s">
        <v>30</v>
      </c>
      <c r="C38" s="108">
        <v>75</v>
      </c>
      <c r="D38" s="41" t="s">
        <v>1013</v>
      </c>
      <c r="E38" s="41" t="s">
        <v>998</v>
      </c>
      <c r="F38" s="108">
        <v>57.1</v>
      </c>
      <c r="G38" s="108" t="s">
        <v>957</v>
      </c>
      <c r="H38" s="108">
        <v>3.3</v>
      </c>
      <c r="I38" s="108">
        <v>1</v>
      </c>
      <c r="J38" s="108">
        <v>4.3</v>
      </c>
      <c r="K38" s="108" t="s">
        <v>958</v>
      </c>
      <c r="L38" s="5"/>
      <c r="N38" s="108">
        <f t="shared" si="1"/>
        <v>24</v>
      </c>
      <c r="O38" s="108" t="s">
        <v>30</v>
      </c>
      <c r="P38" s="6">
        <v>63</v>
      </c>
      <c r="Q38" s="41" t="s">
        <v>283</v>
      </c>
      <c r="R38" s="41" t="s">
        <v>1014</v>
      </c>
      <c r="S38" s="108">
        <v>30.1</v>
      </c>
      <c r="T38" s="108" t="s">
        <v>957</v>
      </c>
      <c r="U38" s="108">
        <v>3.5</v>
      </c>
      <c r="V38" s="108">
        <v>1</v>
      </c>
      <c r="W38" s="108">
        <v>4.5</v>
      </c>
      <c r="X38" s="108" t="s">
        <v>958</v>
      </c>
      <c r="Y38" s="108"/>
      <c r="AA38" s="108">
        <f t="shared" si="2"/>
        <v>21</v>
      </c>
      <c r="AB38" s="108" t="s">
        <v>30</v>
      </c>
      <c r="AC38" s="108">
        <v>63</v>
      </c>
      <c r="AD38" s="41" t="s">
        <v>1015</v>
      </c>
      <c r="AE38" s="41" t="s">
        <v>254</v>
      </c>
      <c r="AF38" s="108">
        <v>169.4</v>
      </c>
      <c r="AG38" s="108" t="s">
        <v>968</v>
      </c>
      <c r="AH38" s="108">
        <v>3.2</v>
      </c>
      <c r="AI38" s="108">
        <v>1</v>
      </c>
      <c r="AJ38" s="108">
        <v>4.2</v>
      </c>
      <c r="AK38" s="108" t="s">
        <v>958</v>
      </c>
      <c r="AL38" s="5"/>
    </row>
    <row r="39" spans="1:38">
      <c r="A39" s="6">
        <f t="shared" si="0"/>
        <v>25</v>
      </c>
      <c r="B39" s="108" t="s">
        <v>30</v>
      </c>
      <c r="C39" s="108">
        <v>75</v>
      </c>
      <c r="D39" s="41" t="s">
        <v>283</v>
      </c>
      <c r="E39" s="41" t="s">
        <v>117</v>
      </c>
      <c r="F39" s="108">
        <v>78.900000000000006</v>
      </c>
      <c r="G39" s="108" t="s">
        <v>957</v>
      </c>
      <c r="H39" s="108">
        <v>3.3</v>
      </c>
      <c r="I39" s="108">
        <v>1</v>
      </c>
      <c r="J39" s="108">
        <v>4.3</v>
      </c>
      <c r="K39" s="108" t="s">
        <v>958</v>
      </c>
      <c r="L39" s="5"/>
      <c r="N39" s="108">
        <f t="shared" si="1"/>
        <v>25</v>
      </c>
      <c r="O39" s="108" t="s">
        <v>30</v>
      </c>
      <c r="P39" s="6">
        <v>110</v>
      </c>
      <c r="Q39" s="41" t="s">
        <v>283</v>
      </c>
      <c r="R39" s="41" t="s">
        <v>964</v>
      </c>
      <c r="S39" s="108">
        <v>98.2</v>
      </c>
      <c r="T39" s="108" t="s">
        <v>957</v>
      </c>
      <c r="U39" s="108">
        <v>3.5</v>
      </c>
      <c r="V39" s="108">
        <v>1</v>
      </c>
      <c r="W39" s="108">
        <v>4.5</v>
      </c>
      <c r="X39" s="108" t="s">
        <v>958</v>
      </c>
      <c r="Y39" s="108"/>
      <c r="AA39" s="108">
        <f t="shared" si="2"/>
        <v>22</v>
      </c>
      <c r="AB39" s="108" t="s">
        <v>30</v>
      </c>
      <c r="AC39" s="108">
        <v>75</v>
      </c>
      <c r="AD39" s="41" t="s">
        <v>254</v>
      </c>
      <c r="AE39" s="41" t="s">
        <v>445</v>
      </c>
      <c r="AF39" s="108">
        <v>73.900000000000006</v>
      </c>
      <c r="AG39" s="108" t="s">
        <v>968</v>
      </c>
      <c r="AH39" s="108">
        <v>3.2</v>
      </c>
      <c r="AI39" s="108">
        <v>1</v>
      </c>
      <c r="AJ39" s="108">
        <v>4.2</v>
      </c>
      <c r="AK39" s="108" t="s">
        <v>958</v>
      </c>
      <c r="AL39" s="5"/>
    </row>
    <row r="40" spans="1:38">
      <c r="A40" s="6">
        <f t="shared" si="0"/>
        <v>26</v>
      </c>
      <c r="B40" s="108" t="s">
        <v>30</v>
      </c>
      <c r="C40" s="108">
        <v>75</v>
      </c>
      <c r="D40" s="41" t="s">
        <v>117</v>
      </c>
      <c r="E40" s="41" t="s">
        <v>366</v>
      </c>
      <c r="F40" s="108">
        <v>39.799999999999997</v>
      </c>
      <c r="G40" s="108" t="s">
        <v>957</v>
      </c>
      <c r="H40" s="108">
        <v>3.3</v>
      </c>
      <c r="I40" s="108">
        <v>1</v>
      </c>
      <c r="J40" s="108">
        <v>4.3</v>
      </c>
      <c r="K40" s="108" t="s">
        <v>958</v>
      </c>
      <c r="L40" s="5"/>
      <c r="N40" s="108">
        <f t="shared" si="1"/>
        <v>26</v>
      </c>
      <c r="O40" s="108" t="s">
        <v>30</v>
      </c>
      <c r="P40" s="6">
        <v>110</v>
      </c>
      <c r="Q40" s="41" t="s">
        <v>964</v>
      </c>
      <c r="R40" s="41" t="s">
        <v>962</v>
      </c>
      <c r="S40" s="108">
        <v>14.1</v>
      </c>
      <c r="T40" s="108" t="s">
        <v>957</v>
      </c>
      <c r="U40" s="108">
        <v>3.5</v>
      </c>
      <c r="V40" s="108">
        <v>1</v>
      </c>
      <c r="W40" s="108">
        <v>4.5</v>
      </c>
      <c r="X40" s="108" t="s">
        <v>958</v>
      </c>
      <c r="Y40" s="108"/>
      <c r="AA40" s="108">
        <f t="shared" si="2"/>
        <v>23</v>
      </c>
      <c r="AB40" s="108" t="s">
        <v>30</v>
      </c>
      <c r="AC40" s="108">
        <v>75</v>
      </c>
      <c r="AD40" s="41" t="s">
        <v>254</v>
      </c>
      <c r="AE40" s="41" t="s">
        <v>448</v>
      </c>
      <c r="AF40" s="108">
        <v>93.3</v>
      </c>
      <c r="AG40" s="108" t="s">
        <v>968</v>
      </c>
      <c r="AH40" s="108">
        <v>3.2</v>
      </c>
      <c r="AI40" s="108">
        <v>1</v>
      </c>
      <c r="AJ40" s="108">
        <v>4.2</v>
      </c>
      <c r="AK40" s="108" t="s">
        <v>958</v>
      </c>
      <c r="AL40" s="5"/>
    </row>
    <row r="41" spans="1:38">
      <c r="A41" s="6">
        <f t="shared" si="0"/>
        <v>27</v>
      </c>
      <c r="B41" s="108" t="s">
        <v>30</v>
      </c>
      <c r="C41" s="108">
        <v>75</v>
      </c>
      <c r="D41" s="41" t="s">
        <v>366</v>
      </c>
      <c r="E41" s="41" t="s">
        <v>452</v>
      </c>
      <c r="F41" s="108">
        <v>34.299999999999997</v>
      </c>
      <c r="G41" s="108" t="s">
        <v>957</v>
      </c>
      <c r="H41" s="108">
        <v>3.3</v>
      </c>
      <c r="I41" s="108">
        <v>1</v>
      </c>
      <c r="J41" s="108">
        <v>4.3</v>
      </c>
      <c r="K41" s="108" t="s">
        <v>958</v>
      </c>
      <c r="L41" s="5"/>
      <c r="N41" s="108">
        <f t="shared" si="1"/>
        <v>27</v>
      </c>
      <c r="O41" s="108" t="s">
        <v>30</v>
      </c>
      <c r="P41" s="6">
        <v>90</v>
      </c>
      <c r="Q41" s="41" t="s">
        <v>962</v>
      </c>
      <c r="R41" s="41" t="s">
        <v>1016</v>
      </c>
      <c r="S41" s="108">
        <v>98.5</v>
      </c>
      <c r="T41" s="108" t="s">
        <v>957</v>
      </c>
      <c r="U41" s="108">
        <v>3.5</v>
      </c>
      <c r="V41" s="108">
        <v>1</v>
      </c>
      <c r="W41" s="108">
        <v>4.5</v>
      </c>
      <c r="X41" s="108" t="s">
        <v>958</v>
      </c>
      <c r="Y41" s="108"/>
      <c r="AA41" s="108">
        <f t="shared" si="2"/>
        <v>24</v>
      </c>
      <c r="AB41" s="108" t="s">
        <v>30</v>
      </c>
      <c r="AC41" s="108">
        <v>63</v>
      </c>
      <c r="AD41" s="41" t="s">
        <v>448</v>
      </c>
      <c r="AE41" s="41" t="s">
        <v>961</v>
      </c>
      <c r="AF41" s="108">
        <v>103.6</v>
      </c>
      <c r="AG41" s="108" t="s">
        <v>968</v>
      </c>
      <c r="AH41" s="108">
        <v>3.2</v>
      </c>
      <c r="AI41" s="108">
        <v>1</v>
      </c>
      <c r="AJ41" s="108">
        <v>4.2</v>
      </c>
      <c r="AK41" s="108" t="s">
        <v>958</v>
      </c>
      <c r="AL41" s="5"/>
    </row>
    <row r="42" spans="1:38">
      <c r="A42" s="6">
        <f t="shared" si="0"/>
        <v>28</v>
      </c>
      <c r="B42" s="108" t="s">
        <v>30</v>
      </c>
      <c r="C42" s="108">
        <v>75</v>
      </c>
      <c r="D42" s="41" t="s">
        <v>452</v>
      </c>
      <c r="E42" s="41" t="s">
        <v>259</v>
      </c>
      <c r="F42" s="108">
        <v>32.6</v>
      </c>
      <c r="G42" s="108" t="s">
        <v>957</v>
      </c>
      <c r="H42" s="108">
        <v>3.3</v>
      </c>
      <c r="I42" s="108">
        <v>1</v>
      </c>
      <c r="J42" s="108">
        <v>4.3</v>
      </c>
      <c r="K42" s="108" t="s">
        <v>958</v>
      </c>
      <c r="L42" s="5"/>
      <c r="N42" s="108">
        <f t="shared" si="1"/>
        <v>28</v>
      </c>
      <c r="O42" s="108" t="s">
        <v>30</v>
      </c>
      <c r="P42" s="6">
        <v>90</v>
      </c>
      <c r="Q42" s="41" t="s">
        <v>1016</v>
      </c>
      <c r="R42" s="41" t="s">
        <v>1017</v>
      </c>
      <c r="S42" s="108">
        <v>16.3</v>
      </c>
      <c r="T42" s="108" t="s">
        <v>957</v>
      </c>
      <c r="U42" s="108">
        <v>3.5</v>
      </c>
      <c r="V42" s="108">
        <v>1</v>
      </c>
      <c r="W42" s="108">
        <v>4.5</v>
      </c>
      <c r="X42" s="108" t="s">
        <v>958</v>
      </c>
      <c r="Y42" s="108"/>
      <c r="AA42" s="108">
        <f t="shared" si="2"/>
        <v>25</v>
      </c>
      <c r="AB42" s="108" t="s">
        <v>30</v>
      </c>
      <c r="AC42" s="108">
        <v>63</v>
      </c>
      <c r="AD42" s="41" t="s">
        <v>978</v>
      </c>
      <c r="AE42" s="41" t="s">
        <v>1018</v>
      </c>
      <c r="AF42" s="108">
        <v>83.6</v>
      </c>
      <c r="AG42" s="108" t="s">
        <v>968</v>
      </c>
      <c r="AH42" s="108">
        <v>3.2</v>
      </c>
      <c r="AI42" s="108">
        <v>1</v>
      </c>
      <c r="AJ42" s="108">
        <v>4.2</v>
      </c>
      <c r="AK42" s="108" t="s">
        <v>958</v>
      </c>
      <c r="AL42" s="5"/>
    </row>
    <row r="43" spans="1:38">
      <c r="A43" s="6">
        <f t="shared" si="0"/>
        <v>29</v>
      </c>
      <c r="B43" s="108" t="s">
        <v>30</v>
      </c>
      <c r="C43" s="108">
        <v>250</v>
      </c>
      <c r="D43" s="108" t="s">
        <v>1019</v>
      </c>
      <c r="E43" s="108" t="s">
        <v>1020</v>
      </c>
      <c r="F43" s="108">
        <v>740</v>
      </c>
      <c r="G43" s="108" t="s">
        <v>957</v>
      </c>
      <c r="H43" s="108">
        <v>3.3</v>
      </c>
      <c r="I43" s="108">
        <v>1</v>
      </c>
      <c r="J43" s="108">
        <v>4.3</v>
      </c>
      <c r="K43" s="108" t="s">
        <v>958</v>
      </c>
      <c r="L43" s="5"/>
      <c r="N43" s="108">
        <f t="shared" si="1"/>
        <v>29</v>
      </c>
      <c r="O43" s="108" t="s">
        <v>30</v>
      </c>
      <c r="P43" s="6">
        <v>90</v>
      </c>
      <c r="Q43" s="41" t="s">
        <v>1017</v>
      </c>
      <c r="R43" s="41" t="s">
        <v>1021</v>
      </c>
      <c r="S43" s="108">
        <v>38.4</v>
      </c>
      <c r="T43" s="108" t="s">
        <v>957</v>
      </c>
      <c r="U43" s="108">
        <v>3.5</v>
      </c>
      <c r="V43" s="108">
        <v>1</v>
      </c>
      <c r="W43" s="108">
        <v>4.5</v>
      </c>
      <c r="X43" s="108" t="s">
        <v>958</v>
      </c>
      <c r="Y43" s="108"/>
      <c r="AA43" s="108">
        <f t="shared" si="2"/>
        <v>26</v>
      </c>
      <c r="AB43" s="108" t="s">
        <v>30</v>
      </c>
      <c r="AC43" s="108">
        <v>63</v>
      </c>
      <c r="AD43" s="41" t="s">
        <v>1022</v>
      </c>
      <c r="AE43" s="41" t="s">
        <v>978</v>
      </c>
      <c r="AF43" s="108">
        <v>17.399999999999999</v>
      </c>
      <c r="AG43" s="108" t="s">
        <v>968</v>
      </c>
      <c r="AH43" s="108">
        <v>3.2</v>
      </c>
      <c r="AI43" s="108">
        <v>1</v>
      </c>
      <c r="AJ43" s="108">
        <v>4.2</v>
      </c>
      <c r="AK43" s="108" t="s">
        <v>958</v>
      </c>
      <c r="AL43" s="5"/>
    </row>
    <row r="44" spans="1:38" ht="15.75">
      <c r="A44" s="129"/>
      <c r="B44" s="246" t="s">
        <v>1023</v>
      </c>
      <c r="C44" s="247"/>
      <c r="D44" s="247"/>
      <c r="E44" s="247"/>
      <c r="F44" s="248"/>
      <c r="G44" s="129" t="s">
        <v>1024</v>
      </c>
      <c r="H44" s="129"/>
      <c r="I44" s="129"/>
      <c r="J44" s="129" t="s">
        <v>1025</v>
      </c>
      <c r="K44" s="129"/>
      <c r="L44" s="129"/>
      <c r="N44" s="108">
        <f t="shared" si="1"/>
        <v>30</v>
      </c>
      <c r="O44" s="108" t="s">
        <v>30</v>
      </c>
      <c r="P44" s="6">
        <v>90</v>
      </c>
      <c r="Q44" s="41" t="s">
        <v>1021</v>
      </c>
      <c r="R44" s="41" t="s">
        <v>1026</v>
      </c>
      <c r="S44" s="108">
        <v>58.7</v>
      </c>
      <c r="T44" s="108" t="s">
        <v>957</v>
      </c>
      <c r="U44" s="108">
        <v>3.5</v>
      </c>
      <c r="V44" s="108">
        <v>1</v>
      </c>
      <c r="W44" s="108">
        <v>4.5</v>
      </c>
      <c r="X44" s="108" t="s">
        <v>958</v>
      </c>
      <c r="Y44" s="108"/>
      <c r="AA44" s="108">
        <f t="shared" si="2"/>
        <v>27</v>
      </c>
      <c r="AB44" s="108" t="s">
        <v>30</v>
      </c>
      <c r="AC44" s="108">
        <v>110</v>
      </c>
      <c r="AD44" s="41" t="s">
        <v>1027</v>
      </c>
      <c r="AE44" s="41" t="s">
        <v>570</v>
      </c>
      <c r="AF44" s="108">
        <v>170.3</v>
      </c>
      <c r="AG44" s="108" t="s">
        <v>968</v>
      </c>
      <c r="AH44" s="108">
        <v>3.2</v>
      </c>
      <c r="AI44" s="108">
        <v>1</v>
      </c>
      <c r="AJ44" s="108">
        <v>4.2</v>
      </c>
      <c r="AK44" s="108" t="s">
        <v>958</v>
      </c>
      <c r="AL44" s="5"/>
    </row>
    <row r="45" spans="1:38" ht="15.75">
      <c r="A45" s="130" t="s">
        <v>1028</v>
      </c>
      <c r="B45" s="130"/>
      <c r="C45" s="239"/>
      <c r="D45" s="240"/>
      <c r="E45" s="240"/>
      <c r="F45" s="241"/>
      <c r="G45" s="239"/>
      <c r="H45" s="241"/>
      <c r="I45" s="239"/>
      <c r="J45" s="240"/>
      <c r="K45" s="240"/>
      <c r="L45" s="241"/>
      <c r="N45" s="108">
        <f t="shared" si="1"/>
        <v>31</v>
      </c>
      <c r="O45" s="108" t="s">
        <v>30</v>
      </c>
      <c r="P45" s="6">
        <v>90</v>
      </c>
      <c r="Q45" s="41" t="s">
        <v>1026</v>
      </c>
      <c r="R45" s="41" t="s">
        <v>1029</v>
      </c>
      <c r="S45" s="108">
        <v>57.3</v>
      </c>
      <c r="T45" s="108" t="s">
        <v>957</v>
      </c>
      <c r="U45" s="108">
        <v>3.5</v>
      </c>
      <c r="V45" s="108">
        <v>1</v>
      </c>
      <c r="W45" s="108">
        <v>4.5</v>
      </c>
      <c r="X45" s="108" t="s">
        <v>958</v>
      </c>
      <c r="Y45" s="108"/>
      <c r="AA45" s="108">
        <f t="shared" si="2"/>
        <v>28</v>
      </c>
      <c r="AB45" s="108" t="s">
        <v>30</v>
      </c>
      <c r="AC45" s="108">
        <v>63</v>
      </c>
      <c r="AD45" s="41" t="s">
        <v>570</v>
      </c>
      <c r="AE45" s="41" t="s">
        <v>1030</v>
      </c>
      <c r="AF45" s="108">
        <v>13.4</v>
      </c>
      <c r="AG45" s="108" t="s">
        <v>968</v>
      </c>
      <c r="AH45" s="108">
        <v>3.2</v>
      </c>
      <c r="AI45" s="108">
        <v>1</v>
      </c>
      <c r="AJ45" s="108">
        <v>4.2</v>
      </c>
      <c r="AK45" s="108" t="s">
        <v>958</v>
      </c>
      <c r="AL45" s="5"/>
    </row>
    <row r="46" spans="1:38" ht="15.75">
      <c r="A46" s="130" t="s">
        <v>1031</v>
      </c>
      <c r="B46" s="130"/>
      <c r="C46" s="239" t="s">
        <v>1032</v>
      </c>
      <c r="D46" s="240"/>
      <c r="E46" s="240"/>
      <c r="F46" s="241"/>
      <c r="G46" s="239"/>
      <c r="H46" s="241"/>
      <c r="I46" s="239"/>
      <c r="J46" s="240"/>
      <c r="K46" s="240"/>
      <c r="L46" s="241"/>
      <c r="N46" s="108">
        <f t="shared" si="1"/>
        <v>32</v>
      </c>
      <c r="O46" s="108" t="s">
        <v>30</v>
      </c>
      <c r="P46" s="6">
        <v>63</v>
      </c>
      <c r="Q46" s="41" t="s">
        <v>1021</v>
      </c>
      <c r="R46" s="41" t="s">
        <v>955</v>
      </c>
      <c r="S46" s="108">
        <v>70.2</v>
      </c>
      <c r="T46" s="108" t="s">
        <v>957</v>
      </c>
      <c r="U46" s="108">
        <v>3.5</v>
      </c>
      <c r="V46" s="108">
        <v>1</v>
      </c>
      <c r="W46" s="108">
        <v>4.5</v>
      </c>
      <c r="X46" s="108" t="s">
        <v>958</v>
      </c>
      <c r="Y46" s="108"/>
      <c r="AA46" s="108">
        <f t="shared" si="2"/>
        <v>29</v>
      </c>
      <c r="AB46" s="108" t="s">
        <v>30</v>
      </c>
      <c r="AC46" s="108">
        <v>63</v>
      </c>
      <c r="AD46" s="41" t="s">
        <v>1015</v>
      </c>
      <c r="AE46" s="41" t="s">
        <v>254</v>
      </c>
      <c r="AF46" s="108">
        <v>169.4</v>
      </c>
      <c r="AG46" s="108" t="s">
        <v>968</v>
      </c>
      <c r="AH46" s="108">
        <v>3.2</v>
      </c>
      <c r="AI46" s="108">
        <v>1</v>
      </c>
      <c r="AJ46" s="108">
        <v>4.2</v>
      </c>
      <c r="AK46" s="108" t="s">
        <v>958</v>
      </c>
      <c r="AL46" s="5"/>
    </row>
    <row r="47" spans="1:38" ht="15.75">
      <c r="A47" s="130" t="s">
        <v>1033</v>
      </c>
      <c r="B47" s="130"/>
      <c r="C47" s="239" t="s">
        <v>1034</v>
      </c>
      <c r="D47" s="240"/>
      <c r="E47" s="240"/>
      <c r="F47" s="241"/>
      <c r="G47" s="239"/>
      <c r="H47" s="241"/>
      <c r="I47" s="239"/>
      <c r="J47" s="240"/>
      <c r="K47" s="240"/>
      <c r="L47" s="241"/>
      <c r="N47" s="108">
        <f t="shared" si="1"/>
        <v>33</v>
      </c>
      <c r="O47" s="108" t="s">
        <v>30</v>
      </c>
      <c r="P47" s="6">
        <v>90</v>
      </c>
      <c r="Q47" s="41" t="s">
        <v>955</v>
      </c>
      <c r="R47" s="41" t="s">
        <v>1035</v>
      </c>
      <c r="S47" s="108">
        <v>72.099999999999994</v>
      </c>
      <c r="T47" s="108" t="s">
        <v>957</v>
      </c>
      <c r="U47" s="108">
        <v>3.5</v>
      </c>
      <c r="V47" s="108">
        <v>1</v>
      </c>
      <c r="W47" s="108">
        <v>4.5</v>
      </c>
      <c r="X47" s="108" t="s">
        <v>958</v>
      </c>
      <c r="Y47" s="108"/>
      <c r="AA47" s="108">
        <f t="shared" si="2"/>
        <v>30</v>
      </c>
      <c r="AB47" s="108" t="s">
        <v>30</v>
      </c>
      <c r="AC47" s="108">
        <v>63</v>
      </c>
      <c r="AD47" s="41" t="s">
        <v>977</v>
      </c>
      <c r="AE47" s="41" t="s">
        <v>980</v>
      </c>
      <c r="AF47" s="108">
        <v>10.3</v>
      </c>
      <c r="AG47" s="108" t="s">
        <v>968</v>
      </c>
      <c r="AH47" s="108">
        <v>3.2</v>
      </c>
      <c r="AI47" s="108">
        <v>1</v>
      </c>
      <c r="AJ47" s="108">
        <v>4.2</v>
      </c>
      <c r="AK47" s="108" t="s">
        <v>958</v>
      </c>
      <c r="AL47" s="5"/>
    </row>
    <row r="48" spans="1:38" ht="15.75">
      <c r="A48" s="242" t="s">
        <v>1036</v>
      </c>
      <c r="B48" s="242"/>
      <c r="C48" s="243"/>
      <c r="D48" s="244"/>
      <c r="E48" s="244"/>
      <c r="F48" s="244"/>
      <c r="G48" s="245"/>
      <c r="H48" s="245"/>
      <c r="I48" s="245"/>
      <c r="J48" s="245"/>
      <c r="K48" s="245"/>
      <c r="L48" s="245"/>
      <c r="N48" s="108">
        <f t="shared" si="1"/>
        <v>34</v>
      </c>
      <c r="O48" s="108" t="s">
        <v>30</v>
      </c>
      <c r="P48" s="6">
        <v>90</v>
      </c>
      <c r="Q48" s="41" t="s">
        <v>1037</v>
      </c>
      <c r="R48" s="41" t="s">
        <v>1038</v>
      </c>
      <c r="S48" s="108">
        <v>65.400000000000006</v>
      </c>
      <c r="T48" s="108" t="s">
        <v>957</v>
      </c>
      <c r="U48" s="108">
        <v>3.5</v>
      </c>
      <c r="V48" s="108">
        <v>1</v>
      </c>
      <c r="W48" s="108">
        <v>4.5</v>
      </c>
      <c r="X48" s="108" t="s">
        <v>958</v>
      </c>
      <c r="Y48" s="108"/>
      <c r="AA48" s="108">
        <f t="shared" si="2"/>
        <v>31</v>
      </c>
      <c r="AB48" s="108" t="s">
        <v>30</v>
      </c>
      <c r="AC48" s="108">
        <v>75</v>
      </c>
      <c r="AD48" s="41" t="s">
        <v>570</v>
      </c>
      <c r="AE48" s="41" t="s">
        <v>445</v>
      </c>
      <c r="AF48" s="108">
        <v>108.7</v>
      </c>
      <c r="AG48" s="108" t="s">
        <v>968</v>
      </c>
      <c r="AH48" s="108">
        <v>3.2</v>
      </c>
      <c r="AI48" s="108">
        <v>1</v>
      </c>
      <c r="AJ48" s="108">
        <v>4.2</v>
      </c>
      <c r="AK48" s="108" t="s">
        <v>958</v>
      </c>
      <c r="AL48" s="5"/>
    </row>
    <row r="49" spans="1:38">
      <c r="N49" s="108">
        <f t="shared" si="1"/>
        <v>35</v>
      </c>
      <c r="O49" s="108" t="s">
        <v>30</v>
      </c>
      <c r="P49" s="6">
        <v>90</v>
      </c>
      <c r="Q49" s="41" t="s">
        <v>1035</v>
      </c>
      <c r="R49" s="41" t="s">
        <v>1038</v>
      </c>
      <c r="S49" s="108">
        <v>6.1</v>
      </c>
      <c r="T49" s="108" t="s">
        <v>957</v>
      </c>
      <c r="U49" s="108">
        <v>3.5</v>
      </c>
      <c r="V49" s="108">
        <v>1</v>
      </c>
      <c r="W49" s="108">
        <v>4.5</v>
      </c>
      <c r="X49" s="108" t="s">
        <v>958</v>
      </c>
      <c r="Y49" s="108"/>
      <c r="AA49" s="108">
        <f t="shared" si="2"/>
        <v>32</v>
      </c>
      <c r="AB49" s="108" t="s">
        <v>30</v>
      </c>
      <c r="AC49" s="108">
        <v>75</v>
      </c>
      <c r="AD49" s="41" t="s">
        <v>987</v>
      </c>
      <c r="AE49" s="41" t="s">
        <v>638</v>
      </c>
      <c r="AF49" s="131">
        <v>44.5</v>
      </c>
      <c r="AG49" s="108" t="s">
        <v>968</v>
      </c>
      <c r="AH49" s="108">
        <v>3.2</v>
      </c>
      <c r="AI49" s="108">
        <v>1</v>
      </c>
      <c r="AJ49" s="108">
        <v>4.2</v>
      </c>
      <c r="AK49" s="108" t="s">
        <v>958</v>
      </c>
      <c r="AL49" s="5"/>
    </row>
    <row r="50" spans="1:38">
      <c r="C50">
        <v>63</v>
      </c>
      <c r="D50">
        <v>75</v>
      </c>
      <c r="E50">
        <v>90</v>
      </c>
      <c r="F50">
        <v>250</v>
      </c>
      <c r="N50" s="108">
        <f t="shared" si="1"/>
        <v>36</v>
      </c>
      <c r="O50" s="108" t="s">
        <v>30</v>
      </c>
      <c r="P50" s="6">
        <v>75</v>
      </c>
      <c r="Q50" s="41" t="s">
        <v>1038</v>
      </c>
      <c r="R50" s="41"/>
      <c r="S50" s="108">
        <v>292.8</v>
      </c>
      <c r="T50" s="108" t="s">
        <v>957</v>
      </c>
      <c r="U50" s="108">
        <v>3.5</v>
      </c>
      <c r="V50" s="108">
        <v>1</v>
      </c>
      <c r="W50" s="108">
        <v>4.5</v>
      </c>
      <c r="X50" s="108" t="s">
        <v>958</v>
      </c>
      <c r="Y50" s="108"/>
      <c r="AA50" s="108">
        <f t="shared" si="2"/>
        <v>33</v>
      </c>
      <c r="AB50" s="108" t="s">
        <v>30</v>
      </c>
      <c r="AC50" s="108">
        <v>90</v>
      </c>
      <c r="AD50" s="41" t="s">
        <v>998</v>
      </c>
      <c r="AE50" s="41" t="s">
        <v>1039</v>
      </c>
      <c r="AF50" s="108">
        <v>97.5</v>
      </c>
      <c r="AG50" s="108" t="s">
        <v>968</v>
      </c>
      <c r="AH50" s="108">
        <v>3.2</v>
      </c>
      <c r="AI50" s="108">
        <v>1</v>
      </c>
      <c r="AJ50" s="108">
        <v>4.2</v>
      </c>
      <c r="AK50" s="108" t="s">
        <v>958</v>
      </c>
      <c r="AL50" s="5"/>
    </row>
    <row r="51" spans="1:38" ht="15.75">
      <c r="C51">
        <f>+SUMIF($C$15:$C$43,C50,$F$15:$F$43)</f>
        <v>695.8</v>
      </c>
      <c r="D51">
        <f t="shared" ref="D51:F51" si="3">+SUMIF($C$15:$C$43,D50,$F$15:$F$43)</f>
        <v>384.1</v>
      </c>
      <c r="E51">
        <f t="shared" si="3"/>
        <v>513.79999999999995</v>
      </c>
      <c r="F51">
        <f t="shared" si="3"/>
        <v>740</v>
      </c>
      <c r="N51" s="129"/>
      <c r="O51" s="246" t="s">
        <v>1023</v>
      </c>
      <c r="P51" s="247"/>
      <c r="Q51" s="247"/>
      <c r="R51" s="247"/>
      <c r="S51" s="248"/>
      <c r="T51" s="129" t="s">
        <v>1024</v>
      </c>
      <c r="U51" s="129"/>
      <c r="V51" s="129"/>
      <c r="W51" s="129" t="s">
        <v>1025</v>
      </c>
      <c r="X51" s="129"/>
      <c r="Y51" s="129"/>
      <c r="AA51" s="108">
        <f t="shared" si="2"/>
        <v>34</v>
      </c>
      <c r="AB51" s="108" t="s">
        <v>30</v>
      </c>
      <c r="AC51" s="108">
        <v>110</v>
      </c>
      <c r="AD51" s="41" t="s">
        <v>1040</v>
      </c>
      <c r="AE51" s="41" t="s">
        <v>1041</v>
      </c>
      <c r="AF51" s="108">
        <v>168.1</v>
      </c>
      <c r="AG51" s="108" t="s">
        <v>968</v>
      </c>
      <c r="AH51" s="108">
        <v>3.2</v>
      </c>
      <c r="AI51" s="108">
        <v>1</v>
      </c>
      <c r="AJ51" s="108">
        <v>4.2</v>
      </c>
      <c r="AK51" s="108" t="s">
        <v>958</v>
      </c>
      <c r="AL51" s="5"/>
    </row>
    <row r="52" spans="1:38" ht="15.75">
      <c r="N52" s="237" t="s">
        <v>1028</v>
      </c>
      <c r="O52" s="238"/>
      <c r="P52" s="239"/>
      <c r="Q52" s="240"/>
      <c r="R52" s="240"/>
      <c r="S52" s="241"/>
      <c r="T52" s="239"/>
      <c r="U52" s="241"/>
      <c r="V52" s="239"/>
      <c r="W52" s="240"/>
      <c r="X52" s="240"/>
      <c r="Y52" s="241"/>
      <c r="AA52" s="108">
        <f t="shared" si="2"/>
        <v>35</v>
      </c>
      <c r="AB52" s="108" t="s">
        <v>30</v>
      </c>
      <c r="AC52" s="108">
        <v>63</v>
      </c>
      <c r="AD52" s="41" t="s">
        <v>542</v>
      </c>
      <c r="AE52" s="41" t="s">
        <v>540</v>
      </c>
      <c r="AF52" s="108">
        <v>111.3</v>
      </c>
      <c r="AG52" s="108" t="s">
        <v>968</v>
      </c>
      <c r="AH52" s="108">
        <v>3.2</v>
      </c>
      <c r="AI52" s="108">
        <v>1</v>
      </c>
      <c r="AJ52" s="108">
        <v>4.2</v>
      </c>
      <c r="AK52" s="108" t="s">
        <v>958</v>
      </c>
      <c r="AL52" s="5"/>
    </row>
    <row r="53" spans="1:38" ht="15.75">
      <c r="N53" s="237" t="s">
        <v>1031</v>
      </c>
      <c r="O53" s="238"/>
      <c r="P53" s="239" t="s">
        <v>1032</v>
      </c>
      <c r="Q53" s="240"/>
      <c r="R53" s="240"/>
      <c r="S53" s="241"/>
      <c r="T53" s="239"/>
      <c r="U53" s="241"/>
      <c r="V53" s="239"/>
      <c r="W53" s="240"/>
      <c r="X53" s="240"/>
      <c r="Y53" s="241"/>
      <c r="AA53" s="108">
        <f t="shared" si="2"/>
        <v>36</v>
      </c>
      <c r="AB53" s="108" t="s">
        <v>30</v>
      </c>
      <c r="AC53" s="108">
        <v>63</v>
      </c>
      <c r="AD53" s="41" t="s">
        <v>1027</v>
      </c>
      <c r="AE53" s="41" t="s">
        <v>570</v>
      </c>
      <c r="AF53" s="108">
        <v>170.3</v>
      </c>
      <c r="AG53" s="108" t="s">
        <v>968</v>
      </c>
      <c r="AH53" s="108">
        <v>3.2</v>
      </c>
      <c r="AI53" s="108">
        <v>1</v>
      </c>
      <c r="AJ53" s="108">
        <v>4.2</v>
      </c>
      <c r="AK53" s="108" t="s">
        <v>958</v>
      </c>
      <c r="AL53" s="5"/>
    </row>
    <row r="54" spans="1:38" ht="16.5" thickBot="1">
      <c r="N54" s="237" t="s">
        <v>1033</v>
      </c>
      <c r="O54" s="238"/>
      <c r="P54" s="239" t="s">
        <v>1034</v>
      </c>
      <c r="Q54" s="240"/>
      <c r="R54" s="240"/>
      <c r="S54" s="241"/>
      <c r="T54" s="239"/>
      <c r="U54" s="241"/>
      <c r="V54" s="239"/>
      <c r="W54" s="240"/>
      <c r="X54" s="240"/>
      <c r="Y54" s="241"/>
      <c r="AA54" s="108">
        <f t="shared" si="2"/>
        <v>37</v>
      </c>
      <c r="AB54" s="108" t="s">
        <v>30</v>
      </c>
      <c r="AC54" s="108">
        <v>63</v>
      </c>
      <c r="AD54" s="41" t="s">
        <v>1015</v>
      </c>
      <c r="AE54" s="41" t="s">
        <v>254</v>
      </c>
      <c r="AF54" s="108">
        <v>169.4</v>
      </c>
      <c r="AG54" s="108" t="s">
        <v>968</v>
      </c>
      <c r="AH54" s="108">
        <v>3.2</v>
      </c>
      <c r="AI54" s="108">
        <v>1</v>
      </c>
      <c r="AJ54" s="108">
        <v>4.2</v>
      </c>
      <c r="AK54" s="108" t="s">
        <v>958</v>
      </c>
      <c r="AL54" s="5"/>
    </row>
    <row r="55" spans="1:38" ht="23.25">
      <c r="A55" s="210"/>
      <c r="B55" s="212" t="s">
        <v>930</v>
      </c>
      <c r="C55" s="213"/>
      <c r="D55" s="213"/>
      <c r="E55" s="213"/>
      <c r="F55" s="213"/>
      <c r="G55" s="213"/>
      <c r="H55" s="214"/>
      <c r="I55" s="132"/>
      <c r="J55" s="77"/>
      <c r="K55" s="77"/>
      <c r="L55" s="80"/>
      <c r="N55" s="242" t="s">
        <v>1036</v>
      </c>
      <c r="O55" s="242"/>
      <c r="P55" s="243"/>
      <c r="Q55" s="244"/>
      <c r="R55" s="244"/>
      <c r="S55" s="244"/>
      <c r="T55" s="245"/>
      <c r="U55" s="245"/>
      <c r="V55" s="245"/>
      <c r="W55" s="245"/>
      <c r="X55" s="245"/>
      <c r="Y55" s="245"/>
      <c r="AA55" s="108">
        <f t="shared" si="2"/>
        <v>38</v>
      </c>
      <c r="AB55" s="108" t="s">
        <v>30</v>
      </c>
      <c r="AC55" s="108">
        <v>63</v>
      </c>
      <c r="AD55" s="41" t="s">
        <v>283</v>
      </c>
      <c r="AE55" s="41" t="s">
        <v>1014</v>
      </c>
      <c r="AF55" s="108">
        <v>30.1</v>
      </c>
      <c r="AG55" s="108" t="s">
        <v>968</v>
      </c>
      <c r="AH55" s="108">
        <v>3.2</v>
      </c>
      <c r="AI55" s="108">
        <v>1</v>
      </c>
      <c r="AJ55" s="108">
        <v>4.2</v>
      </c>
      <c r="AK55" s="108" t="s">
        <v>958</v>
      </c>
      <c r="AL55" s="5"/>
    </row>
    <row r="56" spans="1:38" ht="23.25">
      <c r="A56" s="211"/>
      <c r="B56" s="215"/>
      <c r="C56" s="216"/>
      <c r="D56" s="216"/>
      <c r="E56" s="216"/>
      <c r="F56" s="216"/>
      <c r="G56" s="216"/>
      <c r="H56" s="217"/>
      <c r="I56" s="133"/>
      <c r="J56" s="67"/>
      <c r="K56" s="67"/>
      <c r="L56" s="83"/>
      <c r="N56" s="87"/>
      <c r="AA56" s="129"/>
      <c r="AB56" s="246" t="s">
        <v>1023</v>
      </c>
      <c r="AC56" s="247"/>
      <c r="AD56" s="247"/>
      <c r="AE56" s="247"/>
      <c r="AF56" s="248"/>
      <c r="AG56" s="129" t="s">
        <v>1024</v>
      </c>
      <c r="AH56" s="129"/>
      <c r="AI56" s="129"/>
      <c r="AJ56" s="129" t="s">
        <v>1025</v>
      </c>
      <c r="AK56" s="129"/>
      <c r="AL56" s="129"/>
    </row>
    <row r="57" spans="1:38" ht="23.25">
      <c r="A57" s="211"/>
      <c r="B57" s="215"/>
      <c r="C57" s="216"/>
      <c r="D57" s="216"/>
      <c r="E57" s="216"/>
      <c r="F57" s="216"/>
      <c r="G57" s="216"/>
      <c r="H57" s="217"/>
      <c r="I57" s="133"/>
      <c r="J57" s="67"/>
      <c r="K57" s="67"/>
      <c r="L57" s="83"/>
      <c r="N57" s="87"/>
      <c r="R57">
        <v>63</v>
      </c>
      <c r="S57">
        <v>75</v>
      </c>
      <c r="T57">
        <v>90</v>
      </c>
      <c r="U57">
        <v>110</v>
      </c>
      <c r="AA57" s="237" t="s">
        <v>1028</v>
      </c>
      <c r="AB57" s="238"/>
      <c r="AC57" s="239"/>
      <c r="AD57" s="240"/>
      <c r="AE57" s="240"/>
      <c r="AF57" s="241"/>
      <c r="AG57" s="239"/>
      <c r="AH57" s="241"/>
      <c r="AI57" s="239"/>
      <c r="AJ57" s="240"/>
      <c r="AK57" s="240"/>
      <c r="AL57" s="241"/>
    </row>
    <row r="58" spans="1:38" ht="23.25">
      <c r="A58" s="211"/>
      <c r="B58" s="215"/>
      <c r="C58" s="216"/>
      <c r="D58" s="216"/>
      <c r="E58" s="216"/>
      <c r="F58" s="216"/>
      <c r="G58" s="216"/>
      <c r="H58" s="217"/>
      <c r="I58" s="133"/>
      <c r="J58" s="67"/>
      <c r="K58" s="67"/>
      <c r="L58" s="83"/>
      <c r="N58" s="87"/>
      <c r="R58">
        <f>+SUMIF($P$15:$P$50,R57,$S$15:$S$50)</f>
        <v>430.40000000000003</v>
      </c>
      <c r="S58">
        <f t="shared" ref="S58:U58" si="4">+SUMIF($P$15:$P$50,S57,$S$15:$S$50)</f>
        <v>1033.5999999999999</v>
      </c>
      <c r="T58">
        <f t="shared" si="4"/>
        <v>1368.3999999999999</v>
      </c>
      <c r="U58">
        <f t="shared" si="4"/>
        <v>851.90000000000009</v>
      </c>
      <c r="AA58" s="237" t="s">
        <v>1031</v>
      </c>
      <c r="AB58" s="238"/>
      <c r="AC58" s="239" t="s">
        <v>1032</v>
      </c>
      <c r="AD58" s="240"/>
      <c r="AE58" s="240"/>
      <c r="AF58" s="241"/>
      <c r="AG58" s="239"/>
      <c r="AH58" s="241"/>
      <c r="AI58" s="239"/>
      <c r="AJ58" s="240"/>
      <c r="AK58" s="240"/>
      <c r="AL58" s="241"/>
    </row>
    <row r="59" spans="1:38" ht="16.5">
      <c r="A59" s="206" t="s">
        <v>931</v>
      </c>
      <c r="B59" s="207"/>
      <c r="C59" s="113" t="s">
        <v>932</v>
      </c>
      <c r="D59" s="114"/>
      <c r="E59" s="114"/>
      <c r="F59" s="114"/>
      <c r="G59" s="114"/>
      <c r="H59" s="114"/>
      <c r="I59" s="114"/>
      <c r="J59" s="114"/>
      <c r="K59" s="114"/>
      <c r="L59" s="115"/>
      <c r="AA59" s="237" t="s">
        <v>1033</v>
      </c>
      <c r="AB59" s="238"/>
      <c r="AC59" s="239" t="s">
        <v>1034</v>
      </c>
      <c r="AD59" s="240"/>
      <c r="AE59" s="240"/>
      <c r="AF59" s="241"/>
      <c r="AG59" s="239"/>
      <c r="AH59" s="241"/>
      <c r="AI59" s="239"/>
      <c r="AJ59" s="240"/>
      <c r="AK59" s="240"/>
      <c r="AL59" s="241"/>
    </row>
    <row r="60" spans="1:38" ht="16.5">
      <c r="A60" s="206" t="s">
        <v>933</v>
      </c>
      <c r="B60" s="207"/>
      <c r="C60" s="113" t="s">
        <v>934</v>
      </c>
      <c r="D60" s="114"/>
      <c r="E60" s="114"/>
      <c r="F60" s="114"/>
      <c r="G60" s="114"/>
      <c r="H60" s="114"/>
      <c r="I60" s="114"/>
      <c r="J60" s="114"/>
      <c r="K60" s="114"/>
      <c r="L60" s="115"/>
      <c r="AA60" s="242" t="s">
        <v>1036</v>
      </c>
      <c r="AB60" s="242"/>
      <c r="AC60" s="243"/>
      <c r="AD60" s="244"/>
      <c r="AE60" s="244"/>
      <c r="AF60" s="244"/>
      <c r="AG60" s="245"/>
      <c r="AH60" s="245"/>
      <c r="AI60" s="245"/>
      <c r="AJ60" s="245"/>
      <c r="AK60" s="245"/>
      <c r="AL60" s="245"/>
    </row>
    <row r="61" spans="1:38" ht="16.5">
      <c r="A61" s="208" t="s">
        <v>935</v>
      </c>
      <c r="B61" s="209"/>
      <c r="C61" s="113" t="s">
        <v>936</v>
      </c>
      <c r="D61" s="114"/>
      <c r="E61" s="114"/>
      <c r="F61" s="114"/>
      <c r="G61" s="114"/>
      <c r="H61" s="114"/>
      <c r="I61" s="114"/>
      <c r="J61" s="114"/>
      <c r="K61" s="114"/>
      <c r="L61" s="115"/>
    </row>
    <row r="62" spans="1:38" ht="16.5">
      <c r="A62" s="206" t="s">
        <v>937</v>
      </c>
      <c r="B62" s="207"/>
      <c r="C62" s="113" t="s">
        <v>938</v>
      </c>
      <c r="D62" s="114"/>
      <c r="E62" s="114"/>
      <c r="F62" s="114"/>
      <c r="G62" s="114"/>
      <c r="H62" s="114"/>
      <c r="I62" s="114"/>
      <c r="J62" s="114"/>
      <c r="K62" s="114"/>
      <c r="L62" s="115"/>
      <c r="AC62" s="87">
        <v>63</v>
      </c>
      <c r="AD62" s="87">
        <v>75</v>
      </c>
      <c r="AE62" s="87">
        <v>90</v>
      </c>
      <c r="AF62" s="87">
        <v>110</v>
      </c>
    </row>
    <row r="63" spans="1:38" ht="15.75">
      <c r="A63" s="203" t="s">
        <v>1042</v>
      </c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5"/>
      <c r="R63" s="134"/>
      <c r="S63" s="135"/>
      <c r="T63" s="136"/>
      <c r="U63" s="106"/>
      <c r="AC63" s="87">
        <f>+SUMIF($AC$18:$AC$55,AC62,$AF$18:$AF$55)</f>
        <v>1646.6999999999998</v>
      </c>
      <c r="AD63" s="87">
        <f t="shared" ref="AD63:AE63" si="5">+SUMIF($AC$18:$AC$55,AD62,$AF$18:$AF$55)</f>
        <v>788.2</v>
      </c>
      <c r="AE63" s="87">
        <f t="shared" si="5"/>
        <v>226.79999999999998</v>
      </c>
      <c r="AF63" s="87">
        <f>+SUMIF($AC$18:$AC$55,AF62,$AF$18:$AF$55)</f>
        <v>745.69999999999993</v>
      </c>
    </row>
    <row r="64" spans="1:38" ht="15.75">
      <c r="A64" s="116" t="s">
        <v>940</v>
      </c>
      <c r="B64" s="123">
        <v>44968</v>
      </c>
      <c r="C64" s="117"/>
      <c r="D64" s="117"/>
      <c r="E64" s="117"/>
      <c r="F64" s="117"/>
      <c r="G64" s="118" t="s">
        <v>941</v>
      </c>
      <c r="H64" s="137">
        <v>44968</v>
      </c>
      <c r="I64" s="117"/>
      <c r="J64" s="117"/>
      <c r="K64" s="117"/>
      <c r="L64" s="120"/>
      <c r="R64">
        <v>63</v>
      </c>
      <c r="S64">
        <v>75</v>
      </c>
      <c r="T64">
        <v>90</v>
      </c>
      <c r="U64">
        <v>110</v>
      </c>
      <c r="V64">
        <v>250</v>
      </c>
    </row>
    <row r="65" spans="1:23">
      <c r="A65" s="200"/>
      <c r="B65" s="201"/>
      <c r="C65" s="201"/>
      <c r="D65" s="201"/>
      <c r="E65" s="201"/>
      <c r="F65" s="201"/>
      <c r="G65" s="201"/>
      <c r="H65" s="201"/>
      <c r="I65" s="201"/>
      <c r="J65" s="201"/>
      <c r="K65" s="201"/>
      <c r="L65" s="202"/>
      <c r="P65" s="236" t="s">
        <v>1043</v>
      </c>
      <c r="Q65" s="236"/>
      <c r="R65">
        <f>+C51+R58+AC63+E95</f>
        <v>3083.8999999999996</v>
      </c>
      <c r="S65">
        <f>+D51+S58+AD63+F95</f>
        <v>2760.8999999999996</v>
      </c>
      <c r="T65">
        <f>+E51+T58+AE63</f>
        <v>2109</v>
      </c>
      <c r="U65">
        <f>+U58+G95+AF63</f>
        <v>3011.5</v>
      </c>
      <c r="V65">
        <f>+F51</f>
        <v>740</v>
      </c>
    </row>
    <row r="66" spans="1:23">
      <c r="A66" s="116" t="s">
        <v>1044</v>
      </c>
      <c r="B66" s="124"/>
      <c r="C66" s="124"/>
      <c r="D66" s="139"/>
      <c r="E66" s="118"/>
      <c r="F66" s="119"/>
      <c r="G66" s="118" t="s">
        <v>1045</v>
      </c>
      <c r="H66" s="140">
        <v>44968</v>
      </c>
      <c r="I66" s="125"/>
      <c r="J66" s="125"/>
      <c r="K66" s="125"/>
      <c r="L66" s="126"/>
    </row>
    <row r="67" spans="1:23">
      <c r="A67" s="199" t="s">
        <v>944</v>
      </c>
      <c r="B67" s="197" t="s">
        <v>945</v>
      </c>
      <c r="C67" s="193" t="s">
        <v>1046</v>
      </c>
      <c r="D67" s="193" t="s">
        <v>10</v>
      </c>
      <c r="E67" s="193" t="s">
        <v>11</v>
      </c>
      <c r="F67" s="193" t="s">
        <v>947</v>
      </c>
      <c r="G67" s="194" t="s">
        <v>1047</v>
      </c>
      <c r="H67" s="195" t="s">
        <v>949</v>
      </c>
      <c r="I67" s="196"/>
      <c r="J67" s="173"/>
      <c r="K67" s="197" t="s">
        <v>950</v>
      </c>
      <c r="L67" s="198" t="s">
        <v>951</v>
      </c>
    </row>
    <row r="68" spans="1:23" ht="30">
      <c r="A68" s="199"/>
      <c r="B68" s="197"/>
      <c r="C68" s="193"/>
      <c r="D68" s="193"/>
      <c r="E68" s="193"/>
      <c r="F68" s="193"/>
      <c r="G68" s="194"/>
      <c r="H68" s="127" t="s">
        <v>952</v>
      </c>
      <c r="I68" s="128" t="s">
        <v>953</v>
      </c>
      <c r="J68" s="127" t="s">
        <v>954</v>
      </c>
      <c r="K68" s="197"/>
      <c r="L68" s="198"/>
      <c r="P68" s="235" t="s">
        <v>1048</v>
      </c>
      <c r="Q68" s="235"/>
      <c r="R68" s="131">
        <v>3114.9999999999995</v>
      </c>
      <c r="S68" s="131">
        <v>2768.2000000000007</v>
      </c>
      <c r="T68" s="131">
        <v>2223.2999999999997</v>
      </c>
      <c r="U68" s="131">
        <v>3011.5</v>
      </c>
      <c r="V68" s="131">
        <v>740</v>
      </c>
    </row>
    <row r="69" spans="1:23" ht="15.75">
      <c r="A69" s="121">
        <v>1</v>
      </c>
      <c r="B69" s="142" t="s">
        <v>30</v>
      </c>
      <c r="C69" s="142">
        <v>110</v>
      </c>
      <c r="D69" s="147" t="s">
        <v>194</v>
      </c>
      <c r="E69" s="147" t="s">
        <v>1049</v>
      </c>
      <c r="F69" s="96">
        <v>642</v>
      </c>
      <c r="G69" s="96">
        <v>5.5</v>
      </c>
      <c r="H69" s="143" t="s">
        <v>1050</v>
      </c>
      <c r="I69" s="143" t="s">
        <v>1051</v>
      </c>
      <c r="J69" s="143" t="s">
        <v>1052</v>
      </c>
      <c r="K69" s="144"/>
      <c r="L69" s="145"/>
    </row>
    <row r="70" spans="1:23" ht="15.75">
      <c r="A70" s="121">
        <f>A69+1</f>
        <v>2</v>
      </c>
      <c r="B70" s="142" t="s">
        <v>30</v>
      </c>
      <c r="C70" s="142">
        <v>110</v>
      </c>
      <c r="D70" s="147" t="s">
        <v>1053</v>
      </c>
      <c r="E70" s="147" t="s">
        <v>1054</v>
      </c>
      <c r="F70" s="96">
        <v>216</v>
      </c>
      <c r="G70" s="96">
        <v>5.5</v>
      </c>
      <c r="H70" s="143" t="s">
        <v>1050</v>
      </c>
      <c r="I70" s="143" t="s">
        <v>1051</v>
      </c>
      <c r="J70" s="143" t="s">
        <v>1052</v>
      </c>
      <c r="K70" s="144"/>
      <c r="L70" s="145"/>
      <c r="R70">
        <f>+R68-R65</f>
        <v>31.099999999999909</v>
      </c>
      <c r="S70">
        <f t="shared" ref="S70:V70" si="6">+S68-S65</f>
        <v>7.3000000000010914</v>
      </c>
      <c r="T70">
        <f t="shared" si="6"/>
        <v>114.29999999999973</v>
      </c>
      <c r="U70">
        <f>+U68-U65</f>
        <v>0</v>
      </c>
      <c r="V70">
        <f t="shared" si="6"/>
        <v>0</v>
      </c>
    </row>
    <row r="71" spans="1:23" ht="15.75">
      <c r="A71" s="121">
        <f t="shared" ref="A71:A85" si="7">A70+1</f>
        <v>3</v>
      </c>
      <c r="B71" s="142" t="s">
        <v>30</v>
      </c>
      <c r="C71" s="142">
        <v>110</v>
      </c>
      <c r="D71" s="147" t="s">
        <v>1054</v>
      </c>
      <c r="E71" s="147" t="s">
        <v>1055</v>
      </c>
      <c r="F71" s="96">
        <v>107</v>
      </c>
      <c r="G71" s="96">
        <v>5.5</v>
      </c>
      <c r="H71" s="143" t="s">
        <v>1050</v>
      </c>
      <c r="I71" s="143" t="s">
        <v>1051</v>
      </c>
      <c r="J71" s="143" t="s">
        <v>1052</v>
      </c>
      <c r="K71" s="144"/>
      <c r="L71" s="145"/>
      <c r="W71" s="146"/>
    </row>
    <row r="72" spans="1:23" ht="15.75">
      <c r="A72" s="121">
        <f t="shared" si="7"/>
        <v>4</v>
      </c>
      <c r="B72" s="142" t="s">
        <v>30</v>
      </c>
      <c r="C72" s="142">
        <v>110</v>
      </c>
      <c r="D72" s="147" t="s">
        <v>1055</v>
      </c>
      <c r="E72" s="147" t="s">
        <v>1056</v>
      </c>
      <c r="F72" s="96">
        <v>43.8</v>
      </c>
      <c r="G72" s="96">
        <v>5.5</v>
      </c>
      <c r="H72" s="143" t="s">
        <v>1050</v>
      </c>
      <c r="I72" s="143" t="s">
        <v>1051</v>
      </c>
      <c r="J72" s="143" t="s">
        <v>1052</v>
      </c>
      <c r="K72" s="144"/>
      <c r="L72" s="145"/>
    </row>
    <row r="73" spans="1:23" ht="15.75">
      <c r="A73" s="121">
        <f t="shared" si="7"/>
        <v>5</v>
      </c>
      <c r="B73" s="142" t="s">
        <v>30</v>
      </c>
      <c r="C73" s="142">
        <v>110</v>
      </c>
      <c r="D73" s="147" t="s">
        <v>1056</v>
      </c>
      <c r="E73" s="147" t="s">
        <v>1057</v>
      </c>
      <c r="F73" s="96">
        <v>14.1</v>
      </c>
      <c r="G73" s="96">
        <v>5.5</v>
      </c>
      <c r="H73" s="143" t="s">
        <v>1050</v>
      </c>
      <c r="I73" s="143" t="s">
        <v>1051</v>
      </c>
      <c r="J73" s="143" t="s">
        <v>1052</v>
      </c>
      <c r="K73" s="144"/>
      <c r="L73" s="145"/>
    </row>
    <row r="74" spans="1:23" ht="15.75">
      <c r="A74" s="121">
        <f t="shared" si="7"/>
        <v>6</v>
      </c>
      <c r="B74" s="142" t="s">
        <v>30</v>
      </c>
      <c r="C74" s="142">
        <v>110</v>
      </c>
      <c r="D74" s="142" t="s">
        <v>1057</v>
      </c>
      <c r="E74" s="142" t="s">
        <v>1058</v>
      </c>
      <c r="F74" s="96">
        <v>48</v>
      </c>
      <c r="G74" s="96">
        <v>5.5</v>
      </c>
      <c r="H74" s="143" t="s">
        <v>1050</v>
      </c>
      <c r="I74" s="143" t="s">
        <v>1051</v>
      </c>
      <c r="J74" s="143" t="s">
        <v>1052</v>
      </c>
      <c r="K74" s="144"/>
      <c r="L74" s="145"/>
    </row>
    <row r="75" spans="1:23" ht="15.75">
      <c r="A75" s="121">
        <f t="shared" si="7"/>
        <v>7</v>
      </c>
      <c r="B75" s="142" t="s">
        <v>30</v>
      </c>
      <c r="C75" s="142">
        <v>110</v>
      </c>
      <c r="D75" s="142" t="s">
        <v>1058</v>
      </c>
      <c r="E75" s="142" t="s">
        <v>1059</v>
      </c>
      <c r="F75" s="96">
        <v>42</v>
      </c>
      <c r="G75" s="96">
        <v>5.5</v>
      </c>
      <c r="H75" s="143" t="s">
        <v>1050</v>
      </c>
      <c r="I75" s="143" t="s">
        <v>1051</v>
      </c>
      <c r="J75" s="143" t="s">
        <v>1052</v>
      </c>
      <c r="K75" s="144"/>
      <c r="L75" s="145"/>
    </row>
    <row r="76" spans="1:23" ht="15.75">
      <c r="A76" s="121">
        <f t="shared" si="7"/>
        <v>8</v>
      </c>
      <c r="B76" s="142" t="s">
        <v>30</v>
      </c>
      <c r="C76" s="142">
        <v>110</v>
      </c>
      <c r="D76" s="142" t="s">
        <v>1060</v>
      </c>
      <c r="E76" s="142" t="s">
        <v>1061</v>
      </c>
      <c r="F76" s="96">
        <v>271</v>
      </c>
      <c r="G76" s="96">
        <v>5.5</v>
      </c>
      <c r="H76" s="143" t="s">
        <v>1050</v>
      </c>
      <c r="I76" s="143" t="s">
        <v>1051</v>
      </c>
      <c r="J76" s="143" t="s">
        <v>1052</v>
      </c>
      <c r="K76" s="144"/>
      <c r="L76" s="145"/>
    </row>
    <row r="77" spans="1:23" ht="15.75">
      <c r="A77" s="121">
        <f t="shared" si="7"/>
        <v>9</v>
      </c>
      <c r="B77" s="142" t="s">
        <v>30</v>
      </c>
      <c r="C77" s="142">
        <v>110</v>
      </c>
      <c r="D77" s="142" t="s">
        <v>1061</v>
      </c>
      <c r="E77" s="142" t="s">
        <v>1062</v>
      </c>
      <c r="F77" s="96">
        <v>20</v>
      </c>
      <c r="G77" s="96">
        <v>5.5</v>
      </c>
      <c r="H77" s="143" t="s">
        <v>1050</v>
      </c>
      <c r="I77" s="143" t="s">
        <v>1051</v>
      </c>
      <c r="J77" s="143" t="s">
        <v>1052</v>
      </c>
      <c r="K77" s="144"/>
      <c r="L77" s="145"/>
    </row>
    <row r="78" spans="1:23" ht="15.75">
      <c r="A78" s="121">
        <f t="shared" si="7"/>
        <v>10</v>
      </c>
      <c r="B78" s="142" t="s">
        <v>30</v>
      </c>
      <c r="C78" s="142">
        <v>110</v>
      </c>
      <c r="D78" s="142" t="s">
        <v>1062</v>
      </c>
      <c r="E78" s="142" t="s">
        <v>1063</v>
      </c>
      <c r="F78" s="96">
        <v>10</v>
      </c>
      <c r="G78" s="96">
        <v>5.5</v>
      </c>
      <c r="H78" s="143" t="s">
        <v>1050</v>
      </c>
      <c r="I78" s="143" t="s">
        <v>1051</v>
      </c>
      <c r="J78" s="143" t="s">
        <v>1052</v>
      </c>
      <c r="K78" s="144"/>
      <c r="L78" s="144"/>
    </row>
    <row r="79" spans="1:23" ht="15.75">
      <c r="A79" s="121">
        <f t="shared" si="7"/>
        <v>11</v>
      </c>
      <c r="B79" s="142" t="s">
        <v>30</v>
      </c>
      <c r="C79" s="142">
        <v>63</v>
      </c>
      <c r="D79" s="142" t="s">
        <v>1054</v>
      </c>
      <c r="E79" s="142" t="s">
        <v>1064</v>
      </c>
      <c r="F79" s="142">
        <v>168</v>
      </c>
      <c r="G79" s="96">
        <v>5.5</v>
      </c>
      <c r="H79" s="143" t="s">
        <v>1050</v>
      </c>
      <c r="I79" s="143" t="s">
        <v>1051</v>
      </c>
      <c r="J79" s="143" t="s">
        <v>1052</v>
      </c>
      <c r="K79" s="144"/>
      <c r="L79" s="144"/>
    </row>
    <row r="80" spans="1:23" ht="15.75">
      <c r="A80" s="75">
        <f t="shared" si="7"/>
        <v>12</v>
      </c>
      <c r="B80" s="142" t="s">
        <v>30</v>
      </c>
      <c r="C80" s="142">
        <v>63</v>
      </c>
      <c r="D80" s="142" t="s">
        <v>1064</v>
      </c>
      <c r="E80" s="142" t="s">
        <v>1065</v>
      </c>
      <c r="F80" s="142">
        <v>13</v>
      </c>
      <c r="G80" s="96">
        <v>5.5</v>
      </c>
      <c r="H80" s="143" t="s">
        <v>1050</v>
      </c>
      <c r="I80" s="143" t="s">
        <v>1051</v>
      </c>
      <c r="J80" s="143" t="s">
        <v>1052</v>
      </c>
      <c r="K80" s="144"/>
      <c r="L80" s="144"/>
    </row>
    <row r="81" spans="1:12" ht="15.75">
      <c r="A81" s="75">
        <f t="shared" si="7"/>
        <v>13</v>
      </c>
      <c r="B81" s="142" t="s">
        <v>30</v>
      </c>
      <c r="C81" s="142">
        <v>63</v>
      </c>
      <c r="D81" s="142" t="s">
        <v>1055</v>
      </c>
      <c r="E81" s="142" t="s">
        <v>144</v>
      </c>
      <c r="F81" s="142">
        <v>130</v>
      </c>
      <c r="G81" s="96">
        <v>5.5</v>
      </c>
      <c r="H81" s="143" t="s">
        <v>1050</v>
      </c>
      <c r="I81" s="143" t="s">
        <v>1051</v>
      </c>
      <c r="J81" s="143" t="s">
        <v>1052</v>
      </c>
      <c r="K81" s="144"/>
      <c r="L81" s="144"/>
    </row>
    <row r="82" spans="1:12" ht="15.75">
      <c r="A82" s="75">
        <f t="shared" si="7"/>
        <v>14</v>
      </c>
      <c r="B82" s="142" t="s">
        <v>30</v>
      </c>
      <c r="C82" s="142">
        <v>75</v>
      </c>
      <c r="D82" s="142" t="s">
        <v>1064</v>
      </c>
      <c r="E82" s="142" t="s">
        <v>144</v>
      </c>
      <c r="F82" s="142">
        <v>106</v>
      </c>
      <c r="G82" s="96">
        <v>5.5</v>
      </c>
      <c r="H82" s="143" t="s">
        <v>1050</v>
      </c>
      <c r="I82" s="143" t="s">
        <v>1051</v>
      </c>
      <c r="J82" s="143" t="s">
        <v>1052</v>
      </c>
      <c r="K82" s="144"/>
      <c r="L82" s="144"/>
    </row>
    <row r="83" spans="1:12" ht="15.75">
      <c r="A83" s="75">
        <f t="shared" si="7"/>
        <v>15</v>
      </c>
      <c r="B83" s="142" t="s">
        <v>30</v>
      </c>
      <c r="C83" s="142">
        <v>75</v>
      </c>
      <c r="D83" s="142" t="s">
        <v>144</v>
      </c>
      <c r="E83" s="142" t="s">
        <v>202</v>
      </c>
      <c r="F83" s="142">
        <v>73</v>
      </c>
      <c r="G83" s="96">
        <v>5.5</v>
      </c>
      <c r="H83" s="143" t="s">
        <v>1050</v>
      </c>
      <c r="I83" s="143" t="s">
        <v>1051</v>
      </c>
      <c r="J83" s="143" t="s">
        <v>1052</v>
      </c>
      <c r="K83" s="144"/>
      <c r="L83" s="144"/>
    </row>
    <row r="84" spans="1:12" ht="15.75">
      <c r="A84" s="75">
        <f t="shared" si="7"/>
        <v>16</v>
      </c>
      <c r="B84" s="142" t="s">
        <v>30</v>
      </c>
      <c r="C84" s="142">
        <v>75</v>
      </c>
      <c r="D84" s="142" t="s">
        <v>202</v>
      </c>
      <c r="E84" s="142" t="s">
        <v>389</v>
      </c>
      <c r="F84" s="142">
        <v>93</v>
      </c>
      <c r="G84" s="96">
        <v>5.5</v>
      </c>
      <c r="H84" s="143" t="s">
        <v>1050</v>
      </c>
      <c r="I84" s="143" t="s">
        <v>1051</v>
      </c>
      <c r="J84" s="143" t="s">
        <v>1052</v>
      </c>
      <c r="K84" s="144"/>
      <c r="L84" s="144"/>
    </row>
    <row r="85" spans="1:12" ht="15.75">
      <c r="A85" s="75">
        <f t="shared" si="7"/>
        <v>17</v>
      </c>
      <c r="B85" s="142" t="s">
        <v>30</v>
      </c>
      <c r="C85" s="142">
        <v>75</v>
      </c>
      <c r="D85" s="142" t="s">
        <v>389</v>
      </c>
      <c r="E85" s="142" t="s">
        <v>1062</v>
      </c>
      <c r="F85" s="142">
        <v>283</v>
      </c>
      <c r="G85" s="96">
        <v>5.5</v>
      </c>
      <c r="H85" s="143" t="s">
        <v>1050</v>
      </c>
      <c r="I85" s="143" t="s">
        <v>1051</v>
      </c>
      <c r="J85" s="143" t="s">
        <v>1052</v>
      </c>
      <c r="K85" s="144"/>
      <c r="L85" s="144"/>
    </row>
    <row r="86" spans="1:12" ht="15.75">
      <c r="A86" s="75"/>
      <c r="B86" s="142"/>
      <c r="C86" s="88"/>
      <c r="D86" s="88"/>
      <c r="E86" s="88"/>
      <c r="F86" s="88"/>
      <c r="G86" s="88"/>
      <c r="H86" s="88"/>
      <c r="I86" s="88"/>
      <c r="J86" s="88"/>
      <c r="K86" s="88"/>
      <c r="L86" s="88"/>
    </row>
    <row r="87" spans="1:12">
      <c r="A87" s="172"/>
      <c r="B87" s="173"/>
      <c r="C87" s="174" t="s">
        <v>1023</v>
      </c>
      <c r="D87" s="175"/>
      <c r="E87" s="175"/>
      <c r="F87" s="176"/>
      <c r="G87" s="174" t="s">
        <v>1024</v>
      </c>
      <c r="H87" s="175"/>
      <c r="I87" s="176"/>
      <c r="J87" s="174" t="s">
        <v>1025</v>
      </c>
      <c r="K87" s="175"/>
      <c r="L87" s="177"/>
    </row>
    <row r="88" spans="1:12">
      <c r="A88" s="166" t="s">
        <v>1028</v>
      </c>
      <c r="B88" s="167"/>
      <c r="C88" s="168"/>
      <c r="D88" s="169"/>
      <c r="E88" s="169"/>
      <c r="F88" s="170"/>
      <c r="G88" s="168"/>
      <c r="H88" s="169"/>
      <c r="I88" s="170"/>
      <c r="J88" s="168"/>
      <c r="K88" s="169"/>
      <c r="L88" s="171"/>
    </row>
    <row r="89" spans="1:12">
      <c r="A89" s="166" t="s">
        <v>1031</v>
      </c>
      <c r="B89" s="167"/>
      <c r="C89" s="190" t="s">
        <v>1066</v>
      </c>
      <c r="D89" s="191"/>
      <c r="E89" s="191"/>
      <c r="F89" s="191"/>
      <c r="G89" s="191"/>
      <c r="H89" s="191"/>
      <c r="I89" s="191"/>
      <c r="J89" s="191"/>
      <c r="K89" s="191"/>
      <c r="L89" s="234"/>
    </row>
    <row r="90" spans="1:12">
      <c r="A90" s="166" t="s">
        <v>1033</v>
      </c>
      <c r="B90" s="167"/>
      <c r="C90" s="168"/>
      <c r="D90" s="169"/>
      <c r="E90" s="169"/>
      <c r="F90" s="170"/>
      <c r="G90" s="168"/>
      <c r="H90" s="169"/>
      <c r="I90" s="170"/>
      <c r="J90" s="168"/>
      <c r="K90" s="169"/>
      <c r="L90" s="171"/>
    </row>
    <row r="91" spans="1:12" ht="15.75" thickBot="1">
      <c r="A91" s="228" t="s">
        <v>1036</v>
      </c>
      <c r="B91" s="229"/>
      <c r="C91" s="230"/>
      <c r="D91" s="231"/>
      <c r="E91" s="231"/>
      <c r="F91" s="232"/>
      <c r="G91" s="230"/>
      <c r="H91" s="231"/>
      <c r="I91" s="232"/>
      <c r="J91" s="230"/>
      <c r="K91" s="231"/>
      <c r="L91" s="233"/>
    </row>
    <row r="94" spans="1:12">
      <c r="E94">
        <v>63</v>
      </c>
      <c r="F94">
        <v>75</v>
      </c>
      <c r="G94">
        <v>110</v>
      </c>
    </row>
    <row r="95" spans="1:12">
      <c r="E95">
        <f>+SUMIF($C$69:$C$85,E94,$F$69:$F$85)</f>
        <v>311</v>
      </c>
      <c r="F95">
        <f t="shared" ref="F95:G95" si="8">+SUMIF($C$69:$C$85,F94,$F$69:$F$85)</f>
        <v>555</v>
      </c>
      <c r="G95">
        <f t="shared" si="8"/>
        <v>1413.9</v>
      </c>
    </row>
    <row r="101" spans="1:24">
      <c r="A101" s="5" t="s">
        <v>1067</v>
      </c>
      <c r="B101" s="5" t="s">
        <v>1068</v>
      </c>
      <c r="C101" s="100" t="s">
        <v>1069</v>
      </c>
      <c r="D101" s="6" t="s">
        <v>1070</v>
      </c>
      <c r="E101" s="110" t="s">
        <v>1125</v>
      </c>
      <c r="F101" s="110" t="s">
        <v>30</v>
      </c>
      <c r="G101" s="110" t="s">
        <v>1126</v>
      </c>
      <c r="H101" s="110" t="s">
        <v>1127</v>
      </c>
      <c r="I101" s="150" t="s">
        <v>673</v>
      </c>
      <c r="J101" s="109" t="s">
        <v>674</v>
      </c>
      <c r="K101" s="109"/>
      <c r="L101" s="109" t="s">
        <v>675</v>
      </c>
      <c r="M101" s="109">
        <v>20660</v>
      </c>
      <c r="N101" s="109">
        <v>20661</v>
      </c>
      <c r="O101" s="109">
        <v>20662</v>
      </c>
      <c r="P101" s="109">
        <v>20653</v>
      </c>
      <c r="Q101" s="151">
        <v>3813</v>
      </c>
      <c r="R101" s="88" t="s">
        <v>1130</v>
      </c>
      <c r="S101" s="111" t="s">
        <v>1131</v>
      </c>
      <c r="T101" s="111" t="s">
        <v>424</v>
      </c>
    </row>
    <row r="102" spans="1:24">
      <c r="A102" s="41">
        <v>1</v>
      </c>
      <c r="B102" s="41" t="s">
        <v>1071</v>
      </c>
      <c r="C102" s="148">
        <v>940253791176</v>
      </c>
      <c r="D102" s="29">
        <v>8052246339</v>
      </c>
      <c r="E102" s="110">
        <v>5</v>
      </c>
      <c r="F102" s="110">
        <v>63</v>
      </c>
      <c r="G102" s="110" t="s">
        <v>213</v>
      </c>
      <c r="H102" s="110" t="s">
        <v>411</v>
      </c>
      <c r="I102" s="112">
        <v>1</v>
      </c>
      <c r="J102" s="108" t="s">
        <v>683</v>
      </c>
      <c r="K102" s="108"/>
      <c r="L102" s="108" t="s">
        <v>684</v>
      </c>
      <c r="M102" s="108">
        <v>30</v>
      </c>
      <c r="N102" s="108">
        <v>15</v>
      </c>
      <c r="O102" s="108">
        <v>100</v>
      </c>
      <c r="P102" s="108"/>
      <c r="Q102" s="110"/>
      <c r="R102" s="110">
        <v>52</v>
      </c>
      <c r="S102" s="110">
        <f>+T102-R102</f>
        <v>93</v>
      </c>
      <c r="T102" s="110">
        <f>+M102+N102+O102+P102+Q102</f>
        <v>145</v>
      </c>
    </row>
    <row r="103" spans="1:24">
      <c r="A103" s="41">
        <v>2</v>
      </c>
      <c r="B103" s="41" t="s">
        <v>1072</v>
      </c>
      <c r="C103" s="148">
        <v>651669258347</v>
      </c>
      <c r="D103" s="29">
        <v>7379497850</v>
      </c>
      <c r="E103" s="110">
        <v>5</v>
      </c>
      <c r="F103" s="110">
        <v>63</v>
      </c>
      <c r="G103" s="110" t="s">
        <v>213</v>
      </c>
      <c r="H103" s="110" t="s">
        <v>411</v>
      </c>
      <c r="I103" s="112">
        <f>1+I102</f>
        <v>2</v>
      </c>
      <c r="J103" s="108" t="s">
        <v>688</v>
      </c>
      <c r="K103" s="108"/>
      <c r="L103" s="108" t="s">
        <v>684</v>
      </c>
      <c r="M103" s="108"/>
      <c r="N103" s="108"/>
      <c r="O103" s="108"/>
      <c r="P103" s="108"/>
      <c r="Q103" s="110">
        <v>500</v>
      </c>
      <c r="R103" s="110">
        <v>325</v>
      </c>
      <c r="S103" s="110">
        <f t="shared" ref="S103:S121" si="9">+T103-R103</f>
        <v>175</v>
      </c>
      <c r="T103" s="110">
        <f t="shared" ref="T103:T122" si="10">+M103+N103+O103+P103+Q103</f>
        <v>500</v>
      </c>
    </row>
    <row r="104" spans="1:24">
      <c r="A104" s="41">
        <v>3</v>
      </c>
      <c r="B104" s="41" t="s">
        <v>1073</v>
      </c>
      <c r="C104" s="148">
        <v>958969999566</v>
      </c>
      <c r="D104" s="29">
        <v>7800605950</v>
      </c>
      <c r="E104" s="110">
        <v>5</v>
      </c>
      <c r="F104" s="110">
        <v>63</v>
      </c>
      <c r="G104" s="110" t="s">
        <v>213</v>
      </c>
      <c r="H104" s="110" t="s">
        <v>411</v>
      </c>
      <c r="I104" s="112">
        <f t="shared" ref="I104:I122" si="11">1+I103</f>
        <v>3</v>
      </c>
      <c r="J104" s="108" t="s">
        <v>690</v>
      </c>
      <c r="K104" s="108"/>
      <c r="L104" s="108" t="s">
        <v>691</v>
      </c>
      <c r="M104" s="108"/>
      <c r="N104" s="108"/>
      <c r="O104" s="108"/>
      <c r="P104" s="108">
        <v>90</v>
      </c>
      <c r="Q104" s="110">
        <v>20</v>
      </c>
      <c r="R104" s="110">
        <v>26</v>
      </c>
      <c r="S104" s="110">
        <f t="shared" si="9"/>
        <v>84</v>
      </c>
      <c r="T104" s="110">
        <f t="shared" si="10"/>
        <v>110</v>
      </c>
    </row>
    <row r="105" spans="1:24">
      <c r="A105" s="41">
        <v>4</v>
      </c>
      <c r="B105" s="41" t="s">
        <v>1074</v>
      </c>
      <c r="C105" s="148">
        <v>919974595478</v>
      </c>
      <c r="D105" s="29">
        <v>8354919254</v>
      </c>
      <c r="E105" s="110">
        <v>7</v>
      </c>
      <c r="F105" s="110">
        <v>63</v>
      </c>
      <c r="G105" s="110" t="s">
        <v>213</v>
      </c>
      <c r="H105" s="110" t="s">
        <v>411</v>
      </c>
      <c r="I105" s="112">
        <f t="shared" si="11"/>
        <v>4</v>
      </c>
      <c r="J105" s="108" t="s">
        <v>693</v>
      </c>
      <c r="K105" s="108"/>
      <c r="L105" s="108" t="s">
        <v>691</v>
      </c>
      <c r="M105" s="108"/>
      <c r="N105" s="108"/>
      <c r="O105" s="108"/>
      <c r="P105" s="108"/>
      <c r="Q105" s="110">
        <v>10</v>
      </c>
      <c r="R105" s="110">
        <v>10</v>
      </c>
      <c r="S105" s="110">
        <f t="shared" si="9"/>
        <v>0</v>
      </c>
      <c r="T105" s="110">
        <f t="shared" si="10"/>
        <v>10</v>
      </c>
      <c r="V105">
        <v>10</v>
      </c>
      <c r="W105">
        <v>6</v>
      </c>
      <c r="X105">
        <v>10</v>
      </c>
    </row>
    <row r="106" spans="1:24">
      <c r="A106" s="41">
        <v>5</v>
      </c>
      <c r="B106" s="41" t="s">
        <v>1075</v>
      </c>
      <c r="C106" s="148">
        <v>812635107926</v>
      </c>
      <c r="D106" s="29">
        <v>9621559650</v>
      </c>
      <c r="E106" s="110">
        <v>7</v>
      </c>
      <c r="F106" s="110">
        <v>63</v>
      </c>
      <c r="G106" s="110" t="s">
        <v>213</v>
      </c>
      <c r="H106" s="110" t="s">
        <v>472</v>
      </c>
      <c r="I106" s="112">
        <f t="shared" si="11"/>
        <v>5</v>
      </c>
      <c r="J106" s="108" t="s">
        <v>695</v>
      </c>
      <c r="K106" s="108"/>
      <c r="L106" s="108" t="s">
        <v>691</v>
      </c>
      <c r="M106" s="108"/>
      <c r="N106" s="108"/>
      <c r="O106" s="108"/>
      <c r="P106" s="108"/>
      <c r="Q106" s="110">
        <v>10</v>
      </c>
      <c r="R106" s="110">
        <v>6</v>
      </c>
      <c r="S106" s="110">
        <f t="shared" si="9"/>
        <v>4</v>
      </c>
      <c r="T106" s="110">
        <f t="shared" si="10"/>
        <v>10</v>
      </c>
    </row>
    <row r="107" spans="1:24">
      <c r="A107" s="41">
        <v>6</v>
      </c>
      <c r="B107" s="41" t="s">
        <v>1076</v>
      </c>
      <c r="C107" s="148">
        <v>740066163470</v>
      </c>
      <c r="D107" s="29">
        <v>9670206036</v>
      </c>
      <c r="E107" s="110">
        <v>5</v>
      </c>
      <c r="F107" s="110">
        <v>63</v>
      </c>
      <c r="G107" s="110" t="s">
        <v>213</v>
      </c>
      <c r="H107" s="110" t="s">
        <v>472</v>
      </c>
      <c r="I107" s="112">
        <f t="shared" si="11"/>
        <v>6</v>
      </c>
      <c r="J107" s="108" t="s">
        <v>697</v>
      </c>
      <c r="K107" s="108"/>
      <c r="L107" s="108" t="s">
        <v>691</v>
      </c>
      <c r="M107" s="108"/>
      <c r="N107" s="108"/>
      <c r="O107" s="108"/>
      <c r="P107" s="108"/>
      <c r="Q107" s="110">
        <v>10</v>
      </c>
      <c r="R107" s="110">
        <v>10</v>
      </c>
      <c r="S107" s="110">
        <f t="shared" si="9"/>
        <v>0</v>
      </c>
      <c r="T107" s="110">
        <f t="shared" si="10"/>
        <v>10</v>
      </c>
    </row>
    <row r="108" spans="1:24">
      <c r="A108" s="41">
        <v>7</v>
      </c>
      <c r="B108" s="41" t="s">
        <v>1077</v>
      </c>
      <c r="C108" s="148">
        <v>511374774276</v>
      </c>
      <c r="D108" s="29">
        <v>9670206036</v>
      </c>
      <c r="E108" s="110">
        <v>7</v>
      </c>
      <c r="F108" s="110">
        <v>63</v>
      </c>
      <c r="G108" s="110" t="s">
        <v>213</v>
      </c>
      <c r="H108" s="110" t="s">
        <v>472</v>
      </c>
      <c r="I108" s="112">
        <f t="shared" si="11"/>
        <v>7</v>
      </c>
      <c r="J108" s="108" t="s">
        <v>699</v>
      </c>
      <c r="K108" s="108"/>
      <c r="L108" s="108" t="s">
        <v>691</v>
      </c>
      <c r="M108" s="108"/>
      <c r="N108" s="108"/>
      <c r="O108" s="108"/>
      <c r="P108" s="108"/>
      <c r="Q108" s="110"/>
      <c r="R108" s="5"/>
      <c r="S108" s="110"/>
      <c r="T108" s="110">
        <f t="shared" si="10"/>
        <v>0</v>
      </c>
    </row>
    <row r="109" spans="1:24">
      <c r="A109" s="41">
        <v>8</v>
      </c>
      <c r="B109" s="41" t="s">
        <v>1078</v>
      </c>
      <c r="C109" s="148">
        <v>916490465213</v>
      </c>
      <c r="D109" s="29">
        <v>8511731720</v>
      </c>
      <c r="E109" s="110">
        <v>5</v>
      </c>
      <c r="F109" s="110">
        <v>63</v>
      </c>
      <c r="G109" s="110" t="s">
        <v>193</v>
      </c>
      <c r="H109" s="110" t="s">
        <v>445</v>
      </c>
      <c r="I109" s="112">
        <f t="shared" si="11"/>
        <v>8</v>
      </c>
      <c r="J109" s="108" t="s">
        <v>701</v>
      </c>
      <c r="K109" s="108"/>
      <c r="L109" s="108" t="s">
        <v>691</v>
      </c>
      <c r="M109" s="108"/>
      <c r="N109" s="108"/>
      <c r="O109" s="108"/>
      <c r="P109" s="108"/>
      <c r="Q109" s="110"/>
      <c r="R109" s="5"/>
      <c r="S109" s="110"/>
      <c r="T109" s="110">
        <f t="shared" si="10"/>
        <v>0</v>
      </c>
    </row>
    <row r="110" spans="1:24">
      <c r="A110" s="41">
        <v>9</v>
      </c>
      <c r="B110" s="41" t="s">
        <v>1079</v>
      </c>
      <c r="C110" s="148">
        <v>753683774896</v>
      </c>
      <c r="D110" s="29">
        <v>9918703950</v>
      </c>
      <c r="E110" s="110">
        <v>6</v>
      </c>
      <c r="F110" s="110">
        <v>63</v>
      </c>
      <c r="G110" s="110" t="s">
        <v>193</v>
      </c>
      <c r="H110" s="110" t="s">
        <v>445</v>
      </c>
      <c r="I110" s="112">
        <f t="shared" si="11"/>
        <v>9</v>
      </c>
      <c r="J110" s="108" t="s">
        <v>704</v>
      </c>
      <c r="K110" s="108"/>
      <c r="L110" s="108" t="s">
        <v>691</v>
      </c>
      <c r="M110" s="108"/>
      <c r="N110" s="108"/>
      <c r="O110" s="108"/>
      <c r="P110" s="108"/>
      <c r="Q110" s="110"/>
      <c r="R110" s="5"/>
      <c r="S110" s="110"/>
      <c r="T110" s="110">
        <f t="shared" si="10"/>
        <v>0</v>
      </c>
    </row>
    <row r="111" spans="1:24">
      <c r="A111" s="41">
        <v>10</v>
      </c>
      <c r="B111" s="41" t="s">
        <v>1080</v>
      </c>
      <c r="C111" s="148">
        <v>347121308211</v>
      </c>
      <c r="D111" s="29">
        <v>9594195325</v>
      </c>
      <c r="E111" s="110">
        <v>5</v>
      </c>
      <c r="F111" s="110">
        <v>63</v>
      </c>
      <c r="G111" s="110" t="s">
        <v>193</v>
      </c>
      <c r="H111" s="110" t="s">
        <v>445</v>
      </c>
      <c r="I111" s="112">
        <f t="shared" si="11"/>
        <v>10</v>
      </c>
      <c r="J111" s="108" t="s">
        <v>708</v>
      </c>
      <c r="K111" s="108"/>
      <c r="L111" s="108" t="s">
        <v>691</v>
      </c>
      <c r="M111" s="108"/>
      <c r="N111" s="108"/>
      <c r="O111" s="108"/>
      <c r="P111" s="108"/>
      <c r="Q111" s="110"/>
      <c r="R111" s="5"/>
      <c r="S111" s="110"/>
      <c r="T111" s="110">
        <f t="shared" si="10"/>
        <v>0</v>
      </c>
    </row>
    <row r="112" spans="1:24">
      <c r="A112" s="41">
        <v>11</v>
      </c>
      <c r="B112" s="41" t="s">
        <v>1081</v>
      </c>
      <c r="C112" s="148">
        <v>957458789465</v>
      </c>
      <c r="D112" s="29"/>
      <c r="E112" s="110">
        <v>5</v>
      </c>
      <c r="F112" s="110">
        <v>63</v>
      </c>
      <c r="G112" s="110" t="s">
        <v>193</v>
      </c>
      <c r="H112" s="110" t="s">
        <v>445</v>
      </c>
      <c r="I112" s="112">
        <f t="shared" si="11"/>
        <v>11</v>
      </c>
      <c r="J112" s="108" t="s">
        <v>710</v>
      </c>
      <c r="K112" s="108"/>
      <c r="L112" s="108" t="s">
        <v>691</v>
      </c>
      <c r="M112" s="108"/>
      <c r="N112" s="108">
        <v>15</v>
      </c>
      <c r="O112" s="108"/>
      <c r="P112" s="108">
        <v>30</v>
      </c>
      <c r="Q112" s="110">
        <v>50</v>
      </c>
      <c r="R112" s="110">
        <v>52</v>
      </c>
      <c r="S112" s="110">
        <f t="shared" si="9"/>
        <v>43</v>
      </c>
      <c r="T112" s="110">
        <f t="shared" si="10"/>
        <v>95</v>
      </c>
    </row>
    <row r="113" spans="1:20">
      <c r="A113" s="41">
        <v>12</v>
      </c>
      <c r="B113" s="41" t="s">
        <v>1082</v>
      </c>
      <c r="C113" s="148">
        <v>573187004221</v>
      </c>
      <c r="D113" s="29"/>
      <c r="E113" s="110">
        <v>5</v>
      </c>
      <c r="F113" s="110">
        <v>63</v>
      </c>
      <c r="G113" s="110" t="s">
        <v>193</v>
      </c>
      <c r="H113" s="110" t="s">
        <v>445</v>
      </c>
      <c r="I113" s="112">
        <f t="shared" si="11"/>
        <v>12</v>
      </c>
      <c r="J113" s="108" t="s">
        <v>712</v>
      </c>
      <c r="K113" s="108"/>
      <c r="L113" s="108" t="s">
        <v>691</v>
      </c>
      <c r="M113" s="108"/>
      <c r="N113" s="108"/>
      <c r="O113" s="108"/>
      <c r="P113" s="108"/>
      <c r="Q113" s="110">
        <v>52</v>
      </c>
      <c r="R113" s="110">
        <v>52</v>
      </c>
      <c r="S113" s="110">
        <f t="shared" si="9"/>
        <v>0</v>
      </c>
      <c r="T113" s="110">
        <f t="shared" si="10"/>
        <v>52</v>
      </c>
    </row>
    <row r="114" spans="1:20">
      <c r="A114" s="41">
        <v>13</v>
      </c>
      <c r="B114" s="41" t="s">
        <v>1083</v>
      </c>
      <c r="C114" s="148">
        <v>293638410994</v>
      </c>
      <c r="D114" s="29"/>
      <c r="E114" s="110">
        <v>5</v>
      </c>
      <c r="F114" s="110">
        <v>63</v>
      </c>
      <c r="G114" s="110" t="s">
        <v>193</v>
      </c>
      <c r="H114" s="110" t="s">
        <v>445</v>
      </c>
      <c r="I114" s="112">
        <f t="shared" si="11"/>
        <v>13</v>
      </c>
      <c r="J114" s="108" t="s">
        <v>714</v>
      </c>
      <c r="K114" s="108"/>
      <c r="L114" s="108" t="s">
        <v>691</v>
      </c>
      <c r="M114" s="108"/>
      <c r="N114" s="108"/>
      <c r="O114" s="108"/>
      <c r="P114" s="108">
        <v>30</v>
      </c>
      <c r="Q114" s="110">
        <v>50</v>
      </c>
      <c r="R114" s="110">
        <v>52</v>
      </c>
      <c r="S114" s="110">
        <f t="shared" si="9"/>
        <v>28</v>
      </c>
      <c r="T114" s="110">
        <f t="shared" si="10"/>
        <v>80</v>
      </c>
    </row>
    <row r="115" spans="1:20">
      <c r="A115" s="41">
        <v>14</v>
      </c>
      <c r="B115" s="41" t="s">
        <v>1084</v>
      </c>
      <c r="C115" s="148">
        <v>712145381832</v>
      </c>
      <c r="D115" s="29"/>
      <c r="E115" s="110">
        <v>5</v>
      </c>
      <c r="F115" s="110">
        <v>63</v>
      </c>
      <c r="G115" s="110" t="s">
        <v>1128</v>
      </c>
      <c r="H115" s="110" t="s">
        <v>257</v>
      </c>
      <c r="I115" s="112">
        <f t="shared" si="11"/>
        <v>14</v>
      </c>
      <c r="J115" s="108" t="s">
        <v>716</v>
      </c>
      <c r="K115" s="108"/>
      <c r="L115" s="108" t="s">
        <v>691</v>
      </c>
      <c r="M115" s="108">
        <v>60</v>
      </c>
      <c r="N115" s="108">
        <v>30</v>
      </c>
      <c r="O115" s="108">
        <v>200</v>
      </c>
      <c r="P115" s="108"/>
      <c r="Q115" s="14">
        <v>50</v>
      </c>
      <c r="R115" s="110">
        <v>104</v>
      </c>
      <c r="S115" s="110">
        <f t="shared" si="9"/>
        <v>236</v>
      </c>
      <c r="T115" s="110">
        <f t="shared" si="10"/>
        <v>340</v>
      </c>
    </row>
    <row r="116" spans="1:20">
      <c r="A116" s="41">
        <v>15</v>
      </c>
      <c r="B116" s="41" t="s">
        <v>1085</v>
      </c>
      <c r="C116" s="148">
        <v>644805671515</v>
      </c>
      <c r="D116" s="29">
        <v>7607026007</v>
      </c>
      <c r="E116" s="110">
        <v>5</v>
      </c>
      <c r="F116" s="110">
        <v>63</v>
      </c>
      <c r="G116" s="110" t="s">
        <v>1128</v>
      </c>
      <c r="H116" s="110" t="s">
        <v>257</v>
      </c>
      <c r="I116" s="112">
        <f t="shared" si="11"/>
        <v>15</v>
      </c>
      <c r="J116" s="108" t="s">
        <v>718</v>
      </c>
      <c r="K116" s="108"/>
      <c r="L116" s="108" t="s">
        <v>691</v>
      </c>
      <c r="M116" s="108">
        <v>30</v>
      </c>
      <c r="N116" s="108">
        <v>15</v>
      </c>
      <c r="O116" s="108">
        <v>100</v>
      </c>
      <c r="P116" s="108"/>
      <c r="Q116" s="14">
        <v>50</v>
      </c>
      <c r="R116" s="110">
        <v>52</v>
      </c>
      <c r="S116" s="110">
        <f t="shared" si="9"/>
        <v>143</v>
      </c>
      <c r="T116" s="110">
        <f t="shared" si="10"/>
        <v>195</v>
      </c>
    </row>
    <row r="117" spans="1:20">
      <c r="A117" s="41">
        <v>16</v>
      </c>
      <c r="B117" s="11" t="s">
        <v>1086</v>
      </c>
      <c r="C117" s="148"/>
      <c r="D117" s="29"/>
      <c r="E117" s="110">
        <v>6</v>
      </c>
      <c r="F117" s="5"/>
      <c r="G117" s="5"/>
      <c r="H117" s="5"/>
      <c r="I117" s="112">
        <f t="shared" si="11"/>
        <v>16</v>
      </c>
      <c r="J117" s="108" t="s">
        <v>722</v>
      </c>
      <c r="K117" s="108"/>
      <c r="L117" s="108" t="s">
        <v>691</v>
      </c>
      <c r="M117" s="108">
        <v>30</v>
      </c>
      <c r="N117" s="108"/>
      <c r="O117" s="108"/>
      <c r="P117" s="108"/>
      <c r="Q117" s="110">
        <v>100</v>
      </c>
      <c r="R117" s="110"/>
      <c r="S117" s="110">
        <f t="shared" si="9"/>
        <v>130</v>
      </c>
      <c r="T117" s="110">
        <f t="shared" si="10"/>
        <v>130</v>
      </c>
    </row>
    <row r="118" spans="1:20">
      <c r="A118" s="41">
        <v>17</v>
      </c>
      <c r="B118" s="41" t="s">
        <v>1087</v>
      </c>
      <c r="C118" s="148">
        <v>593139922449</v>
      </c>
      <c r="D118" s="29">
        <v>8601732896</v>
      </c>
      <c r="E118" s="110">
        <v>5</v>
      </c>
      <c r="F118" s="110">
        <v>63</v>
      </c>
      <c r="G118" s="110" t="s">
        <v>1128</v>
      </c>
      <c r="H118" s="110" t="s">
        <v>257</v>
      </c>
      <c r="I118" s="112">
        <f t="shared" si="11"/>
        <v>17</v>
      </c>
      <c r="J118" s="108" t="s">
        <v>724</v>
      </c>
      <c r="K118" s="108"/>
      <c r="L118" s="108" t="s">
        <v>691</v>
      </c>
      <c r="M118" s="108">
        <v>30</v>
      </c>
      <c r="N118" s="108">
        <v>15</v>
      </c>
      <c r="O118" s="108">
        <v>100</v>
      </c>
      <c r="P118" s="108"/>
      <c r="Q118" s="14">
        <v>50</v>
      </c>
      <c r="R118" s="110">
        <v>52</v>
      </c>
      <c r="S118" s="110">
        <f t="shared" si="9"/>
        <v>143</v>
      </c>
      <c r="T118" s="110">
        <f t="shared" si="10"/>
        <v>195</v>
      </c>
    </row>
    <row r="119" spans="1:20">
      <c r="A119" s="41">
        <v>18</v>
      </c>
      <c r="B119" s="41" t="s">
        <v>1088</v>
      </c>
      <c r="C119" s="148">
        <v>686418465551</v>
      </c>
      <c r="D119" s="29">
        <v>9336369931</v>
      </c>
      <c r="E119" s="110">
        <v>8</v>
      </c>
      <c r="F119" s="110">
        <v>63</v>
      </c>
      <c r="G119" s="110" t="s">
        <v>640</v>
      </c>
      <c r="H119" s="110" t="s">
        <v>611</v>
      </c>
      <c r="I119" s="112">
        <f t="shared" si="11"/>
        <v>18</v>
      </c>
      <c r="J119" s="108" t="s">
        <v>726</v>
      </c>
      <c r="K119" s="108"/>
      <c r="L119" s="108" t="s">
        <v>691</v>
      </c>
      <c r="M119" s="108">
        <v>30</v>
      </c>
      <c r="N119" s="108">
        <v>15</v>
      </c>
      <c r="O119" s="108">
        <v>100</v>
      </c>
      <c r="P119" s="108"/>
      <c r="Q119" s="14">
        <v>50</v>
      </c>
      <c r="R119" s="110">
        <v>52</v>
      </c>
      <c r="S119" s="110">
        <f t="shared" si="9"/>
        <v>143</v>
      </c>
      <c r="T119" s="110">
        <f t="shared" si="10"/>
        <v>195</v>
      </c>
    </row>
    <row r="120" spans="1:20">
      <c r="A120" s="41">
        <v>19</v>
      </c>
      <c r="B120" s="41" t="s">
        <v>1089</v>
      </c>
      <c r="C120" s="148">
        <v>216854312481</v>
      </c>
      <c r="D120" s="29"/>
      <c r="E120" s="110">
        <v>7</v>
      </c>
      <c r="F120" s="110">
        <v>110</v>
      </c>
      <c r="G120" s="110" t="s">
        <v>1129</v>
      </c>
      <c r="H120" s="110" t="s">
        <v>586</v>
      </c>
      <c r="I120" s="112">
        <f t="shared" si="11"/>
        <v>19</v>
      </c>
      <c r="J120" s="108" t="s">
        <v>728</v>
      </c>
      <c r="K120" s="108"/>
      <c r="L120" s="108" t="s">
        <v>691</v>
      </c>
      <c r="M120" s="108"/>
      <c r="N120" s="108">
        <v>15</v>
      </c>
      <c r="O120" s="108">
        <v>100</v>
      </c>
      <c r="P120" s="108"/>
      <c r="Q120" s="14">
        <v>50</v>
      </c>
      <c r="R120" s="110">
        <v>52</v>
      </c>
      <c r="S120" s="110">
        <f t="shared" si="9"/>
        <v>113</v>
      </c>
      <c r="T120" s="110">
        <f t="shared" si="10"/>
        <v>165</v>
      </c>
    </row>
    <row r="121" spans="1:20">
      <c r="A121" s="41">
        <v>20</v>
      </c>
      <c r="B121" s="41" t="s">
        <v>1090</v>
      </c>
      <c r="C121" s="148">
        <v>209737519600</v>
      </c>
      <c r="D121" s="29"/>
      <c r="E121" s="110">
        <v>9</v>
      </c>
      <c r="F121" s="110">
        <v>110</v>
      </c>
      <c r="G121" s="110" t="s">
        <v>1129</v>
      </c>
      <c r="H121" s="110" t="s">
        <v>586</v>
      </c>
      <c r="I121" s="112">
        <f t="shared" si="11"/>
        <v>20</v>
      </c>
      <c r="J121" s="108" t="s">
        <v>730</v>
      </c>
      <c r="K121" s="108"/>
      <c r="L121" s="108" t="s">
        <v>691</v>
      </c>
      <c r="M121" s="108"/>
      <c r="N121" s="108"/>
      <c r="O121" s="108">
        <v>20</v>
      </c>
      <c r="P121" s="108"/>
      <c r="Q121" s="110"/>
      <c r="R121" s="110"/>
      <c r="S121" s="110">
        <f t="shared" si="9"/>
        <v>20</v>
      </c>
      <c r="T121" s="110">
        <f t="shared" si="10"/>
        <v>20</v>
      </c>
    </row>
    <row r="122" spans="1:20">
      <c r="A122" s="41">
        <v>21</v>
      </c>
      <c r="B122" s="41" t="s">
        <v>1091</v>
      </c>
      <c r="C122" s="148">
        <v>364034285803</v>
      </c>
      <c r="D122" s="29"/>
      <c r="E122" s="110">
        <v>5</v>
      </c>
      <c r="F122" s="110">
        <v>110</v>
      </c>
      <c r="G122" s="110" t="s">
        <v>1129</v>
      </c>
      <c r="H122" s="110" t="s">
        <v>586</v>
      </c>
      <c r="I122" s="112">
        <f t="shared" si="11"/>
        <v>21</v>
      </c>
      <c r="J122" s="108" t="s">
        <v>733</v>
      </c>
      <c r="K122" s="108"/>
      <c r="L122" s="108" t="s">
        <v>691</v>
      </c>
      <c r="M122" s="108">
        <v>120</v>
      </c>
      <c r="N122" s="108"/>
      <c r="O122" s="108"/>
      <c r="P122" s="108"/>
      <c r="Q122" s="14">
        <v>100</v>
      </c>
      <c r="R122" s="5"/>
      <c r="S122" s="110"/>
      <c r="T122" s="110">
        <f t="shared" si="10"/>
        <v>220</v>
      </c>
    </row>
    <row r="123" spans="1:20">
      <c r="A123" s="41">
        <v>22</v>
      </c>
      <c r="B123" s="41" t="s">
        <v>1092</v>
      </c>
      <c r="C123" s="148">
        <v>387472011259</v>
      </c>
      <c r="D123" s="29"/>
      <c r="E123" s="110">
        <v>6</v>
      </c>
      <c r="F123" s="110">
        <v>110</v>
      </c>
      <c r="G123" s="110" t="s">
        <v>1129</v>
      </c>
      <c r="H123" s="110" t="s">
        <v>586</v>
      </c>
    </row>
    <row r="124" spans="1:20">
      <c r="A124" s="41">
        <v>23</v>
      </c>
      <c r="B124" s="11" t="s">
        <v>1093</v>
      </c>
      <c r="C124" s="148"/>
      <c r="D124" s="29"/>
      <c r="E124" s="110">
        <v>8</v>
      </c>
      <c r="F124" s="5"/>
      <c r="G124" s="5"/>
      <c r="H124" s="5"/>
    </row>
    <row r="125" spans="1:20">
      <c r="A125" s="41">
        <v>24</v>
      </c>
      <c r="B125" s="41" t="s">
        <v>1094</v>
      </c>
      <c r="C125" s="148">
        <v>959480286558</v>
      </c>
      <c r="D125" s="29"/>
      <c r="E125" s="110">
        <v>7</v>
      </c>
      <c r="F125" s="110">
        <v>63</v>
      </c>
      <c r="G125" s="110" t="s">
        <v>1128</v>
      </c>
      <c r="H125" s="110" t="s">
        <v>257</v>
      </c>
    </row>
    <row r="126" spans="1:20">
      <c r="A126" s="41">
        <v>25</v>
      </c>
      <c r="B126" s="41" t="s">
        <v>1095</v>
      </c>
      <c r="C126" s="148">
        <v>736506891862</v>
      </c>
      <c r="D126" s="29"/>
      <c r="E126" s="110">
        <v>5</v>
      </c>
      <c r="F126" s="110">
        <v>63</v>
      </c>
      <c r="G126" s="110" t="s">
        <v>54</v>
      </c>
      <c r="H126" s="110" t="s">
        <v>461</v>
      </c>
    </row>
    <row r="127" spans="1:20">
      <c r="A127" s="41">
        <v>26</v>
      </c>
      <c r="B127" s="41" t="s">
        <v>1096</v>
      </c>
      <c r="C127" s="148">
        <v>596852998499</v>
      </c>
      <c r="D127" s="29"/>
      <c r="E127" s="110">
        <v>6</v>
      </c>
      <c r="F127" s="110">
        <v>63</v>
      </c>
      <c r="G127" s="110" t="s">
        <v>54</v>
      </c>
      <c r="H127" s="110" t="s">
        <v>461</v>
      </c>
    </row>
    <row r="128" spans="1:20">
      <c r="A128" s="41">
        <v>27</v>
      </c>
      <c r="B128" s="41" t="s">
        <v>1097</v>
      </c>
      <c r="C128" s="148">
        <v>521089037651</v>
      </c>
      <c r="D128" s="29"/>
      <c r="E128" s="110">
        <v>7</v>
      </c>
      <c r="F128" s="110">
        <v>63</v>
      </c>
      <c r="G128" s="110" t="s">
        <v>68</v>
      </c>
      <c r="H128" s="110" t="s">
        <v>172</v>
      </c>
    </row>
    <row r="129" spans="1:8">
      <c r="A129" s="41">
        <v>28</v>
      </c>
      <c r="B129" s="41" t="s">
        <v>1098</v>
      </c>
      <c r="C129" s="148">
        <v>522756481453</v>
      </c>
      <c r="D129" s="29"/>
      <c r="E129" s="110">
        <v>8</v>
      </c>
      <c r="F129" s="110">
        <v>63</v>
      </c>
      <c r="G129" s="110" t="s">
        <v>68</v>
      </c>
      <c r="H129" s="110" t="s">
        <v>172</v>
      </c>
    </row>
    <row r="130" spans="1:8">
      <c r="A130" s="41">
        <v>29</v>
      </c>
      <c r="B130" s="41" t="s">
        <v>1099</v>
      </c>
      <c r="C130" s="148">
        <v>378036851544</v>
      </c>
      <c r="D130" s="29"/>
      <c r="E130" s="110">
        <v>5</v>
      </c>
      <c r="F130" s="110">
        <v>63</v>
      </c>
      <c r="G130" s="110" t="s">
        <v>68</v>
      </c>
      <c r="H130" s="110" t="s">
        <v>172</v>
      </c>
    </row>
    <row r="131" spans="1:8">
      <c r="A131" s="41">
        <v>30</v>
      </c>
      <c r="B131" s="41" t="s">
        <v>1100</v>
      </c>
      <c r="C131" s="148">
        <v>293658226109</v>
      </c>
      <c r="D131" s="29">
        <v>9105362179</v>
      </c>
      <c r="E131" s="110">
        <v>6</v>
      </c>
      <c r="F131" s="110">
        <v>63</v>
      </c>
      <c r="G131" s="110" t="s">
        <v>68</v>
      </c>
      <c r="H131" s="110" t="s">
        <v>172</v>
      </c>
    </row>
    <row r="132" spans="1:8">
      <c r="A132" s="41">
        <v>31</v>
      </c>
      <c r="B132" s="41" t="s">
        <v>1101</v>
      </c>
      <c r="C132" s="148">
        <v>718390198364</v>
      </c>
      <c r="D132" s="29"/>
      <c r="E132" s="110">
        <v>6</v>
      </c>
      <c r="F132" s="110">
        <v>63</v>
      </c>
      <c r="G132" s="110" t="s">
        <v>460</v>
      </c>
      <c r="H132" s="110" t="s">
        <v>461</v>
      </c>
    </row>
    <row r="133" spans="1:8">
      <c r="A133" s="41">
        <v>32</v>
      </c>
      <c r="B133" s="148" t="s">
        <v>1102</v>
      </c>
      <c r="C133" s="148">
        <v>577905564520</v>
      </c>
      <c r="D133" s="29">
        <v>8097764299</v>
      </c>
      <c r="E133" s="110">
        <v>6</v>
      </c>
      <c r="F133" s="110">
        <v>63</v>
      </c>
      <c r="G133" s="110" t="s">
        <v>172</v>
      </c>
      <c r="H133" s="110" t="s">
        <v>458</v>
      </c>
    </row>
    <row r="134" spans="1:8">
      <c r="A134" s="41">
        <v>33</v>
      </c>
      <c r="B134" s="41" t="s">
        <v>1103</v>
      </c>
      <c r="C134" s="148">
        <v>940253791176</v>
      </c>
      <c r="D134" s="29">
        <v>8052246339</v>
      </c>
      <c r="E134" s="110">
        <v>5</v>
      </c>
      <c r="F134" s="6">
        <v>75</v>
      </c>
      <c r="G134" s="6" t="s">
        <v>56</v>
      </c>
      <c r="H134" s="6" t="s">
        <v>461</v>
      </c>
    </row>
    <row r="135" spans="1:8">
      <c r="A135" s="41">
        <v>34</v>
      </c>
      <c r="B135" s="41" t="s">
        <v>1104</v>
      </c>
      <c r="C135" s="148">
        <v>651669258347</v>
      </c>
      <c r="D135" s="29">
        <v>7379497850</v>
      </c>
      <c r="E135" s="110">
        <v>8</v>
      </c>
      <c r="F135" s="6">
        <v>75</v>
      </c>
      <c r="G135" s="6" t="s">
        <v>56</v>
      </c>
      <c r="H135" s="6" t="s">
        <v>461</v>
      </c>
    </row>
    <row r="136" spans="1:8">
      <c r="A136" s="41">
        <v>35</v>
      </c>
      <c r="B136" s="41" t="s">
        <v>1105</v>
      </c>
      <c r="C136" s="148">
        <v>958969999566</v>
      </c>
      <c r="D136" s="29">
        <v>7800605950</v>
      </c>
      <c r="E136" s="110">
        <v>5</v>
      </c>
      <c r="F136" s="6">
        <v>75</v>
      </c>
      <c r="G136" s="6" t="s">
        <v>56</v>
      </c>
      <c r="H136" s="6" t="s">
        <v>461</v>
      </c>
    </row>
    <row r="137" spans="1:8">
      <c r="A137" s="41">
        <v>36</v>
      </c>
      <c r="B137" s="41" t="s">
        <v>1106</v>
      </c>
      <c r="C137" s="148">
        <v>919974595472</v>
      </c>
      <c r="D137" s="29">
        <v>8354919254</v>
      </c>
      <c r="E137" s="110">
        <v>5</v>
      </c>
      <c r="F137" s="6">
        <v>75</v>
      </c>
      <c r="G137" s="6" t="s">
        <v>56</v>
      </c>
      <c r="H137" s="6" t="s">
        <v>461</v>
      </c>
    </row>
    <row r="138" spans="1:8">
      <c r="A138" s="41">
        <v>37</v>
      </c>
      <c r="B138" s="41" t="s">
        <v>1107</v>
      </c>
      <c r="C138" s="148">
        <v>812635107926</v>
      </c>
      <c r="D138" s="29">
        <v>9621559650</v>
      </c>
      <c r="E138" s="110">
        <v>7</v>
      </c>
      <c r="F138" s="6">
        <v>75</v>
      </c>
      <c r="G138" s="6" t="s">
        <v>56</v>
      </c>
      <c r="H138" s="6" t="s">
        <v>461</v>
      </c>
    </row>
    <row r="139" spans="1:8">
      <c r="A139" s="41">
        <v>38</v>
      </c>
      <c r="B139" s="41" t="s">
        <v>1108</v>
      </c>
      <c r="C139" s="148">
        <v>882907194434</v>
      </c>
      <c r="D139" s="29">
        <v>9601065957</v>
      </c>
      <c r="E139" s="110">
        <v>5</v>
      </c>
      <c r="F139" s="6">
        <v>75</v>
      </c>
      <c r="G139" s="6" t="s">
        <v>56</v>
      </c>
      <c r="H139" s="6" t="s">
        <v>461</v>
      </c>
    </row>
    <row r="140" spans="1:8">
      <c r="A140" s="41">
        <v>39</v>
      </c>
      <c r="B140" s="41" t="s">
        <v>1109</v>
      </c>
      <c r="C140" s="148">
        <v>383870701511</v>
      </c>
      <c r="D140" s="29">
        <v>9918848531</v>
      </c>
      <c r="E140" s="110">
        <v>6</v>
      </c>
      <c r="F140" s="6">
        <v>75</v>
      </c>
      <c r="G140" s="6" t="s">
        <v>56</v>
      </c>
      <c r="H140" s="6" t="s">
        <v>496</v>
      </c>
    </row>
    <row r="141" spans="1:8">
      <c r="A141" s="41">
        <v>40</v>
      </c>
      <c r="B141" s="41" t="s">
        <v>1110</v>
      </c>
      <c r="C141" s="148">
        <v>513397242000</v>
      </c>
      <c r="D141" s="29">
        <v>7526074878</v>
      </c>
      <c r="E141" s="110">
        <v>4</v>
      </c>
      <c r="F141" s="6">
        <v>75</v>
      </c>
      <c r="G141" s="6" t="s">
        <v>56</v>
      </c>
      <c r="H141" s="6" t="s">
        <v>496</v>
      </c>
    </row>
    <row r="142" spans="1:8">
      <c r="A142" s="41">
        <v>41</v>
      </c>
      <c r="B142" s="41" t="s">
        <v>1111</v>
      </c>
      <c r="C142" s="148">
        <v>348780942346</v>
      </c>
      <c r="D142" s="29">
        <v>9918848531</v>
      </c>
      <c r="E142" s="110">
        <v>8</v>
      </c>
      <c r="F142" s="6">
        <v>75</v>
      </c>
      <c r="G142" s="6" t="s">
        <v>56</v>
      </c>
      <c r="H142" s="6" t="s">
        <v>496</v>
      </c>
    </row>
    <row r="143" spans="1:8">
      <c r="A143" s="41">
        <v>42</v>
      </c>
      <c r="B143" s="41" t="s">
        <v>1112</v>
      </c>
      <c r="C143" s="148">
        <v>261029437158</v>
      </c>
      <c r="D143" s="29"/>
      <c r="E143" s="110">
        <v>5</v>
      </c>
      <c r="F143" s="6">
        <v>90</v>
      </c>
      <c r="G143" s="6" t="s">
        <v>588</v>
      </c>
      <c r="H143" s="6" t="s">
        <v>54</v>
      </c>
    </row>
    <row r="144" spans="1:8">
      <c r="A144" s="41">
        <v>43</v>
      </c>
      <c r="B144" s="41" t="s">
        <v>1113</v>
      </c>
      <c r="C144" s="149">
        <v>964375061210</v>
      </c>
      <c r="D144" s="29">
        <v>7398167717</v>
      </c>
      <c r="E144" s="110">
        <v>5</v>
      </c>
      <c r="F144" s="6">
        <v>90</v>
      </c>
      <c r="G144" s="6" t="s">
        <v>588</v>
      </c>
      <c r="H144" s="6" t="s">
        <v>54</v>
      </c>
    </row>
    <row r="145" spans="1:9">
      <c r="A145" s="41">
        <v>44</v>
      </c>
      <c r="B145" s="41" t="s">
        <v>1114</v>
      </c>
      <c r="C145" s="148">
        <v>244300127431</v>
      </c>
      <c r="D145" s="29">
        <v>8874991073</v>
      </c>
      <c r="E145" s="110">
        <v>6</v>
      </c>
      <c r="F145" s="6">
        <v>90</v>
      </c>
      <c r="G145" s="6" t="s">
        <v>588</v>
      </c>
      <c r="H145" s="6" t="s">
        <v>54</v>
      </c>
    </row>
    <row r="146" spans="1:9">
      <c r="A146" s="41">
        <v>45</v>
      </c>
      <c r="B146" s="41" t="s">
        <v>1115</v>
      </c>
      <c r="C146" s="148">
        <v>954408909312</v>
      </c>
      <c r="D146" s="29">
        <v>9721174391</v>
      </c>
      <c r="E146" s="110">
        <v>8</v>
      </c>
      <c r="F146" s="6">
        <v>90</v>
      </c>
      <c r="G146" s="6" t="s">
        <v>33</v>
      </c>
      <c r="H146" s="6" t="s">
        <v>316</v>
      </c>
    </row>
    <row r="147" spans="1:9">
      <c r="A147" s="41">
        <v>46</v>
      </c>
      <c r="B147" s="41" t="s">
        <v>1116</v>
      </c>
      <c r="C147" s="148">
        <v>679778061734</v>
      </c>
      <c r="D147" s="29">
        <v>7390031641</v>
      </c>
      <c r="E147" s="110">
        <v>7</v>
      </c>
      <c r="F147" s="6">
        <v>90</v>
      </c>
      <c r="G147" s="6" t="s">
        <v>33</v>
      </c>
      <c r="H147" s="6" t="s">
        <v>316</v>
      </c>
    </row>
    <row r="148" spans="1:9">
      <c r="A148" s="41">
        <v>47</v>
      </c>
      <c r="B148" s="41" t="s">
        <v>1117</v>
      </c>
      <c r="C148" s="148">
        <v>940053859769</v>
      </c>
      <c r="D148" s="29">
        <v>9651025325</v>
      </c>
      <c r="E148" s="110">
        <v>5</v>
      </c>
      <c r="F148" s="6">
        <v>90</v>
      </c>
      <c r="G148" s="6" t="s">
        <v>33</v>
      </c>
      <c r="H148" s="6" t="s">
        <v>316</v>
      </c>
    </row>
    <row r="149" spans="1:9">
      <c r="A149" s="41">
        <v>48</v>
      </c>
      <c r="B149" s="41" t="s">
        <v>1118</v>
      </c>
      <c r="C149" s="148">
        <v>746712739410</v>
      </c>
      <c r="D149" s="29">
        <v>9450401256</v>
      </c>
      <c r="E149" s="110">
        <v>9</v>
      </c>
      <c r="F149" s="110">
        <v>110</v>
      </c>
      <c r="G149" s="110" t="s">
        <v>1129</v>
      </c>
      <c r="H149" s="110" t="s">
        <v>46</v>
      </c>
    </row>
    <row r="150" spans="1:9">
      <c r="A150" s="41">
        <v>49</v>
      </c>
      <c r="B150" s="41" t="s">
        <v>1119</v>
      </c>
      <c r="C150" s="148">
        <v>608632754926</v>
      </c>
      <c r="D150" s="29">
        <v>9335501265</v>
      </c>
      <c r="E150" s="110">
        <v>5</v>
      </c>
      <c r="F150" s="110">
        <v>110</v>
      </c>
      <c r="G150" s="110" t="s">
        <v>1129</v>
      </c>
      <c r="H150" s="110" t="s">
        <v>46</v>
      </c>
    </row>
    <row r="151" spans="1:9">
      <c r="A151" s="41">
        <v>50</v>
      </c>
      <c r="B151" s="41" t="s">
        <v>1120</v>
      </c>
      <c r="C151" s="148">
        <v>322727353442</v>
      </c>
      <c r="D151" s="29"/>
      <c r="E151" s="110">
        <v>4</v>
      </c>
      <c r="F151" s="6">
        <v>75</v>
      </c>
      <c r="G151" s="6" t="s">
        <v>56</v>
      </c>
      <c r="H151" s="6" t="s">
        <v>496</v>
      </c>
    </row>
    <row r="152" spans="1:9">
      <c r="A152" s="41">
        <v>51</v>
      </c>
      <c r="B152" s="41" t="s">
        <v>1121</v>
      </c>
      <c r="C152" s="148">
        <v>361800062225</v>
      </c>
      <c r="D152" s="29"/>
      <c r="E152" s="110">
        <v>7</v>
      </c>
      <c r="F152" s="110">
        <v>110</v>
      </c>
      <c r="G152" s="110" t="s">
        <v>1129</v>
      </c>
      <c r="H152" s="110" t="s">
        <v>586</v>
      </c>
    </row>
    <row r="153" spans="1:9">
      <c r="A153" s="41">
        <v>52</v>
      </c>
      <c r="B153" s="41" t="s">
        <v>1122</v>
      </c>
      <c r="C153" s="148">
        <v>969393125842</v>
      </c>
      <c r="D153" s="29">
        <v>9665077340</v>
      </c>
      <c r="E153" s="110">
        <v>5</v>
      </c>
      <c r="F153" s="110">
        <v>111</v>
      </c>
      <c r="G153" s="110" t="s">
        <v>1129</v>
      </c>
      <c r="H153" s="110" t="s">
        <v>586</v>
      </c>
    </row>
    <row r="154" spans="1:9">
      <c r="A154" s="41">
        <v>53</v>
      </c>
      <c r="B154" s="41" t="s">
        <v>1123</v>
      </c>
      <c r="C154" s="148">
        <v>334651125119</v>
      </c>
      <c r="D154" s="29">
        <v>8953148385</v>
      </c>
      <c r="E154" s="110">
        <v>9</v>
      </c>
      <c r="F154" s="110">
        <v>112</v>
      </c>
      <c r="G154" s="110" t="s">
        <v>1129</v>
      </c>
      <c r="H154" s="110" t="s">
        <v>586</v>
      </c>
    </row>
    <row r="155" spans="1:9">
      <c r="A155" s="41">
        <v>54</v>
      </c>
      <c r="B155" s="41" t="s">
        <v>1124</v>
      </c>
      <c r="C155" s="148">
        <v>254701796741</v>
      </c>
      <c r="D155" s="29">
        <v>7338650632</v>
      </c>
      <c r="E155" s="110">
        <v>5</v>
      </c>
      <c r="F155" s="110">
        <v>113</v>
      </c>
      <c r="G155" s="110" t="s">
        <v>1129</v>
      </c>
      <c r="H155" s="110" t="s">
        <v>586</v>
      </c>
    </row>
    <row r="159" spans="1:9">
      <c r="F159">
        <v>63</v>
      </c>
      <c r="G159">
        <v>75</v>
      </c>
      <c r="H159">
        <v>90</v>
      </c>
      <c r="I159">
        <v>110</v>
      </c>
    </row>
    <row r="160" spans="1:9">
      <c r="F160">
        <v>26</v>
      </c>
      <c r="G160">
        <v>10</v>
      </c>
      <c r="H160">
        <v>6</v>
      </c>
      <c r="I160">
        <v>10</v>
      </c>
    </row>
  </sheetData>
  <mergeCells count="144">
    <mergeCell ref="A1:A4"/>
    <mergeCell ref="B1:I4"/>
    <mergeCell ref="N1:N4"/>
    <mergeCell ref="O1:V4"/>
    <mergeCell ref="AA4:AA7"/>
    <mergeCell ref="AB4:AI7"/>
    <mergeCell ref="A5:B5"/>
    <mergeCell ref="N5:O5"/>
    <mergeCell ref="A6:B6"/>
    <mergeCell ref="N6:O6"/>
    <mergeCell ref="AA10:AB10"/>
    <mergeCell ref="A11:L11"/>
    <mergeCell ref="N11:Y11"/>
    <mergeCell ref="AA11:AB11"/>
    <mergeCell ref="B12:F12"/>
    <mergeCell ref="H12:L12"/>
    <mergeCell ref="AA12:AL12"/>
    <mergeCell ref="A7:B7"/>
    <mergeCell ref="N7:O7"/>
    <mergeCell ref="A8:B8"/>
    <mergeCell ref="N8:O8"/>
    <mergeCell ref="AA8:AB8"/>
    <mergeCell ref="A9:L9"/>
    <mergeCell ref="N9:Y9"/>
    <mergeCell ref="AA9:AB9"/>
    <mergeCell ref="K13:K14"/>
    <mergeCell ref="L13:L14"/>
    <mergeCell ref="N13:N14"/>
    <mergeCell ref="O13:O14"/>
    <mergeCell ref="A13:A14"/>
    <mergeCell ref="B13:B14"/>
    <mergeCell ref="C13:C14"/>
    <mergeCell ref="D13:D14"/>
    <mergeCell ref="E13:E14"/>
    <mergeCell ref="F13:F14"/>
    <mergeCell ref="AF16:AF17"/>
    <mergeCell ref="AG16:AG17"/>
    <mergeCell ref="AH16:AJ16"/>
    <mergeCell ref="AK16:AK17"/>
    <mergeCell ref="AL16:AL17"/>
    <mergeCell ref="B44:F44"/>
    <mergeCell ref="X13:X14"/>
    <mergeCell ref="Y13:Y14"/>
    <mergeCell ref="AA14:AL14"/>
    <mergeCell ref="AB15:AF15"/>
    <mergeCell ref="AH15:AL15"/>
    <mergeCell ref="AA16:AA17"/>
    <mergeCell ref="AB16:AB17"/>
    <mergeCell ref="AC16:AC17"/>
    <mergeCell ref="AD16:AD17"/>
    <mergeCell ref="AE16:AE17"/>
    <mergeCell ref="P13:P14"/>
    <mergeCell ref="Q13:Q14"/>
    <mergeCell ref="R13:R14"/>
    <mergeCell ref="S13:S14"/>
    <mergeCell ref="T13:T14"/>
    <mergeCell ref="U13:W13"/>
    <mergeCell ref="G13:G14"/>
    <mergeCell ref="H13:J13"/>
    <mergeCell ref="C47:F47"/>
    <mergeCell ref="G47:H47"/>
    <mergeCell ref="I47:L47"/>
    <mergeCell ref="A48:B48"/>
    <mergeCell ref="C48:F48"/>
    <mergeCell ref="G48:I48"/>
    <mergeCell ref="J48:L48"/>
    <mergeCell ref="C45:F45"/>
    <mergeCell ref="G45:H45"/>
    <mergeCell ref="I45:L45"/>
    <mergeCell ref="C46:F46"/>
    <mergeCell ref="G46:H46"/>
    <mergeCell ref="I46:L46"/>
    <mergeCell ref="O51:S51"/>
    <mergeCell ref="N52:O52"/>
    <mergeCell ref="P52:S52"/>
    <mergeCell ref="T52:U52"/>
    <mergeCell ref="V52:Y52"/>
    <mergeCell ref="N53:O53"/>
    <mergeCell ref="P53:S53"/>
    <mergeCell ref="T53:U53"/>
    <mergeCell ref="V53:Y53"/>
    <mergeCell ref="N54:O54"/>
    <mergeCell ref="P54:S54"/>
    <mergeCell ref="T54:U54"/>
    <mergeCell ref="V54:Y54"/>
    <mergeCell ref="A55:A58"/>
    <mergeCell ref="B55:H58"/>
    <mergeCell ref="N55:O55"/>
    <mergeCell ref="P55:S55"/>
    <mergeCell ref="T55:V55"/>
    <mergeCell ref="W55:Y55"/>
    <mergeCell ref="AB56:AF56"/>
    <mergeCell ref="AA57:AB57"/>
    <mergeCell ref="AC57:AF57"/>
    <mergeCell ref="AG57:AH57"/>
    <mergeCell ref="AI57:AL57"/>
    <mergeCell ref="AA58:AB58"/>
    <mergeCell ref="AC58:AF58"/>
    <mergeCell ref="AG58:AH58"/>
    <mergeCell ref="AI58:AL58"/>
    <mergeCell ref="A59:B59"/>
    <mergeCell ref="AA59:AB59"/>
    <mergeCell ref="AC59:AF59"/>
    <mergeCell ref="AG59:AH59"/>
    <mergeCell ref="AI59:AL59"/>
    <mergeCell ref="A60:B60"/>
    <mergeCell ref="AA60:AB60"/>
    <mergeCell ref="AC60:AF60"/>
    <mergeCell ref="AG60:AI60"/>
    <mergeCell ref="AJ60:AL60"/>
    <mergeCell ref="P68:Q68"/>
    <mergeCell ref="A61:B61"/>
    <mergeCell ref="A62:B62"/>
    <mergeCell ref="A63:L63"/>
    <mergeCell ref="A65:L65"/>
    <mergeCell ref="P65:Q65"/>
    <mergeCell ref="A67:A68"/>
    <mergeCell ref="B67:B68"/>
    <mergeCell ref="C67:C68"/>
    <mergeCell ref="D67:D68"/>
    <mergeCell ref="E67:E68"/>
    <mergeCell ref="A87:B87"/>
    <mergeCell ref="C87:F87"/>
    <mergeCell ref="G87:I87"/>
    <mergeCell ref="J87:L87"/>
    <mergeCell ref="A88:B88"/>
    <mergeCell ref="C88:F88"/>
    <mergeCell ref="G88:I88"/>
    <mergeCell ref="J88:L88"/>
    <mergeCell ref="F67:F68"/>
    <mergeCell ref="G67:G68"/>
    <mergeCell ref="H67:J67"/>
    <mergeCell ref="K67:K68"/>
    <mergeCell ref="L67:L68"/>
    <mergeCell ref="A91:B91"/>
    <mergeCell ref="C91:F91"/>
    <mergeCell ref="G91:I91"/>
    <mergeCell ref="J91:L91"/>
    <mergeCell ref="C89:L89"/>
    <mergeCell ref="A89:B89"/>
    <mergeCell ref="A90:B90"/>
    <mergeCell ref="C90:F90"/>
    <mergeCell ref="G90:I90"/>
    <mergeCell ref="J90:L9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95"/>
  <sheetViews>
    <sheetView tabSelected="1" topLeftCell="I1" zoomScaleNormal="100" zoomScaleSheetLayoutView="86" workbookViewId="0">
      <selection activeCell="K3" sqref="K3:AT24"/>
    </sheetView>
  </sheetViews>
  <sheetFormatPr defaultRowHeight="15"/>
  <cols>
    <col min="3" max="3" width="11" customWidth="1"/>
    <col min="4" max="4" width="11.140625" customWidth="1"/>
    <col min="5" max="5" width="18.5703125" customWidth="1"/>
    <col min="6" max="6" width="20.140625" style="87" customWidth="1"/>
    <col min="7" max="7" width="31.85546875" style="87" customWidth="1"/>
    <col min="8" max="8" width="28" style="107" customWidth="1"/>
    <col min="9" max="9" width="36.28515625" customWidth="1"/>
    <col min="11" max="11" width="22.85546875" customWidth="1"/>
    <col min="12" max="12" width="40.85546875" customWidth="1"/>
    <col min="13" max="17" width="0" hidden="1" customWidth="1"/>
    <col min="19" max="39" width="0" hidden="1" customWidth="1"/>
    <col min="40" max="40" width="12" hidden="1" customWidth="1"/>
    <col min="41" max="41" width="9.85546875" hidden="1" customWidth="1"/>
    <col min="42" max="44" width="0" hidden="1" customWidth="1"/>
  </cols>
  <sheetData>
    <row r="1" spans="1:46">
      <c r="B1" s="76"/>
      <c r="C1" s="77"/>
      <c r="D1" s="77"/>
      <c r="E1" s="77"/>
      <c r="F1" s="78"/>
      <c r="G1" s="78"/>
      <c r="H1" s="79"/>
      <c r="I1" s="80"/>
    </row>
    <row r="2" spans="1:46" ht="15.75" thickBot="1">
      <c r="B2" s="81"/>
      <c r="C2" s="67"/>
      <c r="D2" s="67"/>
      <c r="E2" s="67"/>
      <c r="F2" s="258" t="s">
        <v>664</v>
      </c>
      <c r="G2" s="258"/>
      <c r="H2" s="82"/>
      <c r="I2" s="83"/>
    </row>
    <row r="3" spans="1:46">
      <c r="B3" s="84" t="s">
        <v>665</v>
      </c>
      <c r="C3" s="85" t="s">
        <v>666</v>
      </c>
      <c r="D3" s="85" t="s">
        <v>667</v>
      </c>
      <c r="E3" s="78" t="s">
        <v>668</v>
      </c>
      <c r="F3" s="13" t="s">
        <v>669</v>
      </c>
      <c r="G3" s="13" t="s">
        <v>670</v>
      </c>
      <c r="H3" s="79" t="s">
        <v>671</v>
      </c>
      <c r="I3" s="86" t="s">
        <v>672</v>
      </c>
      <c r="J3" s="87"/>
      <c r="K3" s="6" t="s">
        <v>673</v>
      </c>
      <c r="L3" s="64" t="s">
        <v>674</v>
      </c>
      <c r="M3" s="64"/>
      <c r="N3" s="64"/>
      <c r="O3" s="64"/>
      <c r="P3" s="64"/>
      <c r="Q3" s="64"/>
      <c r="R3" s="64" t="s">
        <v>675</v>
      </c>
      <c r="S3" s="195" t="s">
        <v>676</v>
      </c>
      <c r="T3" s="173"/>
      <c r="U3" s="64">
        <v>19302</v>
      </c>
      <c r="V3" s="64">
        <v>19305</v>
      </c>
      <c r="W3" s="75">
        <v>19306</v>
      </c>
      <c r="X3" s="75">
        <v>19301</v>
      </c>
      <c r="Y3" s="75">
        <v>19304</v>
      </c>
      <c r="Z3" s="75">
        <v>19308</v>
      </c>
      <c r="AA3" s="75">
        <v>19303</v>
      </c>
      <c r="AB3" s="75">
        <v>19309</v>
      </c>
      <c r="AC3" s="75">
        <v>19310</v>
      </c>
      <c r="AD3" s="75">
        <v>19311</v>
      </c>
      <c r="AE3" s="75">
        <v>19312</v>
      </c>
      <c r="AF3" s="75">
        <v>19313</v>
      </c>
      <c r="AG3" s="75">
        <v>19314</v>
      </c>
      <c r="AH3" s="75">
        <v>19315</v>
      </c>
      <c r="AI3" s="75">
        <v>19316</v>
      </c>
      <c r="AJ3" s="75">
        <v>19317</v>
      </c>
      <c r="AK3" s="75">
        <v>19318</v>
      </c>
      <c r="AL3" s="75">
        <v>19319</v>
      </c>
      <c r="AM3" s="75">
        <v>19320</v>
      </c>
      <c r="AN3" s="88" t="s">
        <v>677</v>
      </c>
      <c r="AO3" s="88" t="s">
        <v>678</v>
      </c>
      <c r="AP3" s="5" t="s">
        <v>424</v>
      </c>
      <c r="AR3" t="s">
        <v>679</v>
      </c>
    </row>
    <row r="4" spans="1:46">
      <c r="B4" s="63">
        <v>1</v>
      </c>
      <c r="C4" s="63" t="s">
        <v>680</v>
      </c>
      <c r="D4" s="63" t="s">
        <v>681</v>
      </c>
      <c r="E4" s="63">
        <v>63</v>
      </c>
      <c r="F4" s="63">
        <v>6</v>
      </c>
      <c r="G4" s="63" t="s">
        <v>682</v>
      </c>
      <c r="H4" s="89">
        <v>722576725675</v>
      </c>
      <c r="I4" s="63">
        <v>9721042868</v>
      </c>
      <c r="J4" s="87"/>
      <c r="K4" s="63">
        <v>1</v>
      </c>
      <c r="L4" s="63" t="s">
        <v>683</v>
      </c>
      <c r="M4" s="63"/>
      <c r="N4" s="63"/>
      <c r="O4" s="63"/>
      <c r="P4" s="63"/>
      <c r="Q4" s="63"/>
      <c r="R4" s="63" t="s">
        <v>684</v>
      </c>
      <c r="S4" s="6">
        <v>1</v>
      </c>
      <c r="T4" s="6"/>
      <c r="U4" s="6"/>
      <c r="V4" s="63"/>
      <c r="W4" s="6">
        <v>50</v>
      </c>
      <c r="X4" s="6"/>
      <c r="Y4" s="6"/>
      <c r="Z4" s="6">
        <v>100</v>
      </c>
      <c r="AA4" s="6">
        <v>70</v>
      </c>
      <c r="AB4" s="6"/>
      <c r="AC4" s="6"/>
      <c r="AD4" s="6">
        <v>100</v>
      </c>
      <c r="AE4" s="6"/>
      <c r="AF4" s="6"/>
      <c r="AG4" s="6">
        <v>100</v>
      </c>
      <c r="AH4" s="6"/>
      <c r="AI4" s="6"/>
      <c r="AJ4" s="6"/>
      <c r="AK4" s="6">
        <v>100</v>
      </c>
      <c r="AL4" s="6"/>
      <c r="AM4" s="6"/>
      <c r="AN4" s="63">
        <v>321</v>
      </c>
      <c r="AO4" s="6">
        <f>+AP4-AN4</f>
        <v>199</v>
      </c>
      <c r="AP4" s="63">
        <f>+SUM(U4:AM4)</f>
        <v>520</v>
      </c>
      <c r="AR4" s="63">
        <v>133</v>
      </c>
      <c r="AS4">
        <f>188+133</f>
        <v>321</v>
      </c>
      <c r="AT4">
        <f>+AN4-AR4</f>
        <v>188</v>
      </c>
    </row>
    <row r="5" spans="1:46">
      <c r="B5" s="63">
        <f>1+B4</f>
        <v>2</v>
      </c>
      <c r="C5" s="63" t="s">
        <v>685</v>
      </c>
      <c r="D5" s="63" t="s">
        <v>686</v>
      </c>
      <c r="E5" s="63">
        <v>90</v>
      </c>
      <c r="F5" s="63">
        <v>7</v>
      </c>
      <c r="G5" s="63" t="s">
        <v>687</v>
      </c>
      <c r="H5" s="89">
        <v>794846188118</v>
      </c>
      <c r="I5" s="63">
        <v>9161714624</v>
      </c>
      <c r="J5" s="87"/>
      <c r="K5" s="63">
        <f>1+K4</f>
        <v>2</v>
      </c>
      <c r="L5" s="63" t="s">
        <v>688</v>
      </c>
      <c r="M5" s="63"/>
      <c r="N5" s="63"/>
      <c r="O5" s="63"/>
      <c r="P5" s="63"/>
      <c r="Q5" s="63"/>
      <c r="R5" s="63" t="s">
        <v>684</v>
      </c>
      <c r="S5" s="6">
        <v>5</v>
      </c>
      <c r="T5" s="6"/>
      <c r="U5" s="6"/>
      <c r="V5" s="63">
        <v>500</v>
      </c>
      <c r="W5" s="6"/>
      <c r="X5" s="6"/>
      <c r="Y5" s="6"/>
      <c r="Z5" s="6"/>
      <c r="AA5" s="6">
        <v>500</v>
      </c>
      <c r="AB5" s="6">
        <v>500</v>
      </c>
      <c r="AC5" s="6">
        <v>500</v>
      </c>
      <c r="AD5" s="6">
        <v>500</v>
      </c>
      <c r="AE5" s="6"/>
      <c r="AF5" s="6"/>
      <c r="AG5" s="6">
        <v>500</v>
      </c>
      <c r="AH5" s="6"/>
      <c r="AI5" s="6"/>
      <c r="AJ5" s="6"/>
      <c r="AK5" s="6">
        <v>500</v>
      </c>
      <c r="AL5" s="6"/>
      <c r="AM5" s="6">
        <v>500</v>
      </c>
      <c r="AN5" s="63"/>
      <c r="AO5" s="6">
        <f>+AP5-AN5</f>
        <v>4000</v>
      </c>
      <c r="AP5" s="63">
        <f t="shared" ref="AP5:AP24" si="0">+SUM(U5:AM5)</f>
        <v>4000</v>
      </c>
      <c r="AR5" s="63"/>
      <c r="AT5">
        <f t="shared" ref="AT5:AT23" si="1">+AN5-AR5</f>
        <v>0</v>
      </c>
    </row>
    <row r="6" spans="1:46">
      <c r="B6" s="63">
        <f t="shared" ref="B6:B69" si="2">1+B5</f>
        <v>3</v>
      </c>
      <c r="C6" s="63" t="s">
        <v>685</v>
      </c>
      <c r="D6" s="63" t="s">
        <v>686</v>
      </c>
      <c r="E6" s="63">
        <v>90</v>
      </c>
      <c r="F6" s="63">
        <v>5</v>
      </c>
      <c r="G6" s="63" t="s">
        <v>689</v>
      </c>
      <c r="H6" s="89">
        <v>389201597589</v>
      </c>
      <c r="I6" s="63">
        <v>9935337025</v>
      </c>
      <c r="J6" s="87"/>
      <c r="K6" s="63">
        <f t="shared" ref="K6:K24" si="3">1+K5</f>
        <v>3</v>
      </c>
      <c r="L6" s="63" t="s">
        <v>690</v>
      </c>
      <c r="M6" s="63"/>
      <c r="N6" s="63"/>
      <c r="O6" s="63"/>
      <c r="P6" s="63"/>
      <c r="Q6" s="63"/>
      <c r="R6" s="63" t="s">
        <v>691</v>
      </c>
      <c r="S6" s="6">
        <v>1</v>
      </c>
      <c r="T6" s="6"/>
      <c r="U6" s="6">
        <v>20</v>
      </c>
      <c r="V6" s="63">
        <v>25</v>
      </c>
      <c r="W6" s="6"/>
      <c r="X6" s="6">
        <v>50</v>
      </c>
      <c r="Y6" s="6">
        <v>30</v>
      </c>
      <c r="Z6" s="6">
        <v>80</v>
      </c>
      <c r="AA6" s="6"/>
      <c r="AB6" s="6"/>
      <c r="AC6" s="6">
        <v>50</v>
      </c>
      <c r="AD6" s="6"/>
      <c r="AE6" s="6"/>
      <c r="AF6" s="6"/>
      <c r="AG6" s="6">
        <v>20</v>
      </c>
      <c r="AH6" s="6"/>
      <c r="AI6" s="6"/>
      <c r="AJ6" s="6"/>
      <c r="AK6" s="6">
        <v>20</v>
      </c>
      <c r="AL6" s="6"/>
      <c r="AM6" s="6"/>
      <c r="AN6" s="63">
        <f>103+X29</f>
        <v>195</v>
      </c>
      <c r="AO6" s="6">
        <f t="shared" ref="AO6:AO24" si="4">+AP6-AN6</f>
        <v>100</v>
      </c>
      <c r="AP6" s="63">
        <f t="shared" si="0"/>
        <v>295</v>
      </c>
      <c r="AR6" s="63">
        <v>103</v>
      </c>
      <c r="AT6">
        <f t="shared" si="1"/>
        <v>92</v>
      </c>
    </row>
    <row r="7" spans="1:46" s="94" customFormat="1">
      <c r="A7" s="90"/>
      <c r="B7" s="63">
        <f t="shared" si="2"/>
        <v>4</v>
      </c>
      <c r="C7" s="63" t="s">
        <v>685</v>
      </c>
      <c r="D7" s="63" t="s">
        <v>686</v>
      </c>
      <c r="E7" s="91">
        <v>90</v>
      </c>
      <c r="F7" s="91">
        <v>4</v>
      </c>
      <c r="G7" s="91" t="s">
        <v>692</v>
      </c>
      <c r="H7" s="92">
        <v>26837498259</v>
      </c>
      <c r="I7" s="91">
        <v>7235982361</v>
      </c>
      <c r="J7" s="93"/>
      <c r="K7" s="63">
        <f t="shared" si="3"/>
        <v>4</v>
      </c>
      <c r="L7" s="63" t="s">
        <v>693</v>
      </c>
      <c r="M7" s="63"/>
      <c r="N7" s="63"/>
      <c r="O7" s="63"/>
      <c r="P7" s="63"/>
      <c r="Q7" s="63"/>
      <c r="R7" s="63" t="s">
        <v>691</v>
      </c>
      <c r="S7" s="6"/>
      <c r="T7" s="6"/>
      <c r="U7" s="6"/>
      <c r="V7" s="63"/>
      <c r="W7" s="6"/>
      <c r="X7" s="6"/>
      <c r="Y7" s="6"/>
      <c r="Z7" s="6"/>
      <c r="AA7" s="6"/>
      <c r="AB7" s="6"/>
      <c r="AC7" s="6"/>
      <c r="AD7" s="6"/>
      <c r="AE7" s="6">
        <v>25</v>
      </c>
      <c r="AF7" s="6"/>
      <c r="AG7" s="6">
        <v>40</v>
      </c>
      <c r="AH7" s="6"/>
      <c r="AI7" s="6"/>
      <c r="AJ7" s="6"/>
      <c r="AK7" s="6">
        <v>20</v>
      </c>
      <c r="AL7" s="6"/>
      <c r="AM7" s="6"/>
      <c r="AN7" s="63">
        <f>+Y29</f>
        <v>22</v>
      </c>
      <c r="AO7" s="6">
        <f t="shared" si="4"/>
        <v>63</v>
      </c>
      <c r="AP7" s="63">
        <f t="shared" si="0"/>
        <v>85</v>
      </c>
      <c r="AQ7" s="90"/>
      <c r="AR7" s="63"/>
      <c r="AT7">
        <f t="shared" si="1"/>
        <v>22</v>
      </c>
    </row>
    <row r="8" spans="1:46">
      <c r="B8" s="63">
        <f t="shared" si="2"/>
        <v>5</v>
      </c>
      <c r="C8" s="63" t="s">
        <v>685</v>
      </c>
      <c r="D8" s="63" t="s">
        <v>686</v>
      </c>
      <c r="E8" s="95">
        <v>90</v>
      </c>
      <c r="F8" s="63">
        <v>6</v>
      </c>
      <c r="G8" s="63" t="s">
        <v>694</v>
      </c>
      <c r="H8" s="89">
        <v>231427235294</v>
      </c>
      <c r="I8" s="63">
        <v>7506151814</v>
      </c>
      <c r="J8" s="87"/>
      <c r="K8" s="63">
        <f t="shared" si="3"/>
        <v>5</v>
      </c>
      <c r="L8" s="63" t="s">
        <v>695</v>
      </c>
      <c r="M8" s="63"/>
      <c r="N8" s="63"/>
      <c r="O8" s="63"/>
      <c r="P8" s="63"/>
      <c r="Q8" s="63"/>
      <c r="R8" s="63" t="s">
        <v>691</v>
      </c>
      <c r="S8" s="6"/>
      <c r="T8" s="6"/>
      <c r="U8" s="6">
        <v>30</v>
      </c>
      <c r="V8" s="63"/>
      <c r="W8" s="6"/>
      <c r="X8" s="6">
        <v>10</v>
      </c>
      <c r="Y8" s="6"/>
      <c r="Z8" s="6">
        <v>20</v>
      </c>
      <c r="AA8" s="6"/>
      <c r="AB8" s="6"/>
      <c r="AC8" s="6">
        <v>50</v>
      </c>
      <c r="AD8" s="6"/>
      <c r="AE8" s="6"/>
      <c r="AF8" s="6"/>
      <c r="AG8" s="6">
        <v>40</v>
      </c>
      <c r="AH8" s="6"/>
      <c r="AI8" s="6"/>
      <c r="AJ8" s="6"/>
      <c r="AK8" s="6">
        <v>50</v>
      </c>
      <c r="AL8" s="6"/>
      <c r="AM8" s="6"/>
      <c r="AN8" s="63">
        <f>+AR8+Z29</f>
        <v>101</v>
      </c>
      <c r="AO8" s="6">
        <f t="shared" si="4"/>
        <v>99</v>
      </c>
      <c r="AP8" s="63">
        <f t="shared" si="0"/>
        <v>200</v>
      </c>
      <c r="AR8" s="63">
        <v>30</v>
      </c>
      <c r="AT8">
        <f t="shared" si="1"/>
        <v>71</v>
      </c>
    </row>
    <row r="9" spans="1:46">
      <c r="B9" s="63">
        <f t="shared" si="2"/>
        <v>6</v>
      </c>
      <c r="C9" s="63" t="s">
        <v>685</v>
      </c>
      <c r="D9" s="63" t="s">
        <v>686</v>
      </c>
      <c r="E9" s="95">
        <v>90</v>
      </c>
      <c r="F9" s="63">
        <v>8</v>
      </c>
      <c r="G9" s="63" t="s">
        <v>696</v>
      </c>
      <c r="H9" s="89">
        <v>555126212522</v>
      </c>
      <c r="I9" s="63">
        <v>6387092155</v>
      </c>
      <c r="J9" s="87"/>
      <c r="K9" s="63">
        <f t="shared" si="3"/>
        <v>6</v>
      </c>
      <c r="L9" s="63" t="s">
        <v>697</v>
      </c>
      <c r="M9" s="63"/>
      <c r="N9" s="63"/>
      <c r="O9" s="63"/>
      <c r="P9" s="63"/>
      <c r="Q9" s="63"/>
      <c r="R9" s="63" t="s">
        <v>691</v>
      </c>
      <c r="S9" s="6"/>
      <c r="T9" s="6"/>
      <c r="U9" s="6">
        <v>10</v>
      </c>
      <c r="V9" s="63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>
        <v>15</v>
      </c>
      <c r="AJ9" s="6"/>
      <c r="AK9" s="6">
        <v>10</v>
      </c>
      <c r="AL9" s="6"/>
      <c r="AM9" s="6"/>
      <c r="AN9" s="63"/>
      <c r="AO9" s="6">
        <f t="shared" si="4"/>
        <v>35</v>
      </c>
      <c r="AP9" s="63">
        <f t="shared" si="0"/>
        <v>35</v>
      </c>
      <c r="AR9" s="63"/>
      <c r="AT9">
        <f t="shared" si="1"/>
        <v>0</v>
      </c>
    </row>
    <row r="10" spans="1:46">
      <c r="B10" s="63">
        <f t="shared" si="2"/>
        <v>7</v>
      </c>
      <c r="C10" s="63" t="s">
        <v>685</v>
      </c>
      <c r="D10" s="63" t="s">
        <v>686</v>
      </c>
      <c r="E10" s="95">
        <v>90</v>
      </c>
      <c r="F10" s="63">
        <v>5</v>
      </c>
      <c r="G10" s="63" t="s">
        <v>698</v>
      </c>
      <c r="H10" s="89">
        <v>337331277605</v>
      </c>
      <c r="I10" s="63">
        <v>6390737925</v>
      </c>
      <c r="J10" s="87"/>
      <c r="K10" s="63">
        <f t="shared" si="3"/>
        <v>7</v>
      </c>
      <c r="L10" s="63" t="s">
        <v>699</v>
      </c>
      <c r="M10" s="63"/>
      <c r="N10" s="63"/>
      <c r="O10" s="63"/>
      <c r="P10" s="63"/>
      <c r="Q10" s="63"/>
      <c r="R10" s="63" t="s">
        <v>691</v>
      </c>
      <c r="S10" s="6"/>
      <c r="T10" s="6"/>
      <c r="U10" s="6"/>
      <c r="V10" s="63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>
        <v>10</v>
      </c>
      <c r="AN10" s="63"/>
      <c r="AO10" s="6">
        <f t="shared" si="4"/>
        <v>10</v>
      </c>
      <c r="AP10" s="63">
        <f t="shared" si="0"/>
        <v>10</v>
      </c>
      <c r="AR10" s="63"/>
      <c r="AT10">
        <f t="shared" si="1"/>
        <v>0</v>
      </c>
    </row>
    <row r="11" spans="1:46">
      <c r="B11" s="63">
        <f t="shared" si="2"/>
        <v>8</v>
      </c>
      <c r="C11" s="63" t="s">
        <v>685</v>
      </c>
      <c r="D11" s="63" t="s">
        <v>686</v>
      </c>
      <c r="E11" s="95">
        <v>90</v>
      </c>
      <c r="F11" s="63">
        <v>8</v>
      </c>
      <c r="G11" s="63" t="s">
        <v>700</v>
      </c>
      <c r="H11" s="89">
        <v>992909161205</v>
      </c>
      <c r="I11" s="63">
        <v>9140209730</v>
      </c>
      <c r="J11" s="87"/>
      <c r="K11" s="63">
        <f t="shared" si="3"/>
        <v>8</v>
      </c>
      <c r="L11" s="63" t="s">
        <v>701</v>
      </c>
      <c r="M11" s="63"/>
      <c r="N11" s="63"/>
      <c r="O11" s="63"/>
      <c r="P11" s="63"/>
      <c r="Q11" s="63"/>
      <c r="R11" s="63" t="s">
        <v>691</v>
      </c>
      <c r="S11" s="6"/>
      <c r="T11" s="6"/>
      <c r="U11" s="6"/>
      <c r="V11" s="63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>
        <v>15</v>
      </c>
      <c r="AN11" s="63">
        <f>+AB29</f>
        <v>3</v>
      </c>
      <c r="AO11" s="6">
        <f t="shared" si="4"/>
        <v>12</v>
      </c>
      <c r="AP11" s="63">
        <f t="shared" si="0"/>
        <v>15</v>
      </c>
      <c r="AR11" s="63"/>
      <c r="AT11">
        <f t="shared" si="1"/>
        <v>3</v>
      </c>
    </row>
    <row r="12" spans="1:46">
      <c r="B12" s="63">
        <f t="shared" si="2"/>
        <v>9</v>
      </c>
      <c r="C12" s="63" t="s">
        <v>339</v>
      </c>
      <c r="D12" s="63" t="s">
        <v>702</v>
      </c>
      <c r="E12" s="95">
        <v>90</v>
      </c>
      <c r="F12" s="63">
        <v>9</v>
      </c>
      <c r="G12" s="63" t="s">
        <v>703</v>
      </c>
      <c r="H12" s="89">
        <v>953929669688</v>
      </c>
      <c r="I12" s="63">
        <v>7388667882</v>
      </c>
      <c r="J12" s="87"/>
      <c r="K12" s="63">
        <f t="shared" si="3"/>
        <v>9</v>
      </c>
      <c r="L12" s="63" t="s">
        <v>704</v>
      </c>
      <c r="M12" s="63"/>
      <c r="N12" s="63"/>
      <c r="O12" s="63"/>
      <c r="P12" s="63"/>
      <c r="Q12" s="63"/>
      <c r="R12" s="63" t="s">
        <v>691</v>
      </c>
      <c r="S12" s="6"/>
      <c r="T12" s="6"/>
      <c r="U12" s="6">
        <v>10</v>
      </c>
      <c r="V12" s="63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>
        <v>50</v>
      </c>
      <c r="AL12" s="6"/>
      <c r="AM12" s="6"/>
      <c r="AN12" s="63"/>
      <c r="AO12" s="6">
        <f t="shared" si="4"/>
        <v>60</v>
      </c>
      <c r="AP12" s="63">
        <f t="shared" si="0"/>
        <v>60</v>
      </c>
      <c r="AR12" s="63"/>
      <c r="AT12">
        <f t="shared" si="1"/>
        <v>0</v>
      </c>
    </row>
    <row r="13" spans="1:46">
      <c r="B13" s="63">
        <f t="shared" si="2"/>
        <v>10</v>
      </c>
      <c r="C13" s="63" t="s">
        <v>705</v>
      </c>
      <c r="D13" s="63" t="s">
        <v>706</v>
      </c>
      <c r="E13" s="95">
        <v>90</v>
      </c>
      <c r="F13" s="63">
        <v>10</v>
      </c>
      <c r="G13" s="63" t="s">
        <v>707</v>
      </c>
      <c r="H13" s="89">
        <v>596693783813</v>
      </c>
      <c r="I13" s="63">
        <v>9005830682</v>
      </c>
      <c r="J13" s="87"/>
      <c r="K13" s="63">
        <f t="shared" si="3"/>
        <v>10</v>
      </c>
      <c r="L13" s="63" t="s">
        <v>708</v>
      </c>
      <c r="M13" s="63"/>
      <c r="N13" s="63"/>
      <c r="O13" s="63"/>
      <c r="P13" s="63"/>
      <c r="Q13" s="63"/>
      <c r="R13" s="63" t="s">
        <v>691</v>
      </c>
      <c r="S13" s="6"/>
      <c r="T13" s="6"/>
      <c r="U13" s="6"/>
      <c r="V13" s="63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3"/>
      <c r="AO13" s="6">
        <f t="shared" si="4"/>
        <v>0</v>
      </c>
      <c r="AP13" s="63">
        <f t="shared" si="0"/>
        <v>0</v>
      </c>
      <c r="AR13" s="63"/>
      <c r="AT13">
        <f t="shared" si="1"/>
        <v>0</v>
      </c>
    </row>
    <row r="14" spans="1:46">
      <c r="B14" s="63">
        <f t="shared" si="2"/>
        <v>11</v>
      </c>
      <c r="C14" s="63" t="s">
        <v>131</v>
      </c>
      <c r="D14" s="63" t="s">
        <v>387</v>
      </c>
      <c r="E14" s="63">
        <v>63</v>
      </c>
      <c r="F14" s="63">
        <v>6</v>
      </c>
      <c r="G14" s="63" t="s">
        <v>709</v>
      </c>
      <c r="H14" s="89">
        <v>457220875703</v>
      </c>
      <c r="I14" s="63">
        <v>8953719154</v>
      </c>
      <c r="J14" s="87"/>
      <c r="K14" s="63">
        <f t="shared" si="3"/>
        <v>11</v>
      </c>
      <c r="L14" s="63" t="s">
        <v>710</v>
      </c>
      <c r="M14" s="63"/>
      <c r="N14" s="63"/>
      <c r="O14" s="63"/>
      <c r="P14" s="63"/>
      <c r="Q14" s="63"/>
      <c r="R14" s="63" t="s">
        <v>691</v>
      </c>
      <c r="S14" s="6">
        <v>1</v>
      </c>
      <c r="T14" s="6"/>
      <c r="U14" s="6">
        <v>70</v>
      </c>
      <c r="V14" s="63">
        <v>25</v>
      </c>
      <c r="W14" s="6"/>
      <c r="X14" s="6">
        <v>50</v>
      </c>
      <c r="Y14" s="6">
        <v>30</v>
      </c>
      <c r="Z14" s="6">
        <v>100</v>
      </c>
      <c r="AA14" s="6"/>
      <c r="AB14" s="6"/>
      <c r="AC14" s="6">
        <v>100</v>
      </c>
      <c r="AD14" s="6">
        <v>100</v>
      </c>
      <c r="AE14" s="6"/>
      <c r="AF14" s="6"/>
      <c r="AG14" s="6">
        <v>100</v>
      </c>
      <c r="AH14" s="6"/>
      <c r="AI14" s="6"/>
      <c r="AJ14" s="6"/>
      <c r="AK14" s="6">
        <v>100</v>
      </c>
      <c r="AL14" s="6"/>
      <c r="AM14" s="6"/>
      <c r="AN14" s="63">
        <v>321</v>
      </c>
      <c r="AO14" s="6">
        <f t="shared" si="4"/>
        <v>354</v>
      </c>
      <c r="AP14" s="63">
        <f t="shared" si="0"/>
        <v>675</v>
      </c>
      <c r="AR14" s="63">
        <v>133</v>
      </c>
      <c r="AT14">
        <f t="shared" si="1"/>
        <v>188</v>
      </c>
    </row>
    <row r="15" spans="1:46">
      <c r="B15" s="63">
        <f t="shared" si="2"/>
        <v>12</v>
      </c>
      <c r="C15" s="63" t="s">
        <v>131</v>
      </c>
      <c r="D15" s="63" t="s">
        <v>387</v>
      </c>
      <c r="E15" s="63">
        <v>63</v>
      </c>
      <c r="F15" s="63">
        <v>4</v>
      </c>
      <c r="G15" s="63" t="s">
        <v>711</v>
      </c>
      <c r="H15" s="89">
        <v>450420739898</v>
      </c>
      <c r="I15" s="63">
        <v>7380414240</v>
      </c>
      <c r="J15" s="87"/>
      <c r="K15" s="63">
        <f t="shared" si="3"/>
        <v>12</v>
      </c>
      <c r="L15" s="63" t="s">
        <v>712</v>
      </c>
      <c r="M15" s="63"/>
      <c r="N15" s="63"/>
      <c r="O15" s="63"/>
      <c r="P15" s="63"/>
      <c r="Q15" s="63"/>
      <c r="R15" s="63" t="s">
        <v>691</v>
      </c>
      <c r="S15" s="6">
        <v>1</v>
      </c>
      <c r="T15" s="6"/>
      <c r="U15" s="6">
        <v>70</v>
      </c>
      <c r="V15" s="63">
        <v>25</v>
      </c>
      <c r="W15" s="6"/>
      <c r="X15" s="6">
        <v>50</v>
      </c>
      <c r="Y15" s="6"/>
      <c r="Z15" s="73">
        <v>100</v>
      </c>
      <c r="AA15" s="6"/>
      <c r="AB15" s="6"/>
      <c r="AC15" s="6"/>
      <c r="AD15" s="6">
        <v>100</v>
      </c>
      <c r="AE15" s="6"/>
      <c r="AF15" s="6"/>
      <c r="AG15" s="6">
        <v>100</v>
      </c>
      <c r="AH15" s="6"/>
      <c r="AI15" s="6"/>
      <c r="AJ15" s="6"/>
      <c r="AK15" s="6">
        <v>100</v>
      </c>
      <c r="AL15" s="6"/>
      <c r="AM15" s="6"/>
      <c r="AN15" s="63">
        <v>321</v>
      </c>
      <c r="AO15" s="6">
        <f t="shared" si="4"/>
        <v>224</v>
      </c>
      <c r="AP15" s="63">
        <f t="shared" si="0"/>
        <v>545</v>
      </c>
      <c r="AR15" s="63">
        <v>133</v>
      </c>
      <c r="AT15">
        <f t="shared" si="1"/>
        <v>188</v>
      </c>
    </row>
    <row r="16" spans="1:46">
      <c r="B16" s="63">
        <f t="shared" si="2"/>
        <v>13</v>
      </c>
      <c r="C16" s="63" t="s">
        <v>188</v>
      </c>
      <c r="D16" s="63" t="s">
        <v>159</v>
      </c>
      <c r="E16" s="95">
        <v>90</v>
      </c>
      <c r="F16" s="63">
        <v>6</v>
      </c>
      <c r="G16" s="63" t="s">
        <v>713</v>
      </c>
      <c r="H16" s="89">
        <v>959165671715</v>
      </c>
      <c r="I16" s="63">
        <v>8756352423</v>
      </c>
      <c r="J16" s="87"/>
      <c r="K16" s="63">
        <f t="shared" si="3"/>
        <v>13</v>
      </c>
      <c r="L16" s="63" t="s">
        <v>714</v>
      </c>
      <c r="M16" s="63"/>
      <c r="N16" s="63"/>
      <c r="O16" s="63"/>
      <c r="P16" s="63"/>
      <c r="Q16" s="63"/>
      <c r="R16" s="63" t="s">
        <v>691</v>
      </c>
      <c r="S16" s="6">
        <v>1</v>
      </c>
      <c r="T16" s="6"/>
      <c r="U16" s="6">
        <v>70</v>
      </c>
      <c r="V16" s="63">
        <v>25</v>
      </c>
      <c r="W16" s="6"/>
      <c r="X16" s="6">
        <v>50</v>
      </c>
      <c r="Y16" s="6"/>
      <c r="Z16" s="6">
        <v>100</v>
      </c>
      <c r="AA16" s="6"/>
      <c r="AB16" s="6"/>
      <c r="AC16" s="6">
        <v>100</v>
      </c>
      <c r="AD16" s="6">
        <v>100</v>
      </c>
      <c r="AE16" s="6"/>
      <c r="AF16" s="6"/>
      <c r="AG16" s="6">
        <v>100</v>
      </c>
      <c r="AH16" s="6"/>
      <c r="AI16" s="6"/>
      <c r="AJ16" s="6"/>
      <c r="AK16" s="6">
        <v>100</v>
      </c>
      <c r="AL16" s="6"/>
      <c r="AM16" s="6"/>
      <c r="AN16" s="63">
        <v>321</v>
      </c>
      <c r="AO16" s="6">
        <f t="shared" si="4"/>
        <v>324</v>
      </c>
      <c r="AP16" s="63">
        <f t="shared" si="0"/>
        <v>645</v>
      </c>
      <c r="AR16" s="63">
        <v>133</v>
      </c>
      <c r="AT16">
        <f t="shared" si="1"/>
        <v>188</v>
      </c>
    </row>
    <row r="17" spans="2:46">
      <c r="B17" s="63">
        <f t="shared" si="2"/>
        <v>14</v>
      </c>
      <c r="C17" s="63" t="s">
        <v>188</v>
      </c>
      <c r="D17" s="63" t="s">
        <v>159</v>
      </c>
      <c r="E17" s="95">
        <v>90</v>
      </c>
      <c r="F17" s="63">
        <v>8</v>
      </c>
      <c r="G17" s="63" t="s">
        <v>715</v>
      </c>
      <c r="H17" s="89">
        <v>647760265514</v>
      </c>
      <c r="I17" s="63">
        <v>8999987445</v>
      </c>
      <c r="J17" s="87"/>
      <c r="K17" s="63">
        <f t="shared" si="3"/>
        <v>14</v>
      </c>
      <c r="L17" s="63" t="s">
        <v>716</v>
      </c>
      <c r="M17" s="63"/>
      <c r="N17" s="63"/>
      <c r="O17" s="63"/>
      <c r="P17" s="63"/>
      <c r="Q17" s="63"/>
      <c r="R17" s="63" t="s">
        <v>691</v>
      </c>
      <c r="S17" s="6">
        <v>2</v>
      </c>
      <c r="T17" s="6"/>
      <c r="U17" s="6">
        <v>70</v>
      </c>
      <c r="V17" s="63">
        <v>50</v>
      </c>
      <c r="W17" s="6"/>
      <c r="X17" s="6"/>
      <c r="Y17" s="6"/>
      <c r="Z17" s="6">
        <v>200</v>
      </c>
      <c r="AA17" s="6"/>
      <c r="AB17" s="6"/>
      <c r="AC17" s="6">
        <v>100</v>
      </c>
      <c r="AD17" s="6"/>
      <c r="AE17" s="6">
        <v>50</v>
      </c>
      <c r="AF17" s="6"/>
      <c r="AG17" s="6">
        <v>200</v>
      </c>
      <c r="AH17" s="6"/>
      <c r="AI17" s="6"/>
      <c r="AJ17" s="6"/>
      <c r="AK17" s="6">
        <v>200</v>
      </c>
      <c r="AL17" s="6"/>
      <c r="AM17" s="6"/>
      <c r="AN17" s="63">
        <f>321*2</f>
        <v>642</v>
      </c>
      <c r="AO17" s="6">
        <f t="shared" si="4"/>
        <v>228</v>
      </c>
      <c r="AP17" s="63">
        <f t="shared" si="0"/>
        <v>870</v>
      </c>
      <c r="AR17" s="63">
        <v>133</v>
      </c>
      <c r="AT17">
        <f t="shared" si="1"/>
        <v>509</v>
      </c>
    </row>
    <row r="18" spans="2:46">
      <c r="B18" s="63">
        <f t="shared" si="2"/>
        <v>15</v>
      </c>
      <c r="C18" s="63" t="s">
        <v>188</v>
      </c>
      <c r="D18" s="63" t="s">
        <v>159</v>
      </c>
      <c r="E18" s="95">
        <v>90</v>
      </c>
      <c r="F18" s="63">
        <v>9</v>
      </c>
      <c r="G18" s="63" t="s">
        <v>717</v>
      </c>
      <c r="H18" s="89">
        <v>368660403516</v>
      </c>
      <c r="I18" s="63">
        <v>8382086012</v>
      </c>
      <c r="J18" s="87"/>
      <c r="K18" s="63">
        <f t="shared" si="3"/>
        <v>15</v>
      </c>
      <c r="L18" s="63" t="s">
        <v>718</v>
      </c>
      <c r="M18" s="63"/>
      <c r="N18" s="63"/>
      <c r="O18" s="63"/>
      <c r="P18" s="63"/>
      <c r="Q18" s="63"/>
      <c r="R18" s="63" t="s">
        <v>691</v>
      </c>
      <c r="S18" s="6">
        <v>1</v>
      </c>
      <c r="T18" s="6"/>
      <c r="U18" s="6">
        <v>70</v>
      </c>
      <c r="V18" s="63">
        <v>25</v>
      </c>
      <c r="W18" s="6"/>
      <c r="X18" s="6"/>
      <c r="Y18" s="6"/>
      <c r="Z18" s="6">
        <v>100</v>
      </c>
      <c r="AA18" s="6"/>
      <c r="AB18" s="6"/>
      <c r="AC18" s="6">
        <v>200</v>
      </c>
      <c r="AD18" s="6"/>
      <c r="AE18" s="6">
        <v>25</v>
      </c>
      <c r="AF18" s="6"/>
      <c r="AG18" s="6"/>
      <c r="AH18" s="6">
        <v>100</v>
      </c>
      <c r="AI18" s="6"/>
      <c r="AJ18" s="6"/>
      <c r="AK18" s="6"/>
      <c r="AL18" s="6">
        <v>100</v>
      </c>
      <c r="AM18" s="6"/>
      <c r="AN18" s="63">
        <v>321</v>
      </c>
      <c r="AO18" s="6">
        <f t="shared" si="4"/>
        <v>299</v>
      </c>
      <c r="AP18" s="63">
        <f t="shared" si="0"/>
        <v>620</v>
      </c>
      <c r="AR18" s="63">
        <v>133</v>
      </c>
      <c r="AT18">
        <f t="shared" si="1"/>
        <v>188</v>
      </c>
    </row>
    <row r="19" spans="2:46">
      <c r="B19" s="63">
        <f t="shared" si="2"/>
        <v>16</v>
      </c>
      <c r="C19" s="63" t="s">
        <v>719</v>
      </c>
      <c r="D19" s="63" t="s">
        <v>720</v>
      </c>
      <c r="E19" s="95">
        <v>90</v>
      </c>
      <c r="F19" s="63">
        <v>7</v>
      </c>
      <c r="G19" s="63" t="s">
        <v>721</v>
      </c>
      <c r="H19" s="89">
        <v>439931270121</v>
      </c>
      <c r="I19" s="63">
        <v>9670632425</v>
      </c>
      <c r="J19" s="87"/>
      <c r="K19" s="63">
        <f t="shared" si="3"/>
        <v>16</v>
      </c>
      <c r="L19" s="63" t="s">
        <v>722</v>
      </c>
      <c r="M19" s="63"/>
      <c r="N19" s="63"/>
      <c r="O19" s="63"/>
      <c r="P19" s="63"/>
      <c r="Q19" s="63"/>
      <c r="R19" s="63" t="s">
        <v>691</v>
      </c>
      <c r="S19" s="6">
        <v>2</v>
      </c>
      <c r="T19" s="6"/>
      <c r="U19" s="6"/>
      <c r="V19" s="63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3"/>
      <c r="AO19" s="6">
        <f t="shared" si="4"/>
        <v>0</v>
      </c>
      <c r="AP19" s="63">
        <f t="shared" si="0"/>
        <v>0</v>
      </c>
      <c r="AR19" s="63"/>
      <c r="AT19">
        <f t="shared" si="1"/>
        <v>0</v>
      </c>
    </row>
    <row r="20" spans="2:46" ht="15.75">
      <c r="B20" s="63">
        <f t="shared" si="2"/>
        <v>17</v>
      </c>
      <c r="C20" s="63" t="s">
        <v>680</v>
      </c>
      <c r="D20" s="63" t="s">
        <v>681</v>
      </c>
      <c r="E20" s="63">
        <v>63</v>
      </c>
      <c r="F20" s="63">
        <v>5</v>
      </c>
      <c r="G20" s="96" t="s">
        <v>723</v>
      </c>
      <c r="H20" s="89">
        <v>784016710301</v>
      </c>
      <c r="I20" s="63">
        <v>7388197097</v>
      </c>
      <c r="J20" s="87"/>
      <c r="K20" s="63">
        <f t="shared" si="3"/>
        <v>17</v>
      </c>
      <c r="L20" s="63" t="s">
        <v>724</v>
      </c>
      <c r="M20" s="63"/>
      <c r="N20" s="63"/>
      <c r="O20" s="63"/>
      <c r="P20" s="63"/>
      <c r="Q20" s="63"/>
      <c r="R20" s="63" t="s">
        <v>691</v>
      </c>
      <c r="S20" s="6">
        <v>1</v>
      </c>
      <c r="T20" s="6"/>
      <c r="U20" s="6"/>
      <c r="V20" s="63">
        <v>25</v>
      </c>
      <c r="W20" s="6"/>
      <c r="X20" s="6"/>
      <c r="Y20" s="6"/>
      <c r="Z20" s="6"/>
      <c r="AA20" s="6">
        <v>70</v>
      </c>
      <c r="AB20" s="6">
        <v>100</v>
      </c>
      <c r="AC20" s="6">
        <v>100</v>
      </c>
      <c r="AD20" s="6">
        <v>100</v>
      </c>
      <c r="AE20" s="6"/>
      <c r="AF20" s="6"/>
      <c r="AG20" s="6">
        <v>100</v>
      </c>
      <c r="AH20" s="6"/>
      <c r="AI20" s="6"/>
      <c r="AJ20" s="6"/>
      <c r="AK20" s="6"/>
      <c r="AL20" s="6">
        <v>100</v>
      </c>
      <c r="AM20" s="6"/>
      <c r="AN20" s="63">
        <v>321</v>
      </c>
      <c r="AO20" s="6">
        <f t="shared" si="4"/>
        <v>274</v>
      </c>
      <c r="AP20" s="63">
        <f t="shared" si="0"/>
        <v>595</v>
      </c>
      <c r="AR20" s="63">
        <v>133</v>
      </c>
      <c r="AT20">
        <f t="shared" si="1"/>
        <v>188</v>
      </c>
    </row>
    <row r="21" spans="2:46">
      <c r="B21" s="63">
        <f t="shared" si="2"/>
        <v>18</v>
      </c>
      <c r="C21" s="63" t="s">
        <v>680</v>
      </c>
      <c r="D21" s="63" t="s">
        <v>681</v>
      </c>
      <c r="E21" s="63">
        <v>63</v>
      </c>
      <c r="F21" s="63">
        <v>2</v>
      </c>
      <c r="G21" s="63" t="s">
        <v>725</v>
      </c>
      <c r="H21" s="89">
        <v>683771213913</v>
      </c>
      <c r="I21" s="63">
        <v>9956892974</v>
      </c>
      <c r="J21" s="87"/>
      <c r="K21" s="63">
        <f t="shared" si="3"/>
        <v>18</v>
      </c>
      <c r="L21" s="63" t="s">
        <v>726</v>
      </c>
      <c r="M21" s="63"/>
      <c r="N21" s="63"/>
      <c r="O21" s="63"/>
      <c r="P21" s="63"/>
      <c r="Q21" s="63"/>
      <c r="R21" s="63" t="s">
        <v>691</v>
      </c>
      <c r="S21" s="6">
        <v>1</v>
      </c>
      <c r="T21" s="6"/>
      <c r="U21" s="6"/>
      <c r="V21" s="63"/>
      <c r="W21" s="6"/>
      <c r="X21" s="6"/>
      <c r="Y21" s="6"/>
      <c r="Z21" s="6"/>
      <c r="AA21" s="6">
        <v>70</v>
      </c>
      <c r="AB21" s="6">
        <v>100</v>
      </c>
      <c r="AC21" s="6">
        <v>100</v>
      </c>
      <c r="AD21" s="6"/>
      <c r="AE21" s="6"/>
      <c r="AF21" s="6"/>
      <c r="AG21" s="6"/>
      <c r="AH21" s="6">
        <v>100</v>
      </c>
      <c r="AI21" s="6"/>
      <c r="AJ21" s="6"/>
      <c r="AK21" s="6"/>
      <c r="AL21" s="6">
        <v>100</v>
      </c>
      <c r="AM21" s="6"/>
      <c r="AN21" s="63">
        <v>321</v>
      </c>
      <c r="AO21" s="6">
        <f t="shared" si="4"/>
        <v>149</v>
      </c>
      <c r="AP21" s="63">
        <f t="shared" si="0"/>
        <v>470</v>
      </c>
      <c r="AR21" s="63">
        <v>133</v>
      </c>
      <c r="AT21">
        <f t="shared" si="1"/>
        <v>188</v>
      </c>
    </row>
    <row r="22" spans="2:46">
      <c r="B22" s="63">
        <f t="shared" si="2"/>
        <v>19</v>
      </c>
      <c r="C22" s="63" t="s">
        <v>680</v>
      </c>
      <c r="D22" s="63" t="s">
        <v>681</v>
      </c>
      <c r="E22" s="63">
        <v>63</v>
      </c>
      <c r="F22" s="63">
        <v>3</v>
      </c>
      <c r="G22" s="63" t="s">
        <v>727</v>
      </c>
      <c r="H22" s="89">
        <v>209947531879</v>
      </c>
      <c r="I22" s="63">
        <v>9935113787</v>
      </c>
      <c r="J22" s="87"/>
      <c r="K22" s="63">
        <f t="shared" si="3"/>
        <v>19</v>
      </c>
      <c r="L22" s="63" t="s">
        <v>728</v>
      </c>
      <c r="M22" s="63"/>
      <c r="N22" s="63"/>
      <c r="O22" s="63"/>
      <c r="P22" s="63"/>
      <c r="Q22" s="63"/>
      <c r="R22" s="63" t="s">
        <v>691</v>
      </c>
      <c r="S22" s="6">
        <v>1</v>
      </c>
      <c r="T22" s="6"/>
      <c r="U22" s="6">
        <v>70</v>
      </c>
      <c r="V22" s="63"/>
      <c r="W22" s="6"/>
      <c r="X22" s="6"/>
      <c r="Y22" s="6"/>
      <c r="Z22" s="6"/>
      <c r="AA22" s="6"/>
      <c r="AB22" s="6">
        <v>100</v>
      </c>
      <c r="AC22" s="6"/>
      <c r="AD22" s="6"/>
      <c r="AE22" s="6"/>
      <c r="AF22" s="6">
        <v>150</v>
      </c>
      <c r="AG22" s="6"/>
      <c r="AH22" s="6">
        <v>100</v>
      </c>
      <c r="AI22" s="6"/>
      <c r="AJ22" s="6"/>
      <c r="AK22" s="6"/>
      <c r="AL22" s="6">
        <v>150</v>
      </c>
      <c r="AM22" s="6">
        <v>50</v>
      </c>
      <c r="AN22" s="63">
        <v>321</v>
      </c>
      <c r="AO22" s="6">
        <f t="shared" si="4"/>
        <v>299</v>
      </c>
      <c r="AP22" s="63">
        <f t="shared" si="0"/>
        <v>620</v>
      </c>
      <c r="AR22" s="63">
        <v>133</v>
      </c>
      <c r="AT22">
        <f t="shared" si="1"/>
        <v>188</v>
      </c>
    </row>
    <row r="23" spans="2:46">
      <c r="B23" s="63">
        <f t="shared" si="2"/>
        <v>20</v>
      </c>
      <c r="C23" s="63" t="s">
        <v>680</v>
      </c>
      <c r="D23" s="63" t="s">
        <v>681</v>
      </c>
      <c r="E23" s="63">
        <v>63</v>
      </c>
      <c r="F23" s="63">
        <v>6</v>
      </c>
      <c r="G23" s="63" t="s">
        <v>729</v>
      </c>
      <c r="H23" s="89">
        <v>277651671836</v>
      </c>
      <c r="I23" s="63">
        <v>8422083820</v>
      </c>
      <c r="J23" s="87"/>
      <c r="K23" s="63">
        <f t="shared" si="3"/>
        <v>20</v>
      </c>
      <c r="L23" s="63" t="s">
        <v>730</v>
      </c>
      <c r="M23" s="63"/>
      <c r="N23" s="63"/>
      <c r="O23" s="63"/>
      <c r="P23" s="63"/>
      <c r="Q23" s="63"/>
      <c r="R23" s="63" t="s">
        <v>691</v>
      </c>
      <c r="S23" s="6">
        <v>1</v>
      </c>
      <c r="T23" s="6"/>
      <c r="U23" s="6"/>
      <c r="V23" s="63"/>
      <c r="W23" s="6"/>
      <c r="X23" s="6"/>
      <c r="Y23" s="6"/>
      <c r="Z23" s="6"/>
      <c r="AA23" s="6">
        <v>15</v>
      </c>
      <c r="AB23" s="6"/>
      <c r="AC23" s="6"/>
      <c r="AD23" s="6"/>
      <c r="AE23" s="6">
        <v>20</v>
      </c>
      <c r="AF23" s="6"/>
      <c r="AG23" s="6"/>
      <c r="AH23" s="6">
        <v>100</v>
      </c>
      <c r="AI23" s="6"/>
      <c r="AJ23" s="6">
        <v>20</v>
      </c>
      <c r="AK23" s="6"/>
      <c r="AL23" s="6">
        <v>25</v>
      </c>
      <c r="AM23" s="6"/>
      <c r="AN23" s="5"/>
      <c r="AO23" s="6">
        <f t="shared" si="4"/>
        <v>180</v>
      </c>
      <c r="AP23" s="63">
        <f t="shared" si="0"/>
        <v>180</v>
      </c>
      <c r="AR23" s="5"/>
      <c r="AT23">
        <f t="shared" si="1"/>
        <v>0</v>
      </c>
    </row>
    <row r="24" spans="2:46">
      <c r="B24" s="63">
        <f t="shared" si="2"/>
        <v>21</v>
      </c>
      <c r="C24" s="63" t="s">
        <v>680</v>
      </c>
      <c r="D24" s="63" t="s">
        <v>731</v>
      </c>
      <c r="E24" s="63">
        <v>63</v>
      </c>
      <c r="F24" s="63">
        <v>4</v>
      </c>
      <c r="G24" s="63" t="s">
        <v>732</v>
      </c>
      <c r="H24" s="89">
        <v>740256309024</v>
      </c>
      <c r="I24" s="63">
        <v>8127377686</v>
      </c>
      <c r="J24" s="87"/>
      <c r="K24" s="63">
        <f t="shared" si="3"/>
        <v>21</v>
      </c>
      <c r="L24" s="63" t="s">
        <v>733</v>
      </c>
      <c r="M24" s="63"/>
      <c r="N24" s="63"/>
      <c r="O24" s="63"/>
      <c r="P24" s="63"/>
      <c r="Q24" s="63"/>
      <c r="R24" s="63" t="s">
        <v>691</v>
      </c>
      <c r="S24" s="6">
        <v>4</v>
      </c>
      <c r="T24" s="6"/>
      <c r="U24" s="6"/>
      <c r="V24" s="63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5"/>
      <c r="AO24" s="6">
        <f t="shared" si="4"/>
        <v>0</v>
      </c>
      <c r="AP24" s="63">
        <f t="shared" si="0"/>
        <v>0</v>
      </c>
    </row>
    <row r="25" spans="2:46">
      <c r="B25" s="63">
        <f t="shared" si="2"/>
        <v>22</v>
      </c>
      <c r="C25" s="63" t="s">
        <v>680</v>
      </c>
      <c r="D25" s="63" t="s">
        <v>731</v>
      </c>
      <c r="E25" s="63">
        <v>63</v>
      </c>
      <c r="F25" s="63">
        <v>5</v>
      </c>
      <c r="G25" s="63" t="s">
        <v>734</v>
      </c>
      <c r="H25" s="89">
        <v>488277053764</v>
      </c>
      <c r="I25" s="63">
        <v>9175797662</v>
      </c>
      <c r="J25" s="87"/>
    </row>
    <row r="26" spans="2:46">
      <c r="B26" s="63">
        <f t="shared" si="2"/>
        <v>23</v>
      </c>
      <c r="C26" s="63" t="s">
        <v>680</v>
      </c>
      <c r="D26" s="63" t="s">
        <v>731</v>
      </c>
      <c r="E26" s="63">
        <v>63</v>
      </c>
      <c r="F26" s="63">
        <v>5</v>
      </c>
      <c r="G26" s="63" t="s">
        <v>735</v>
      </c>
      <c r="H26" s="89">
        <v>970083893375</v>
      </c>
      <c r="I26" s="63">
        <v>7459076743</v>
      </c>
      <c r="J26" s="87"/>
    </row>
    <row r="27" spans="2:46">
      <c r="B27" s="63">
        <f t="shared" si="2"/>
        <v>24</v>
      </c>
      <c r="C27" s="63" t="s">
        <v>736</v>
      </c>
      <c r="D27" s="63" t="s">
        <v>737</v>
      </c>
      <c r="E27" s="63">
        <v>63</v>
      </c>
      <c r="F27" s="63">
        <v>6</v>
      </c>
      <c r="G27" s="63" t="s">
        <v>738</v>
      </c>
      <c r="H27" s="89">
        <v>841085072006</v>
      </c>
      <c r="I27" s="63">
        <v>8127977686</v>
      </c>
      <c r="J27" s="87"/>
    </row>
    <row r="28" spans="2:46">
      <c r="B28" s="63">
        <f t="shared" si="2"/>
        <v>25</v>
      </c>
      <c r="C28" s="63" t="s">
        <v>736</v>
      </c>
      <c r="D28" s="63" t="s">
        <v>737</v>
      </c>
      <c r="E28" s="63">
        <v>63</v>
      </c>
      <c r="F28" s="63">
        <v>3</v>
      </c>
      <c r="G28" s="63" t="s">
        <v>739</v>
      </c>
      <c r="H28" s="89">
        <v>844902584581</v>
      </c>
      <c r="I28" s="63">
        <v>9935714424</v>
      </c>
      <c r="J28" s="87"/>
      <c r="K28" s="97">
        <v>63</v>
      </c>
      <c r="L28" s="97">
        <v>75</v>
      </c>
      <c r="M28" s="87"/>
      <c r="N28" s="87"/>
      <c r="O28" s="87"/>
      <c r="P28" s="87"/>
      <c r="Q28" s="87"/>
      <c r="R28" s="87">
        <v>90</v>
      </c>
      <c r="S28" s="87">
        <v>110</v>
      </c>
      <c r="T28" s="87">
        <v>160</v>
      </c>
      <c r="X28" s="87">
        <v>63</v>
      </c>
      <c r="Y28" s="87">
        <v>75</v>
      </c>
      <c r="Z28" s="87">
        <v>90</v>
      </c>
      <c r="AA28" s="87">
        <v>110</v>
      </c>
      <c r="AB28" s="87">
        <v>160</v>
      </c>
      <c r="AC28" t="s">
        <v>740</v>
      </c>
    </row>
    <row r="29" spans="2:46">
      <c r="B29" s="63">
        <f t="shared" si="2"/>
        <v>26</v>
      </c>
      <c r="C29" s="63" t="s">
        <v>736</v>
      </c>
      <c r="D29" s="63" t="s">
        <v>737</v>
      </c>
      <c r="E29" s="63">
        <v>63</v>
      </c>
      <c r="F29" s="63">
        <v>4</v>
      </c>
      <c r="G29" s="63" t="s">
        <v>741</v>
      </c>
      <c r="H29" s="89">
        <v>922815701676</v>
      </c>
      <c r="I29" s="63">
        <v>9793584439</v>
      </c>
      <c r="J29" s="87"/>
      <c r="K29" s="98">
        <f>COUNTIF($E4:$E136,"63")</f>
        <v>79</v>
      </c>
      <c r="L29" s="98">
        <f>COUNTIF($E4:$E136,"75")</f>
        <v>0</v>
      </c>
      <c r="M29" s="99"/>
      <c r="N29" s="99"/>
      <c r="O29" s="99"/>
      <c r="P29" s="99"/>
      <c r="Q29" s="99"/>
      <c r="R29" s="98">
        <f>COUNTIF($E4:$E136,"90")</f>
        <v>53</v>
      </c>
      <c r="S29" s="98">
        <f>COUNTIF($E4:$E136,"110")</f>
        <v>0</v>
      </c>
      <c r="T29" s="98">
        <f>COUNTIF($E4:$E136,"160")</f>
        <v>1</v>
      </c>
      <c r="U29">
        <f>+SUM(K29:T29)</f>
        <v>133</v>
      </c>
      <c r="X29">
        <f>79+13</f>
        <v>92</v>
      </c>
      <c r="Y29">
        <v>22</v>
      </c>
      <c r="Z29">
        <f>53+18</f>
        <v>71</v>
      </c>
      <c r="AA29">
        <v>0</v>
      </c>
      <c r="AB29">
        <f>2+1</f>
        <v>3</v>
      </c>
      <c r="AC29">
        <f>+SUM(X29:AB29)</f>
        <v>188</v>
      </c>
    </row>
    <row r="30" spans="2:46">
      <c r="B30" s="63">
        <f t="shared" si="2"/>
        <v>27</v>
      </c>
      <c r="C30" s="63" t="s">
        <v>737</v>
      </c>
      <c r="D30" s="63" t="s">
        <v>719</v>
      </c>
      <c r="E30" s="63">
        <v>63</v>
      </c>
      <c r="F30" s="63">
        <v>5</v>
      </c>
      <c r="G30" s="63" t="s">
        <v>742</v>
      </c>
      <c r="H30" s="89">
        <v>783788241288</v>
      </c>
      <c r="I30" s="63">
        <v>9594651027</v>
      </c>
      <c r="J30" s="87"/>
    </row>
    <row r="31" spans="2:46">
      <c r="B31" s="63">
        <f t="shared" si="2"/>
        <v>28</v>
      </c>
      <c r="C31" s="63" t="s">
        <v>737</v>
      </c>
      <c r="D31" s="63" t="s">
        <v>719</v>
      </c>
      <c r="E31" s="63">
        <v>63</v>
      </c>
      <c r="F31" s="63">
        <v>18</v>
      </c>
      <c r="G31" s="63" t="s">
        <v>743</v>
      </c>
      <c r="H31" s="89">
        <v>805429228997</v>
      </c>
      <c r="I31" s="63">
        <v>7897163219</v>
      </c>
      <c r="J31" s="87"/>
      <c r="K31" s="97">
        <v>63</v>
      </c>
      <c r="L31" s="97">
        <v>75</v>
      </c>
      <c r="M31" s="87"/>
      <c r="N31" s="87"/>
      <c r="O31" s="87"/>
      <c r="P31" s="87"/>
      <c r="Q31" s="87"/>
      <c r="R31" s="87">
        <v>90</v>
      </c>
      <c r="S31" s="87">
        <v>110</v>
      </c>
      <c r="T31" s="87">
        <v>160</v>
      </c>
    </row>
    <row r="32" spans="2:46">
      <c r="B32" s="63">
        <f t="shared" si="2"/>
        <v>29</v>
      </c>
      <c r="C32" s="63" t="s">
        <v>706</v>
      </c>
      <c r="D32" s="63" t="s">
        <v>744</v>
      </c>
      <c r="E32" s="63">
        <v>63</v>
      </c>
      <c r="F32" s="63">
        <v>18</v>
      </c>
      <c r="G32" s="63" t="s">
        <v>745</v>
      </c>
      <c r="H32" s="89">
        <v>390568234092</v>
      </c>
      <c r="I32" s="63">
        <v>7897163219</v>
      </c>
      <c r="J32" s="87"/>
      <c r="K32" s="87">
        <f>+COUNTIF($E140:$E194,"63")</f>
        <v>13</v>
      </c>
      <c r="L32" s="87">
        <f>+COUNTIF($E140:$E194,"75")</f>
        <v>22</v>
      </c>
      <c r="M32" s="87">
        <f t="shared" ref="M32:Q32" si="5">+COUNTIF($E140:$E194,"63")</f>
        <v>13</v>
      </c>
      <c r="N32" s="87">
        <f t="shared" si="5"/>
        <v>13</v>
      </c>
      <c r="O32" s="87">
        <f t="shared" si="5"/>
        <v>13</v>
      </c>
      <c r="P32" s="87">
        <f t="shared" si="5"/>
        <v>13</v>
      </c>
      <c r="Q32" s="87">
        <f t="shared" si="5"/>
        <v>13</v>
      </c>
      <c r="R32" s="87">
        <f>+COUNTIF($E140:$E194,"90")</f>
        <v>18</v>
      </c>
      <c r="S32" s="87">
        <f>+COUNTIF($E140:$E194,"110")</f>
        <v>0</v>
      </c>
      <c r="T32" s="87">
        <f>+COUNTIF($E140:$E194,"160")</f>
        <v>2</v>
      </c>
      <c r="U32">
        <f>+K32+L32+R32+T32</f>
        <v>55</v>
      </c>
    </row>
    <row r="33" spans="2:10">
      <c r="B33" s="63">
        <f t="shared" si="2"/>
        <v>30</v>
      </c>
      <c r="C33" s="63" t="s">
        <v>706</v>
      </c>
      <c r="D33" s="63" t="s">
        <v>744</v>
      </c>
      <c r="E33" s="63">
        <v>63</v>
      </c>
      <c r="F33" s="63">
        <v>11</v>
      </c>
      <c r="G33" s="63" t="s">
        <v>746</v>
      </c>
      <c r="H33" s="89">
        <v>893359139588</v>
      </c>
      <c r="I33" s="63">
        <v>8421947557</v>
      </c>
      <c r="J33" s="87"/>
    </row>
    <row r="34" spans="2:10">
      <c r="B34" s="63">
        <f t="shared" si="2"/>
        <v>31</v>
      </c>
      <c r="C34" s="63" t="s">
        <v>706</v>
      </c>
      <c r="D34" s="63" t="s">
        <v>744</v>
      </c>
      <c r="E34" s="63">
        <v>63</v>
      </c>
      <c r="F34" s="63">
        <v>11</v>
      </c>
      <c r="G34" s="63" t="s">
        <v>747</v>
      </c>
      <c r="H34" s="89">
        <v>531382486247</v>
      </c>
      <c r="I34" s="63">
        <v>9559746755</v>
      </c>
      <c r="J34" s="87"/>
    </row>
    <row r="35" spans="2:10">
      <c r="B35" s="63">
        <f t="shared" si="2"/>
        <v>32</v>
      </c>
      <c r="C35" s="63" t="s">
        <v>748</v>
      </c>
      <c r="D35" s="63" t="s">
        <v>240</v>
      </c>
      <c r="E35" s="63">
        <v>90</v>
      </c>
      <c r="F35" s="63">
        <v>8</v>
      </c>
      <c r="G35" s="63" t="s">
        <v>749</v>
      </c>
      <c r="H35" s="89">
        <v>807806827011</v>
      </c>
      <c r="I35" s="63">
        <v>9559746755</v>
      </c>
      <c r="J35" s="87"/>
    </row>
    <row r="36" spans="2:10">
      <c r="B36" s="63">
        <f t="shared" si="2"/>
        <v>33</v>
      </c>
      <c r="C36" s="63" t="s">
        <v>748</v>
      </c>
      <c r="D36" s="63" t="s">
        <v>240</v>
      </c>
      <c r="E36" s="63">
        <v>90</v>
      </c>
      <c r="F36" s="63">
        <v>5</v>
      </c>
      <c r="G36" s="63" t="s">
        <v>750</v>
      </c>
      <c r="H36" s="89">
        <v>479704002586</v>
      </c>
      <c r="I36" s="63">
        <v>9519903703</v>
      </c>
      <c r="J36" s="87"/>
    </row>
    <row r="37" spans="2:10">
      <c r="B37" s="63">
        <f t="shared" si="2"/>
        <v>34</v>
      </c>
      <c r="C37" s="63" t="s">
        <v>748</v>
      </c>
      <c r="D37" s="63" t="s">
        <v>240</v>
      </c>
      <c r="E37" s="63">
        <v>90</v>
      </c>
      <c r="F37" s="63">
        <v>15</v>
      </c>
      <c r="G37" s="63" t="s">
        <v>751</v>
      </c>
      <c r="H37" s="89">
        <v>778210117038</v>
      </c>
      <c r="I37" s="63">
        <v>7897008268</v>
      </c>
      <c r="J37" s="87"/>
    </row>
    <row r="38" spans="2:10">
      <c r="B38" s="63">
        <f t="shared" si="2"/>
        <v>35</v>
      </c>
      <c r="C38" s="63" t="s">
        <v>748</v>
      </c>
      <c r="D38" s="63" t="s">
        <v>240</v>
      </c>
      <c r="E38" s="63">
        <v>90</v>
      </c>
      <c r="F38" s="63">
        <v>20</v>
      </c>
      <c r="G38" s="63" t="s">
        <v>752</v>
      </c>
      <c r="H38" s="89">
        <v>406064121887</v>
      </c>
      <c r="I38" s="63">
        <v>9848766889</v>
      </c>
      <c r="J38" s="87"/>
    </row>
    <row r="39" spans="2:10">
      <c r="B39" s="63">
        <f t="shared" si="2"/>
        <v>36</v>
      </c>
      <c r="C39" s="63" t="s">
        <v>748</v>
      </c>
      <c r="D39" s="63" t="s">
        <v>240</v>
      </c>
      <c r="E39" s="63">
        <v>90</v>
      </c>
      <c r="F39" s="63">
        <v>31</v>
      </c>
      <c r="G39" s="63" t="s">
        <v>753</v>
      </c>
      <c r="H39" s="89">
        <v>720667877817</v>
      </c>
      <c r="I39" s="63">
        <v>7318400368</v>
      </c>
      <c r="J39" s="87"/>
    </row>
    <row r="40" spans="2:10">
      <c r="B40" s="63">
        <f t="shared" si="2"/>
        <v>37</v>
      </c>
      <c r="C40" s="63" t="s">
        <v>748</v>
      </c>
      <c r="D40" s="63" t="s">
        <v>240</v>
      </c>
      <c r="E40" s="63">
        <v>90</v>
      </c>
      <c r="F40" s="63">
        <v>30</v>
      </c>
      <c r="G40" s="63" t="s">
        <v>754</v>
      </c>
      <c r="H40" s="89">
        <v>551065697192</v>
      </c>
      <c r="I40" s="63">
        <v>7058958033</v>
      </c>
      <c r="J40" s="87"/>
    </row>
    <row r="41" spans="2:10">
      <c r="B41" s="63">
        <f t="shared" si="2"/>
        <v>38</v>
      </c>
      <c r="C41" s="63" t="s">
        <v>748</v>
      </c>
      <c r="D41" s="63" t="s">
        <v>240</v>
      </c>
      <c r="E41" s="63">
        <v>90</v>
      </c>
      <c r="F41" s="63">
        <v>28</v>
      </c>
      <c r="G41" s="63" t="s">
        <v>755</v>
      </c>
      <c r="H41" s="89">
        <v>681285169374</v>
      </c>
      <c r="I41" s="63">
        <v>9695715582</v>
      </c>
      <c r="J41" s="87"/>
    </row>
    <row r="42" spans="2:10">
      <c r="B42" s="63">
        <f t="shared" si="2"/>
        <v>39</v>
      </c>
      <c r="C42" s="63" t="s">
        <v>748</v>
      </c>
      <c r="D42" s="63" t="s">
        <v>240</v>
      </c>
      <c r="E42" s="63">
        <v>90</v>
      </c>
      <c r="F42" s="63">
        <v>14</v>
      </c>
      <c r="G42" s="63" t="s">
        <v>756</v>
      </c>
      <c r="H42" s="89">
        <v>965547503729</v>
      </c>
      <c r="I42" s="63">
        <v>9892388510</v>
      </c>
      <c r="J42" s="87"/>
    </row>
    <row r="43" spans="2:10">
      <c r="B43" s="63">
        <f t="shared" si="2"/>
        <v>40</v>
      </c>
      <c r="C43" s="63" t="s">
        <v>720</v>
      </c>
      <c r="D43" s="63" t="s">
        <v>757</v>
      </c>
      <c r="E43" s="63">
        <v>90</v>
      </c>
      <c r="F43" s="63">
        <v>7</v>
      </c>
      <c r="G43" s="63" t="s">
        <v>758</v>
      </c>
      <c r="H43" s="89">
        <v>472336019483</v>
      </c>
      <c r="I43" s="63">
        <v>7318053904</v>
      </c>
      <c r="J43" s="87"/>
    </row>
    <row r="44" spans="2:10">
      <c r="B44" s="63">
        <f t="shared" si="2"/>
        <v>41</v>
      </c>
      <c r="C44" s="63" t="s">
        <v>759</v>
      </c>
      <c r="D44" s="63" t="s">
        <v>299</v>
      </c>
      <c r="E44" s="63">
        <v>63</v>
      </c>
      <c r="F44" s="63">
        <v>11</v>
      </c>
      <c r="G44" s="63" t="s">
        <v>760</v>
      </c>
      <c r="H44" s="89">
        <v>832064611656</v>
      </c>
      <c r="I44" s="63">
        <v>9565647823</v>
      </c>
      <c r="J44" s="87"/>
    </row>
    <row r="45" spans="2:10">
      <c r="B45" s="63">
        <f t="shared" si="2"/>
        <v>42</v>
      </c>
      <c r="C45" s="63" t="s">
        <v>759</v>
      </c>
      <c r="D45" s="63" t="s">
        <v>299</v>
      </c>
      <c r="E45" s="63">
        <v>63</v>
      </c>
      <c r="F45" s="63">
        <v>11</v>
      </c>
      <c r="G45" s="63" t="s">
        <v>761</v>
      </c>
      <c r="H45" s="89">
        <v>834816784422</v>
      </c>
      <c r="I45" s="63">
        <v>7387680390</v>
      </c>
      <c r="J45" s="87"/>
    </row>
    <row r="46" spans="2:10">
      <c r="B46" s="63">
        <f t="shared" si="2"/>
        <v>43</v>
      </c>
      <c r="C46" s="63" t="s">
        <v>759</v>
      </c>
      <c r="D46" s="63" t="s">
        <v>299</v>
      </c>
      <c r="E46" s="63">
        <v>63</v>
      </c>
      <c r="F46" s="63">
        <v>4</v>
      </c>
      <c r="G46" s="63" t="s">
        <v>762</v>
      </c>
      <c r="H46" s="89">
        <v>744307223774</v>
      </c>
      <c r="I46" s="63">
        <v>7235975799</v>
      </c>
      <c r="J46" s="87"/>
    </row>
    <row r="47" spans="2:10">
      <c r="B47" s="63">
        <f t="shared" si="2"/>
        <v>44</v>
      </c>
      <c r="C47" s="63" t="s">
        <v>759</v>
      </c>
      <c r="D47" s="63" t="s">
        <v>299</v>
      </c>
      <c r="E47" s="63">
        <v>63</v>
      </c>
      <c r="F47" s="63">
        <v>3</v>
      </c>
      <c r="G47" s="63" t="s">
        <v>763</v>
      </c>
      <c r="H47" s="89">
        <v>651701288660</v>
      </c>
      <c r="I47" s="63">
        <v>9044039879</v>
      </c>
      <c r="J47" s="87"/>
    </row>
    <row r="48" spans="2:10">
      <c r="B48" s="63">
        <f t="shared" si="2"/>
        <v>45</v>
      </c>
      <c r="C48" s="63" t="s">
        <v>764</v>
      </c>
      <c r="D48" s="63" t="s">
        <v>685</v>
      </c>
      <c r="E48" s="63">
        <v>90</v>
      </c>
      <c r="F48" s="63">
        <v>5</v>
      </c>
      <c r="G48" s="63" t="s">
        <v>765</v>
      </c>
      <c r="H48" s="89">
        <v>838447951529</v>
      </c>
      <c r="I48" s="63">
        <v>9695737921</v>
      </c>
      <c r="J48" s="87"/>
    </row>
    <row r="49" spans="2:10">
      <c r="B49" s="63">
        <f t="shared" si="2"/>
        <v>46</v>
      </c>
      <c r="C49" s="63" t="s">
        <v>764</v>
      </c>
      <c r="D49" s="63" t="s">
        <v>685</v>
      </c>
      <c r="E49" s="63">
        <v>90</v>
      </c>
      <c r="F49" s="63">
        <v>5</v>
      </c>
      <c r="G49" s="63" t="s">
        <v>766</v>
      </c>
      <c r="H49" s="89">
        <v>984734808070</v>
      </c>
      <c r="I49" s="63">
        <v>7458092990</v>
      </c>
      <c r="J49" s="87"/>
    </row>
    <row r="50" spans="2:10">
      <c r="B50" s="63">
        <f t="shared" si="2"/>
        <v>47</v>
      </c>
      <c r="C50" s="63" t="s">
        <v>764</v>
      </c>
      <c r="D50" s="63" t="s">
        <v>685</v>
      </c>
      <c r="E50" s="63">
        <v>90</v>
      </c>
      <c r="F50" s="63">
        <v>3</v>
      </c>
      <c r="G50" s="63" t="s">
        <v>767</v>
      </c>
      <c r="H50" s="89">
        <v>214070222085</v>
      </c>
      <c r="I50" s="100">
        <v>9670227383</v>
      </c>
      <c r="J50" s="87"/>
    </row>
    <row r="51" spans="2:10">
      <c r="B51" s="63">
        <f t="shared" si="2"/>
        <v>48</v>
      </c>
      <c r="C51" s="63" t="s">
        <v>764</v>
      </c>
      <c r="D51" s="63" t="s">
        <v>685</v>
      </c>
      <c r="E51" s="63">
        <v>90</v>
      </c>
      <c r="F51" s="63">
        <v>4</v>
      </c>
      <c r="G51" s="63" t="s">
        <v>768</v>
      </c>
      <c r="H51" s="89">
        <v>808268395284</v>
      </c>
      <c r="I51" s="100">
        <v>8860816611</v>
      </c>
      <c r="J51" s="87"/>
    </row>
    <row r="52" spans="2:10">
      <c r="B52" s="63">
        <f t="shared" si="2"/>
        <v>49</v>
      </c>
      <c r="C52" s="63" t="s">
        <v>685</v>
      </c>
      <c r="D52" s="63" t="s">
        <v>686</v>
      </c>
      <c r="E52" s="63">
        <v>90</v>
      </c>
      <c r="F52" s="63">
        <v>3</v>
      </c>
      <c r="G52" s="63" t="s">
        <v>769</v>
      </c>
      <c r="H52" s="89">
        <v>899693248073</v>
      </c>
      <c r="I52" s="63">
        <v>6387632767</v>
      </c>
      <c r="J52" s="87"/>
    </row>
    <row r="53" spans="2:10">
      <c r="B53" s="63">
        <f t="shared" si="2"/>
        <v>50</v>
      </c>
      <c r="C53" s="63" t="s">
        <v>685</v>
      </c>
      <c r="D53" s="63" t="s">
        <v>686</v>
      </c>
      <c r="E53" s="63">
        <v>90</v>
      </c>
      <c r="F53" s="63">
        <v>5</v>
      </c>
      <c r="G53" s="63" t="s">
        <v>770</v>
      </c>
      <c r="H53" s="89">
        <v>685905425629</v>
      </c>
      <c r="I53" s="63">
        <v>9956643653</v>
      </c>
      <c r="J53" s="87"/>
    </row>
    <row r="54" spans="2:10">
      <c r="B54" s="63">
        <f t="shared" si="2"/>
        <v>51</v>
      </c>
      <c r="C54" s="63" t="s">
        <v>685</v>
      </c>
      <c r="D54" s="63" t="s">
        <v>686</v>
      </c>
      <c r="E54" s="63">
        <v>90</v>
      </c>
      <c r="F54" s="63">
        <v>6</v>
      </c>
      <c r="G54" s="63" t="s">
        <v>771</v>
      </c>
      <c r="H54" s="89">
        <v>951099067751</v>
      </c>
      <c r="I54" s="63">
        <v>9935109975</v>
      </c>
      <c r="J54" s="87"/>
    </row>
    <row r="55" spans="2:10">
      <c r="B55" s="63">
        <f t="shared" si="2"/>
        <v>52</v>
      </c>
      <c r="C55" s="63" t="s">
        <v>772</v>
      </c>
      <c r="D55" s="63" t="s">
        <v>339</v>
      </c>
      <c r="E55" s="63">
        <v>90</v>
      </c>
      <c r="F55" s="63">
        <v>4</v>
      </c>
      <c r="G55" s="63" t="s">
        <v>773</v>
      </c>
      <c r="H55" s="89">
        <v>545981825609</v>
      </c>
      <c r="I55" s="63">
        <v>9935736727</v>
      </c>
      <c r="J55" s="87"/>
    </row>
    <row r="56" spans="2:10">
      <c r="B56" s="63">
        <f t="shared" si="2"/>
        <v>53</v>
      </c>
      <c r="C56" s="63" t="s">
        <v>772</v>
      </c>
      <c r="D56" s="63" t="s">
        <v>339</v>
      </c>
      <c r="E56" s="63">
        <v>90</v>
      </c>
      <c r="F56" s="63">
        <v>3</v>
      </c>
      <c r="G56" s="63" t="s">
        <v>774</v>
      </c>
      <c r="H56" s="89">
        <v>920994123409</v>
      </c>
      <c r="I56" s="63">
        <v>9793140217</v>
      </c>
      <c r="J56" s="87"/>
    </row>
    <row r="57" spans="2:10">
      <c r="B57" s="63">
        <f t="shared" si="2"/>
        <v>54</v>
      </c>
      <c r="C57" s="63" t="s">
        <v>772</v>
      </c>
      <c r="D57" s="63" t="s">
        <v>339</v>
      </c>
      <c r="E57" s="63">
        <v>90</v>
      </c>
      <c r="F57" s="63">
        <v>6</v>
      </c>
      <c r="G57" s="63" t="s">
        <v>747</v>
      </c>
      <c r="H57" s="89">
        <v>914747309441</v>
      </c>
      <c r="I57" s="63">
        <v>9695722237</v>
      </c>
      <c r="J57" s="87"/>
    </row>
    <row r="58" spans="2:10">
      <c r="B58" s="63">
        <f t="shared" si="2"/>
        <v>55</v>
      </c>
      <c r="C58" s="63" t="s">
        <v>772</v>
      </c>
      <c r="D58" s="63" t="s">
        <v>339</v>
      </c>
      <c r="E58" s="63">
        <v>90</v>
      </c>
      <c r="F58" s="63">
        <v>4</v>
      </c>
      <c r="G58" s="63" t="s">
        <v>775</v>
      </c>
      <c r="H58" s="89">
        <v>725912675333</v>
      </c>
      <c r="I58" s="63">
        <v>7388296199</v>
      </c>
      <c r="J58" s="87"/>
    </row>
    <row r="59" spans="2:10">
      <c r="B59" s="63">
        <f t="shared" si="2"/>
        <v>56</v>
      </c>
      <c r="C59" s="63" t="s">
        <v>706</v>
      </c>
      <c r="D59" s="63" t="s">
        <v>772</v>
      </c>
      <c r="E59" s="63">
        <v>90</v>
      </c>
      <c r="F59" s="63">
        <v>5</v>
      </c>
      <c r="G59" s="63" t="s">
        <v>776</v>
      </c>
      <c r="H59" s="89">
        <v>271125110957</v>
      </c>
      <c r="I59" s="63">
        <v>9793752731</v>
      </c>
      <c r="J59" s="87"/>
    </row>
    <row r="60" spans="2:10">
      <c r="B60" s="63">
        <f t="shared" si="2"/>
        <v>57</v>
      </c>
      <c r="C60" s="63" t="s">
        <v>706</v>
      </c>
      <c r="D60" s="63" t="s">
        <v>772</v>
      </c>
      <c r="E60" s="63">
        <v>90</v>
      </c>
      <c r="F60" s="63">
        <v>5</v>
      </c>
      <c r="G60" s="63" t="s">
        <v>777</v>
      </c>
      <c r="H60" s="89">
        <v>217870815621</v>
      </c>
      <c r="I60" s="63">
        <v>8318968295</v>
      </c>
      <c r="J60" s="87"/>
    </row>
    <row r="61" spans="2:10">
      <c r="B61" s="63">
        <f t="shared" si="2"/>
        <v>58</v>
      </c>
      <c r="C61" s="63" t="s">
        <v>778</v>
      </c>
      <c r="D61" s="63" t="s">
        <v>188</v>
      </c>
      <c r="E61" s="63">
        <v>90</v>
      </c>
      <c r="F61" s="63">
        <v>4</v>
      </c>
      <c r="G61" s="63" t="s">
        <v>779</v>
      </c>
      <c r="H61" s="89">
        <v>517629980253</v>
      </c>
      <c r="I61" s="63">
        <v>7054539873</v>
      </c>
      <c r="J61" s="87"/>
    </row>
    <row r="62" spans="2:10">
      <c r="B62" s="63">
        <f t="shared" si="2"/>
        <v>59</v>
      </c>
      <c r="C62" s="63" t="s">
        <v>778</v>
      </c>
      <c r="D62" s="63" t="s">
        <v>188</v>
      </c>
      <c r="E62" s="63">
        <v>90</v>
      </c>
      <c r="F62" s="63">
        <v>2</v>
      </c>
      <c r="G62" s="63" t="s">
        <v>780</v>
      </c>
      <c r="H62" s="89">
        <v>797298481310</v>
      </c>
      <c r="I62" s="63">
        <v>8346962345</v>
      </c>
      <c r="J62" s="87"/>
    </row>
    <row r="63" spans="2:10">
      <c r="B63" s="63">
        <f t="shared" si="2"/>
        <v>60</v>
      </c>
      <c r="C63" s="63" t="s">
        <v>159</v>
      </c>
      <c r="D63" s="63" t="s">
        <v>781</v>
      </c>
      <c r="E63" s="63">
        <v>63</v>
      </c>
      <c r="F63" s="63">
        <v>2</v>
      </c>
      <c r="G63" s="63" t="s">
        <v>782</v>
      </c>
      <c r="H63" s="89">
        <v>836843633574</v>
      </c>
      <c r="I63" s="63">
        <v>9005520253</v>
      </c>
      <c r="J63" s="87"/>
    </row>
    <row r="64" spans="2:10">
      <c r="B64" s="63">
        <f t="shared" si="2"/>
        <v>61</v>
      </c>
      <c r="C64" s="63" t="s">
        <v>159</v>
      </c>
      <c r="D64" s="63" t="s">
        <v>781</v>
      </c>
      <c r="E64" s="63">
        <v>63</v>
      </c>
      <c r="F64" s="63">
        <v>3</v>
      </c>
      <c r="G64" s="63" t="s">
        <v>783</v>
      </c>
      <c r="H64" s="89">
        <v>900507939877</v>
      </c>
      <c r="I64" s="63">
        <v>9617024355</v>
      </c>
      <c r="J64" s="87"/>
    </row>
    <row r="65" spans="2:10">
      <c r="B65" s="63">
        <f t="shared" si="2"/>
        <v>62</v>
      </c>
      <c r="C65" s="63" t="s">
        <v>159</v>
      </c>
      <c r="D65" s="63" t="s">
        <v>781</v>
      </c>
      <c r="E65" s="63">
        <v>63</v>
      </c>
      <c r="F65" s="63">
        <v>6</v>
      </c>
      <c r="G65" s="63" t="s">
        <v>784</v>
      </c>
      <c r="H65" s="89">
        <v>523247926382</v>
      </c>
      <c r="I65" s="63">
        <v>9594286070</v>
      </c>
      <c r="J65" s="87"/>
    </row>
    <row r="66" spans="2:10">
      <c r="B66" s="63">
        <f t="shared" si="2"/>
        <v>63</v>
      </c>
      <c r="C66" s="63" t="s">
        <v>163</v>
      </c>
      <c r="D66" s="63" t="s">
        <v>785</v>
      </c>
      <c r="E66" s="63">
        <v>160</v>
      </c>
      <c r="F66" s="63">
        <v>15</v>
      </c>
      <c r="G66" s="63" t="s">
        <v>786</v>
      </c>
      <c r="H66" s="89">
        <v>480859512615</v>
      </c>
      <c r="I66" s="63">
        <v>7081820926</v>
      </c>
      <c r="J66" s="87"/>
    </row>
    <row r="67" spans="2:10">
      <c r="B67" s="63">
        <f t="shared" si="2"/>
        <v>64</v>
      </c>
      <c r="C67" s="63" t="s">
        <v>785</v>
      </c>
      <c r="D67" s="63" t="s">
        <v>787</v>
      </c>
      <c r="E67" s="63">
        <v>63</v>
      </c>
      <c r="F67" s="63">
        <v>4</v>
      </c>
      <c r="G67" s="63" t="s">
        <v>788</v>
      </c>
      <c r="H67" s="89">
        <v>630810638564</v>
      </c>
      <c r="I67" s="63">
        <v>8528512295</v>
      </c>
      <c r="J67" s="87"/>
    </row>
    <row r="68" spans="2:10">
      <c r="B68" s="63">
        <f t="shared" si="2"/>
        <v>65</v>
      </c>
      <c r="C68" s="63" t="s">
        <v>785</v>
      </c>
      <c r="D68" s="63" t="s">
        <v>787</v>
      </c>
      <c r="E68" s="63">
        <v>63</v>
      </c>
      <c r="F68" s="63">
        <v>4</v>
      </c>
      <c r="G68" s="63" t="s">
        <v>789</v>
      </c>
      <c r="H68" s="89">
        <v>814490633029</v>
      </c>
      <c r="I68" s="63">
        <v>8009582919</v>
      </c>
      <c r="J68" s="87"/>
    </row>
    <row r="69" spans="2:10">
      <c r="B69" s="63">
        <f t="shared" si="2"/>
        <v>66</v>
      </c>
      <c r="C69" s="63" t="s">
        <v>785</v>
      </c>
      <c r="D69" s="63" t="s">
        <v>787</v>
      </c>
      <c r="E69" s="63">
        <v>63</v>
      </c>
      <c r="F69" s="63">
        <v>5</v>
      </c>
      <c r="G69" s="63" t="s">
        <v>790</v>
      </c>
      <c r="H69" s="89">
        <v>965170048984</v>
      </c>
      <c r="I69" s="63">
        <v>8528512295</v>
      </c>
      <c r="J69" s="87"/>
    </row>
    <row r="70" spans="2:10">
      <c r="B70" s="63">
        <f t="shared" ref="B70:B133" si="6">1+B69</f>
        <v>67</v>
      </c>
      <c r="C70" s="63" t="s">
        <v>791</v>
      </c>
      <c r="D70" s="63" t="s">
        <v>792</v>
      </c>
      <c r="E70" s="63">
        <v>63</v>
      </c>
      <c r="F70" s="63">
        <v>3</v>
      </c>
      <c r="G70" s="63" t="s">
        <v>793</v>
      </c>
      <c r="H70" s="89">
        <v>200148576792</v>
      </c>
      <c r="I70" s="63">
        <v>8928512295</v>
      </c>
      <c r="J70" s="87"/>
    </row>
    <row r="71" spans="2:10">
      <c r="B71" s="63">
        <f t="shared" si="6"/>
        <v>68</v>
      </c>
      <c r="C71" s="63" t="s">
        <v>731</v>
      </c>
      <c r="D71" s="63" t="s">
        <v>794</v>
      </c>
      <c r="E71" s="63">
        <v>63</v>
      </c>
      <c r="F71" s="63">
        <v>5</v>
      </c>
      <c r="G71" s="63" t="s">
        <v>795</v>
      </c>
      <c r="H71" s="89">
        <v>309156005860</v>
      </c>
      <c r="I71" s="63">
        <v>8953112674</v>
      </c>
      <c r="J71" s="87"/>
    </row>
    <row r="72" spans="2:10">
      <c r="B72" s="63">
        <f t="shared" si="6"/>
        <v>69</v>
      </c>
      <c r="C72" s="63" t="s">
        <v>778</v>
      </c>
      <c r="D72" s="63" t="s">
        <v>188</v>
      </c>
      <c r="E72" s="63">
        <v>90</v>
      </c>
      <c r="F72" s="63">
        <v>5</v>
      </c>
      <c r="G72" s="63" t="s">
        <v>796</v>
      </c>
      <c r="H72" s="89" t="s">
        <v>797</v>
      </c>
      <c r="I72" s="63" t="s">
        <v>797</v>
      </c>
      <c r="J72" s="87"/>
    </row>
    <row r="73" spans="2:10">
      <c r="B73" s="63">
        <f t="shared" si="6"/>
        <v>70</v>
      </c>
      <c r="C73" s="63" t="s">
        <v>240</v>
      </c>
      <c r="D73" s="63" t="s">
        <v>798</v>
      </c>
      <c r="E73" s="63">
        <v>90</v>
      </c>
      <c r="F73" s="63">
        <v>4</v>
      </c>
      <c r="G73" s="63" t="s">
        <v>799</v>
      </c>
      <c r="H73" s="89">
        <v>846975509072</v>
      </c>
      <c r="I73" s="63">
        <v>7998475211</v>
      </c>
      <c r="J73" s="87"/>
    </row>
    <row r="74" spans="2:10">
      <c r="B74" s="63">
        <f t="shared" si="6"/>
        <v>71</v>
      </c>
      <c r="C74" s="63" t="s">
        <v>392</v>
      </c>
      <c r="D74" s="63" t="s">
        <v>266</v>
      </c>
      <c r="E74" s="63">
        <v>63</v>
      </c>
      <c r="F74" s="63">
        <v>5</v>
      </c>
      <c r="G74" s="63" t="s">
        <v>800</v>
      </c>
      <c r="H74" s="89">
        <v>594787646358</v>
      </c>
      <c r="I74" s="63">
        <v>8257526584</v>
      </c>
      <c r="J74" s="87"/>
    </row>
    <row r="75" spans="2:10">
      <c r="B75" s="63">
        <f t="shared" si="6"/>
        <v>72</v>
      </c>
      <c r="C75" s="63" t="s">
        <v>392</v>
      </c>
      <c r="D75" s="63" t="s">
        <v>266</v>
      </c>
      <c r="E75" s="63">
        <v>63</v>
      </c>
      <c r="F75" s="63">
        <v>7</v>
      </c>
      <c r="G75" s="63" t="s">
        <v>801</v>
      </c>
      <c r="H75" s="89">
        <v>710359978738</v>
      </c>
      <c r="I75" s="63">
        <v>9793017335</v>
      </c>
      <c r="J75" s="87"/>
    </row>
    <row r="76" spans="2:10">
      <c r="B76" s="63">
        <f t="shared" si="6"/>
        <v>73</v>
      </c>
      <c r="C76" s="63" t="s">
        <v>392</v>
      </c>
      <c r="D76" s="63" t="s">
        <v>266</v>
      </c>
      <c r="E76" s="63">
        <v>63</v>
      </c>
      <c r="F76" s="63">
        <v>2</v>
      </c>
      <c r="G76" s="63" t="s">
        <v>802</v>
      </c>
      <c r="H76" s="89">
        <v>543122505368</v>
      </c>
      <c r="I76" s="63">
        <v>9321200172</v>
      </c>
      <c r="J76" s="87"/>
    </row>
    <row r="77" spans="2:10">
      <c r="B77" s="63">
        <f t="shared" si="6"/>
        <v>74</v>
      </c>
      <c r="C77" s="63" t="s">
        <v>392</v>
      </c>
      <c r="D77" s="63" t="s">
        <v>266</v>
      </c>
      <c r="E77" s="63">
        <v>63</v>
      </c>
      <c r="F77" s="63">
        <v>7</v>
      </c>
      <c r="G77" s="63" t="s">
        <v>803</v>
      </c>
      <c r="H77" s="89">
        <v>261410368524</v>
      </c>
      <c r="I77" s="63">
        <v>7021913139</v>
      </c>
      <c r="J77" s="87"/>
    </row>
    <row r="78" spans="2:10">
      <c r="B78" s="63">
        <f t="shared" si="6"/>
        <v>75</v>
      </c>
      <c r="C78" s="63" t="s">
        <v>392</v>
      </c>
      <c r="D78" s="63" t="s">
        <v>266</v>
      </c>
      <c r="E78" s="63">
        <v>63</v>
      </c>
      <c r="F78" s="63">
        <v>5</v>
      </c>
      <c r="G78" s="63" t="s">
        <v>804</v>
      </c>
      <c r="H78" s="89">
        <v>988959880665</v>
      </c>
      <c r="I78" s="63">
        <v>8601749300</v>
      </c>
      <c r="J78" s="87"/>
    </row>
    <row r="79" spans="2:10">
      <c r="B79" s="63">
        <f t="shared" si="6"/>
        <v>76</v>
      </c>
      <c r="C79" s="63" t="s">
        <v>634</v>
      </c>
      <c r="D79" s="63" t="s">
        <v>805</v>
      </c>
      <c r="E79" s="63">
        <v>90</v>
      </c>
      <c r="F79" s="63">
        <v>5</v>
      </c>
      <c r="G79" s="63" t="s">
        <v>806</v>
      </c>
      <c r="H79" s="89">
        <v>442805195546</v>
      </c>
      <c r="I79" s="63">
        <v>9956864119</v>
      </c>
      <c r="J79" s="87"/>
    </row>
    <row r="80" spans="2:10">
      <c r="B80" s="63">
        <f t="shared" si="6"/>
        <v>77</v>
      </c>
      <c r="C80" s="63" t="s">
        <v>634</v>
      </c>
      <c r="D80" s="63" t="s">
        <v>805</v>
      </c>
      <c r="E80" s="63">
        <v>90</v>
      </c>
      <c r="F80" s="63">
        <v>10</v>
      </c>
      <c r="G80" s="63" t="s">
        <v>807</v>
      </c>
      <c r="H80" s="89">
        <v>592971357320</v>
      </c>
      <c r="I80" s="63">
        <v>8882916693</v>
      </c>
      <c r="J80" s="87"/>
    </row>
    <row r="81" spans="2:10">
      <c r="B81" s="63">
        <f t="shared" si="6"/>
        <v>78</v>
      </c>
      <c r="C81" s="63" t="s">
        <v>808</v>
      </c>
      <c r="D81" s="63" t="s">
        <v>99</v>
      </c>
      <c r="E81" s="63">
        <v>90</v>
      </c>
      <c r="F81" s="63">
        <v>10</v>
      </c>
      <c r="G81" s="63" t="s">
        <v>809</v>
      </c>
      <c r="H81" s="89">
        <v>649101969819</v>
      </c>
      <c r="I81" s="63">
        <v>8883617632</v>
      </c>
      <c r="J81" s="87"/>
    </row>
    <row r="82" spans="2:10">
      <c r="B82" s="63">
        <f t="shared" si="6"/>
        <v>79</v>
      </c>
      <c r="C82" s="63" t="s">
        <v>298</v>
      </c>
      <c r="D82" s="63" t="s">
        <v>810</v>
      </c>
      <c r="E82" s="63">
        <v>63</v>
      </c>
      <c r="F82" s="63">
        <v>5</v>
      </c>
      <c r="G82" s="63" t="s">
        <v>811</v>
      </c>
      <c r="H82" s="89">
        <v>699101969819</v>
      </c>
      <c r="I82" s="63">
        <v>8879764474</v>
      </c>
      <c r="J82" s="87"/>
    </row>
    <row r="83" spans="2:10">
      <c r="B83" s="63">
        <f t="shared" si="6"/>
        <v>80</v>
      </c>
      <c r="C83" s="63" t="s">
        <v>298</v>
      </c>
      <c r="D83" s="63" t="s">
        <v>810</v>
      </c>
      <c r="E83" s="63">
        <v>63</v>
      </c>
      <c r="F83" s="63">
        <v>6</v>
      </c>
      <c r="G83" s="63" t="s">
        <v>812</v>
      </c>
      <c r="H83" s="89">
        <v>362554762093</v>
      </c>
      <c r="I83" s="63">
        <v>8528560219</v>
      </c>
      <c r="J83" s="87"/>
    </row>
    <row r="84" spans="2:10">
      <c r="B84" s="63">
        <f t="shared" si="6"/>
        <v>81</v>
      </c>
      <c r="C84" s="63" t="s">
        <v>298</v>
      </c>
      <c r="D84" s="63" t="s">
        <v>810</v>
      </c>
      <c r="E84" s="63">
        <v>63</v>
      </c>
      <c r="F84" s="63">
        <v>4</v>
      </c>
      <c r="G84" s="63" t="s">
        <v>813</v>
      </c>
      <c r="H84" s="89">
        <v>435471987514</v>
      </c>
      <c r="I84" s="63">
        <v>8874091943</v>
      </c>
      <c r="J84" s="87"/>
    </row>
    <row r="85" spans="2:10">
      <c r="B85" s="63">
        <f t="shared" si="6"/>
        <v>82</v>
      </c>
      <c r="C85" s="63" t="s">
        <v>298</v>
      </c>
      <c r="D85" s="63" t="s">
        <v>810</v>
      </c>
      <c r="E85" s="63">
        <v>63</v>
      </c>
      <c r="F85" s="63">
        <v>5</v>
      </c>
      <c r="G85" s="63" t="s">
        <v>814</v>
      </c>
      <c r="H85" s="89">
        <v>673618095860</v>
      </c>
      <c r="I85" s="63">
        <v>7897170064</v>
      </c>
      <c r="J85" s="87"/>
    </row>
    <row r="86" spans="2:10">
      <c r="B86" s="63">
        <f t="shared" si="6"/>
        <v>83</v>
      </c>
      <c r="C86" s="63" t="s">
        <v>815</v>
      </c>
      <c r="D86" s="63" t="s">
        <v>816</v>
      </c>
      <c r="E86" s="63">
        <v>63</v>
      </c>
      <c r="F86" s="63">
        <v>3</v>
      </c>
      <c r="G86" s="63" t="s">
        <v>817</v>
      </c>
      <c r="H86" s="89">
        <v>776073790967</v>
      </c>
      <c r="I86" s="63">
        <v>7388792741</v>
      </c>
      <c r="J86" s="87"/>
    </row>
    <row r="87" spans="2:10">
      <c r="B87" s="63">
        <f t="shared" si="6"/>
        <v>84</v>
      </c>
      <c r="C87" s="63" t="s">
        <v>815</v>
      </c>
      <c r="D87" s="63" t="s">
        <v>816</v>
      </c>
      <c r="E87" s="63">
        <v>63</v>
      </c>
      <c r="F87" s="63">
        <v>5</v>
      </c>
      <c r="G87" s="63" t="s">
        <v>818</v>
      </c>
      <c r="H87" s="89">
        <v>776073790967</v>
      </c>
      <c r="I87" s="63">
        <v>7388792741</v>
      </c>
      <c r="J87" s="87"/>
    </row>
    <row r="88" spans="2:10">
      <c r="B88" s="63">
        <f t="shared" si="6"/>
        <v>85</v>
      </c>
      <c r="C88" s="63" t="s">
        <v>805</v>
      </c>
      <c r="D88" s="63" t="s">
        <v>819</v>
      </c>
      <c r="E88" s="63">
        <v>90</v>
      </c>
      <c r="F88" s="63">
        <v>3</v>
      </c>
      <c r="G88" s="63" t="s">
        <v>820</v>
      </c>
      <c r="H88" s="89">
        <v>504945363609</v>
      </c>
      <c r="I88" s="63">
        <v>7304089123</v>
      </c>
      <c r="J88" s="87"/>
    </row>
    <row r="89" spans="2:10">
      <c r="B89" s="63">
        <f t="shared" si="6"/>
        <v>86</v>
      </c>
      <c r="C89" s="63" t="s">
        <v>805</v>
      </c>
      <c r="D89" s="63" t="s">
        <v>819</v>
      </c>
      <c r="E89" s="63">
        <v>90</v>
      </c>
      <c r="F89" s="63">
        <v>3</v>
      </c>
      <c r="G89" s="63" t="s">
        <v>821</v>
      </c>
      <c r="H89" s="89">
        <v>349108189042</v>
      </c>
      <c r="I89" s="63">
        <v>9005500168</v>
      </c>
      <c r="J89" s="87"/>
    </row>
    <row r="90" spans="2:10">
      <c r="B90" s="63">
        <f t="shared" si="6"/>
        <v>87</v>
      </c>
      <c r="C90" s="63" t="s">
        <v>805</v>
      </c>
      <c r="D90" s="63" t="s">
        <v>819</v>
      </c>
      <c r="E90" s="63">
        <v>90</v>
      </c>
      <c r="F90" s="63">
        <v>4</v>
      </c>
      <c r="G90" s="63" t="s">
        <v>822</v>
      </c>
      <c r="H90" s="89">
        <v>421171351719</v>
      </c>
      <c r="I90" s="63">
        <v>9085438050</v>
      </c>
      <c r="J90" s="87"/>
    </row>
    <row r="91" spans="2:10">
      <c r="B91" s="63">
        <f t="shared" si="6"/>
        <v>88</v>
      </c>
      <c r="C91" s="63" t="s">
        <v>805</v>
      </c>
      <c r="D91" s="63" t="s">
        <v>819</v>
      </c>
      <c r="E91" s="63">
        <v>90</v>
      </c>
      <c r="F91" s="63">
        <v>4</v>
      </c>
      <c r="G91" s="63" t="s">
        <v>823</v>
      </c>
      <c r="H91" s="89">
        <v>202605520636</v>
      </c>
      <c r="I91" s="63">
        <v>9919469862</v>
      </c>
      <c r="J91" s="87"/>
    </row>
    <row r="92" spans="2:10">
      <c r="B92" s="63">
        <f t="shared" si="6"/>
        <v>89</v>
      </c>
      <c r="C92" s="63" t="s">
        <v>238</v>
      </c>
      <c r="D92" s="63" t="s">
        <v>318</v>
      </c>
      <c r="E92" s="63">
        <v>63</v>
      </c>
      <c r="F92" s="63">
        <v>3</v>
      </c>
      <c r="G92" s="63" t="s">
        <v>824</v>
      </c>
      <c r="H92" s="89">
        <v>702925777313</v>
      </c>
      <c r="I92" s="63">
        <v>7225418219</v>
      </c>
      <c r="J92" s="87"/>
    </row>
    <row r="93" spans="2:10">
      <c r="B93" s="63">
        <f t="shared" si="6"/>
        <v>90</v>
      </c>
      <c r="C93" s="63" t="s">
        <v>238</v>
      </c>
      <c r="D93" s="63" t="s">
        <v>318</v>
      </c>
      <c r="E93" s="63">
        <v>63</v>
      </c>
      <c r="F93" s="63">
        <v>4</v>
      </c>
      <c r="G93" s="63" t="s">
        <v>825</v>
      </c>
      <c r="H93" s="89">
        <v>683674145661</v>
      </c>
      <c r="I93" s="63">
        <v>7054832600</v>
      </c>
      <c r="J93" s="87"/>
    </row>
    <row r="94" spans="2:10">
      <c r="B94" s="63">
        <f t="shared" si="6"/>
        <v>91</v>
      </c>
      <c r="C94" s="63" t="s">
        <v>238</v>
      </c>
      <c r="D94" s="63" t="s">
        <v>318</v>
      </c>
      <c r="E94" s="63">
        <v>63</v>
      </c>
      <c r="F94" s="63">
        <v>5</v>
      </c>
      <c r="G94" s="63" t="s">
        <v>826</v>
      </c>
      <c r="H94" s="89">
        <v>900499945046</v>
      </c>
      <c r="I94" s="63">
        <v>8948815097</v>
      </c>
      <c r="J94" s="87"/>
    </row>
    <row r="95" spans="2:10">
      <c r="B95" s="63">
        <f t="shared" si="6"/>
        <v>92</v>
      </c>
      <c r="C95" s="63" t="s">
        <v>238</v>
      </c>
      <c r="D95" s="63" t="s">
        <v>318</v>
      </c>
      <c r="E95" s="63">
        <v>63</v>
      </c>
      <c r="F95" s="63">
        <v>5</v>
      </c>
      <c r="G95" s="63" t="s">
        <v>793</v>
      </c>
      <c r="H95" s="89">
        <v>714767561430</v>
      </c>
      <c r="I95" s="63">
        <v>7068182402</v>
      </c>
      <c r="J95" s="87"/>
    </row>
    <row r="96" spans="2:10">
      <c r="B96" s="63">
        <f t="shared" si="6"/>
        <v>93</v>
      </c>
      <c r="C96" s="63" t="s">
        <v>805</v>
      </c>
      <c r="D96" s="63" t="s">
        <v>819</v>
      </c>
      <c r="E96" s="63">
        <v>63</v>
      </c>
      <c r="F96" s="63">
        <v>5</v>
      </c>
      <c r="G96" s="63" t="s">
        <v>813</v>
      </c>
      <c r="H96" s="89">
        <v>374395105626</v>
      </c>
      <c r="I96" s="63">
        <v>7068182402</v>
      </c>
      <c r="J96" s="87"/>
    </row>
    <row r="97" spans="2:10">
      <c r="B97" s="63">
        <f t="shared" si="6"/>
        <v>94</v>
      </c>
      <c r="C97" s="63" t="s">
        <v>126</v>
      </c>
      <c r="D97" s="63" t="s">
        <v>827</v>
      </c>
      <c r="E97" s="14">
        <v>90</v>
      </c>
      <c r="F97" s="63">
        <v>7</v>
      </c>
      <c r="G97" s="63" t="s">
        <v>828</v>
      </c>
      <c r="H97" s="89">
        <v>894459168084</v>
      </c>
      <c r="I97" s="63">
        <v>7317399326</v>
      </c>
      <c r="J97" s="87"/>
    </row>
    <row r="98" spans="2:10">
      <c r="B98" s="63">
        <f t="shared" si="6"/>
        <v>95</v>
      </c>
      <c r="C98" s="63" t="s">
        <v>126</v>
      </c>
      <c r="D98" s="63" t="s">
        <v>827</v>
      </c>
      <c r="E98" s="14">
        <v>90</v>
      </c>
      <c r="F98" s="63">
        <v>6</v>
      </c>
      <c r="G98" s="63" t="s">
        <v>829</v>
      </c>
      <c r="H98" s="89">
        <v>887547647458</v>
      </c>
      <c r="I98" s="63">
        <v>7317399326</v>
      </c>
      <c r="J98" s="87"/>
    </row>
    <row r="99" spans="2:10">
      <c r="B99" s="63">
        <f t="shared" si="6"/>
        <v>96</v>
      </c>
      <c r="C99" s="63" t="s">
        <v>808</v>
      </c>
      <c r="D99" s="63" t="s">
        <v>99</v>
      </c>
      <c r="E99" s="14">
        <v>90</v>
      </c>
      <c r="F99" s="63">
        <v>7</v>
      </c>
      <c r="G99" s="63" t="s">
        <v>830</v>
      </c>
      <c r="H99" s="89">
        <v>889082949529</v>
      </c>
      <c r="I99" s="63">
        <v>7378989434</v>
      </c>
      <c r="J99" s="87"/>
    </row>
    <row r="100" spans="2:10">
      <c r="B100" s="63">
        <f t="shared" si="6"/>
        <v>97</v>
      </c>
      <c r="C100" s="63" t="s">
        <v>808</v>
      </c>
      <c r="D100" s="63" t="s">
        <v>99</v>
      </c>
      <c r="E100" s="14">
        <v>90</v>
      </c>
      <c r="F100" s="63">
        <v>7</v>
      </c>
      <c r="G100" s="63" t="s">
        <v>831</v>
      </c>
      <c r="H100" s="89">
        <v>917566765494</v>
      </c>
      <c r="I100" s="63">
        <v>7316989327</v>
      </c>
      <c r="J100" s="87"/>
    </row>
    <row r="101" spans="2:10">
      <c r="B101" s="63">
        <f t="shared" si="6"/>
        <v>98</v>
      </c>
      <c r="C101" s="63" t="s">
        <v>805</v>
      </c>
      <c r="D101" s="63" t="s">
        <v>819</v>
      </c>
      <c r="E101" s="14">
        <v>63</v>
      </c>
      <c r="F101" s="63">
        <v>5</v>
      </c>
      <c r="G101" s="63" t="s">
        <v>832</v>
      </c>
      <c r="H101" s="89">
        <v>222662417174</v>
      </c>
      <c r="I101" s="63">
        <v>9987240776</v>
      </c>
      <c r="J101" s="87"/>
    </row>
    <row r="102" spans="2:10">
      <c r="B102" s="63">
        <f t="shared" si="6"/>
        <v>99</v>
      </c>
      <c r="C102" s="63" t="s">
        <v>808</v>
      </c>
      <c r="D102" s="63" t="s">
        <v>151</v>
      </c>
      <c r="E102" s="14">
        <v>63</v>
      </c>
      <c r="F102" s="63">
        <v>6</v>
      </c>
      <c r="G102" s="63" t="s">
        <v>833</v>
      </c>
      <c r="H102" s="89">
        <v>842298132783</v>
      </c>
      <c r="I102" s="63">
        <v>9948972537</v>
      </c>
      <c r="J102" s="87"/>
    </row>
    <row r="103" spans="2:10">
      <c r="B103" s="63">
        <f t="shared" si="6"/>
        <v>100</v>
      </c>
      <c r="C103" s="63" t="s">
        <v>808</v>
      </c>
      <c r="D103" s="63" t="s">
        <v>151</v>
      </c>
      <c r="E103" s="14">
        <v>63</v>
      </c>
      <c r="F103" s="63">
        <v>7</v>
      </c>
      <c r="G103" s="63" t="s">
        <v>834</v>
      </c>
      <c r="H103" s="89">
        <v>740182524578</v>
      </c>
      <c r="I103" s="63">
        <v>7897192759</v>
      </c>
      <c r="J103" s="87"/>
    </row>
    <row r="104" spans="2:10">
      <c r="B104" s="63">
        <f t="shared" si="6"/>
        <v>101</v>
      </c>
      <c r="C104" s="63" t="s">
        <v>808</v>
      </c>
      <c r="D104" s="63" t="s">
        <v>151</v>
      </c>
      <c r="E104" s="14">
        <v>63</v>
      </c>
      <c r="F104" s="63">
        <v>5</v>
      </c>
      <c r="G104" s="63" t="s">
        <v>835</v>
      </c>
      <c r="H104" s="89">
        <v>771196846645</v>
      </c>
      <c r="I104" s="63">
        <v>7369563012</v>
      </c>
      <c r="J104" s="87"/>
    </row>
    <row r="105" spans="2:10">
      <c r="B105" s="63">
        <f t="shared" si="6"/>
        <v>102</v>
      </c>
      <c r="C105" s="63" t="s">
        <v>126</v>
      </c>
      <c r="D105" s="63" t="s">
        <v>394</v>
      </c>
      <c r="E105" s="14">
        <v>63</v>
      </c>
      <c r="F105" s="63">
        <v>5</v>
      </c>
      <c r="G105" s="63" t="s">
        <v>836</v>
      </c>
      <c r="H105" s="89">
        <v>866255425629</v>
      </c>
      <c r="I105" s="63">
        <v>7880483881</v>
      </c>
      <c r="J105" s="87"/>
    </row>
    <row r="106" spans="2:10">
      <c r="B106" s="63">
        <f t="shared" si="6"/>
        <v>103</v>
      </c>
      <c r="C106" s="63" t="s">
        <v>126</v>
      </c>
      <c r="D106" s="63" t="s">
        <v>394</v>
      </c>
      <c r="E106" s="14">
        <v>63</v>
      </c>
      <c r="F106" s="63">
        <v>4</v>
      </c>
      <c r="G106" s="63" t="s">
        <v>837</v>
      </c>
      <c r="H106" s="89">
        <v>346709460858</v>
      </c>
      <c r="I106" s="63">
        <v>9005500134</v>
      </c>
      <c r="J106" s="87"/>
    </row>
    <row r="107" spans="2:10">
      <c r="B107" s="63">
        <f t="shared" si="6"/>
        <v>104</v>
      </c>
      <c r="C107" s="63" t="s">
        <v>151</v>
      </c>
      <c r="D107" s="63" t="s">
        <v>141</v>
      </c>
      <c r="E107" s="14">
        <v>63</v>
      </c>
      <c r="F107" s="63">
        <v>10</v>
      </c>
      <c r="G107" s="63" t="s">
        <v>838</v>
      </c>
      <c r="H107" s="89">
        <v>274665956670</v>
      </c>
      <c r="I107" s="63">
        <v>8707312251</v>
      </c>
      <c r="J107" s="87"/>
    </row>
    <row r="108" spans="2:10">
      <c r="B108" s="63">
        <f t="shared" si="6"/>
        <v>105</v>
      </c>
      <c r="C108" s="63" t="s">
        <v>839</v>
      </c>
      <c r="D108" s="63" t="s">
        <v>840</v>
      </c>
      <c r="E108" s="14">
        <v>63</v>
      </c>
      <c r="F108" s="63">
        <v>4</v>
      </c>
      <c r="G108" s="63" t="s">
        <v>841</v>
      </c>
      <c r="H108" s="89">
        <v>332038153446</v>
      </c>
      <c r="I108" s="63">
        <v>8840582517</v>
      </c>
      <c r="J108" s="87"/>
    </row>
    <row r="109" spans="2:10">
      <c r="B109" s="63">
        <f t="shared" si="6"/>
        <v>106</v>
      </c>
      <c r="C109" s="63" t="s">
        <v>839</v>
      </c>
      <c r="D109" s="63" t="s">
        <v>840</v>
      </c>
      <c r="E109" s="14">
        <v>63</v>
      </c>
      <c r="F109" s="63">
        <v>4</v>
      </c>
      <c r="G109" s="63" t="s">
        <v>842</v>
      </c>
      <c r="H109" s="89">
        <v>230803791182</v>
      </c>
      <c r="I109" s="63">
        <v>9918311693</v>
      </c>
      <c r="J109" s="87"/>
    </row>
    <row r="110" spans="2:10">
      <c r="B110" s="63">
        <f t="shared" si="6"/>
        <v>107</v>
      </c>
      <c r="C110" s="63" t="s">
        <v>705</v>
      </c>
      <c r="D110" s="63" t="s">
        <v>706</v>
      </c>
      <c r="E110" s="14">
        <v>90</v>
      </c>
      <c r="F110" s="63">
        <v>4</v>
      </c>
      <c r="G110" s="63" t="s">
        <v>843</v>
      </c>
      <c r="H110" s="89">
        <v>780218770448</v>
      </c>
      <c r="I110" s="63">
        <v>8953901355</v>
      </c>
      <c r="J110" s="87"/>
    </row>
    <row r="111" spans="2:10">
      <c r="B111" s="63">
        <f t="shared" si="6"/>
        <v>108</v>
      </c>
      <c r="C111" s="63" t="s">
        <v>137</v>
      </c>
      <c r="D111" s="63" t="s">
        <v>685</v>
      </c>
      <c r="E111" s="14">
        <v>90</v>
      </c>
      <c r="F111" s="63">
        <v>6</v>
      </c>
      <c r="G111" s="63" t="s">
        <v>844</v>
      </c>
      <c r="H111" s="89">
        <v>565041484702</v>
      </c>
      <c r="I111" s="63">
        <v>8115198106</v>
      </c>
      <c r="J111" s="87"/>
    </row>
    <row r="112" spans="2:10">
      <c r="B112" s="63">
        <f t="shared" si="6"/>
        <v>109</v>
      </c>
      <c r="C112" s="63" t="s">
        <v>137</v>
      </c>
      <c r="D112" s="63" t="s">
        <v>685</v>
      </c>
      <c r="E112" s="14">
        <v>90</v>
      </c>
      <c r="F112" s="63">
        <v>5</v>
      </c>
      <c r="G112" s="63" t="s">
        <v>845</v>
      </c>
      <c r="H112" s="89">
        <v>231196633624</v>
      </c>
      <c r="I112" s="63">
        <v>7800490687</v>
      </c>
      <c r="J112" s="87"/>
    </row>
    <row r="113" spans="2:10">
      <c r="B113" s="63">
        <f t="shared" si="6"/>
        <v>110</v>
      </c>
      <c r="C113" s="63" t="s">
        <v>131</v>
      </c>
      <c r="D113" s="63" t="s">
        <v>387</v>
      </c>
      <c r="E113" s="14">
        <v>63</v>
      </c>
      <c r="F113" s="63">
        <v>2</v>
      </c>
      <c r="G113" s="63" t="s">
        <v>846</v>
      </c>
      <c r="H113" s="89">
        <v>641445128859</v>
      </c>
      <c r="I113" s="63">
        <v>8174026284</v>
      </c>
      <c r="J113" s="87"/>
    </row>
    <row r="114" spans="2:10">
      <c r="B114" s="63">
        <f t="shared" si="6"/>
        <v>111</v>
      </c>
      <c r="C114" s="63" t="s">
        <v>131</v>
      </c>
      <c r="D114" s="63" t="s">
        <v>387</v>
      </c>
      <c r="E114" s="14">
        <v>63</v>
      </c>
      <c r="F114" s="63">
        <v>2</v>
      </c>
      <c r="G114" s="63" t="s">
        <v>847</v>
      </c>
      <c r="H114" s="89">
        <v>589396271125</v>
      </c>
      <c r="I114" s="63">
        <v>8737898948</v>
      </c>
      <c r="J114" s="87"/>
    </row>
    <row r="115" spans="2:10">
      <c r="B115" s="63">
        <f t="shared" si="6"/>
        <v>112</v>
      </c>
      <c r="C115" s="63" t="s">
        <v>131</v>
      </c>
      <c r="D115" s="63" t="s">
        <v>387</v>
      </c>
      <c r="E115" s="14">
        <v>63</v>
      </c>
      <c r="F115" s="63">
        <v>5</v>
      </c>
      <c r="G115" s="63" t="s">
        <v>848</v>
      </c>
      <c r="H115" s="89">
        <v>832676315198</v>
      </c>
      <c r="I115" s="63">
        <v>6376353522</v>
      </c>
      <c r="J115" s="87"/>
    </row>
    <row r="116" spans="2:10">
      <c r="B116" s="63">
        <f t="shared" si="6"/>
        <v>113</v>
      </c>
      <c r="C116" s="63" t="s">
        <v>131</v>
      </c>
      <c r="D116" s="63" t="s">
        <v>387</v>
      </c>
      <c r="E116" s="14">
        <v>63</v>
      </c>
      <c r="F116" s="63">
        <v>3</v>
      </c>
      <c r="G116" s="63" t="s">
        <v>849</v>
      </c>
      <c r="H116" s="89">
        <v>880079481344</v>
      </c>
      <c r="I116" s="63">
        <v>9956968146</v>
      </c>
      <c r="J116" s="87"/>
    </row>
    <row r="117" spans="2:10">
      <c r="B117" s="63">
        <f t="shared" si="6"/>
        <v>114</v>
      </c>
      <c r="C117" s="63" t="s">
        <v>131</v>
      </c>
      <c r="D117" s="63" t="s">
        <v>387</v>
      </c>
      <c r="E117" s="14">
        <v>63</v>
      </c>
      <c r="F117" s="63">
        <v>4</v>
      </c>
      <c r="G117" s="63" t="s">
        <v>850</v>
      </c>
      <c r="H117" s="89">
        <v>721374850678</v>
      </c>
      <c r="I117" s="63">
        <v>9793558288</v>
      </c>
      <c r="J117" s="87"/>
    </row>
    <row r="118" spans="2:10">
      <c r="B118" s="63">
        <f t="shared" si="6"/>
        <v>115</v>
      </c>
      <c r="C118" s="63" t="s">
        <v>131</v>
      </c>
      <c r="D118" s="63" t="s">
        <v>387</v>
      </c>
      <c r="E118" s="14">
        <v>63</v>
      </c>
      <c r="F118" s="63">
        <v>3</v>
      </c>
      <c r="G118" s="63" t="s">
        <v>851</v>
      </c>
      <c r="H118" s="89">
        <v>363845931238</v>
      </c>
      <c r="I118" s="63">
        <v>9170593435</v>
      </c>
      <c r="J118" s="87"/>
    </row>
    <row r="119" spans="2:10">
      <c r="B119" s="63">
        <f t="shared" si="6"/>
        <v>116</v>
      </c>
      <c r="C119" s="63" t="s">
        <v>131</v>
      </c>
      <c r="D119" s="63" t="s">
        <v>387</v>
      </c>
      <c r="E119" s="14">
        <v>63</v>
      </c>
      <c r="F119" s="63">
        <v>4</v>
      </c>
      <c r="G119" s="63" t="s">
        <v>852</v>
      </c>
      <c r="H119" s="89">
        <v>2083479222236</v>
      </c>
      <c r="I119" s="63">
        <v>8948124060</v>
      </c>
      <c r="J119" s="87"/>
    </row>
    <row r="120" spans="2:10">
      <c r="B120" s="63">
        <f t="shared" si="6"/>
        <v>117</v>
      </c>
      <c r="C120" s="63" t="s">
        <v>131</v>
      </c>
      <c r="D120" s="63" t="s">
        <v>387</v>
      </c>
      <c r="E120" s="14">
        <v>63</v>
      </c>
      <c r="F120" s="63">
        <v>4</v>
      </c>
      <c r="G120" s="63" t="s">
        <v>853</v>
      </c>
      <c r="H120" s="89">
        <v>881346142693</v>
      </c>
      <c r="I120" s="63">
        <v>9119949667</v>
      </c>
      <c r="J120" s="87"/>
    </row>
    <row r="121" spans="2:10">
      <c r="B121" s="63">
        <f t="shared" si="6"/>
        <v>118</v>
      </c>
      <c r="C121" s="63" t="s">
        <v>131</v>
      </c>
      <c r="D121" s="63" t="s">
        <v>387</v>
      </c>
      <c r="E121" s="14">
        <v>63</v>
      </c>
      <c r="F121" s="63">
        <v>3</v>
      </c>
      <c r="G121" s="63" t="s">
        <v>854</v>
      </c>
      <c r="H121" s="89">
        <v>478860713970</v>
      </c>
      <c r="I121" s="63">
        <v>9936216057</v>
      </c>
      <c r="J121" s="87"/>
    </row>
    <row r="122" spans="2:10">
      <c r="B122" s="63">
        <f t="shared" si="6"/>
        <v>119</v>
      </c>
      <c r="C122" s="63" t="s">
        <v>131</v>
      </c>
      <c r="D122" s="63" t="s">
        <v>387</v>
      </c>
      <c r="E122" s="14">
        <v>63</v>
      </c>
      <c r="F122" s="63">
        <v>2</v>
      </c>
      <c r="G122" s="63" t="s">
        <v>855</v>
      </c>
      <c r="H122" s="89">
        <v>672418087954</v>
      </c>
      <c r="I122" s="63">
        <v>89219936350</v>
      </c>
      <c r="J122" s="87"/>
    </row>
    <row r="123" spans="2:10">
      <c r="B123" s="63">
        <f t="shared" si="6"/>
        <v>120</v>
      </c>
      <c r="C123" s="63" t="s">
        <v>131</v>
      </c>
      <c r="D123" s="63" t="s">
        <v>387</v>
      </c>
      <c r="E123" s="14">
        <v>63</v>
      </c>
      <c r="F123" s="63">
        <v>4</v>
      </c>
      <c r="G123" s="63" t="s">
        <v>856</v>
      </c>
      <c r="H123" s="89">
        <v>868678935334</v>
      </c>
      <c r="I123" s="63">
        <v>8303928845</v>
      </c>
      <c r="J123" s="87"/>
    </row>
    <row r="124" spans="2:10">
      <c r="B124" s="63">
        <f t="shared" si="6"/>
        <v>121</v>
      </c>
      <c r="C124" s="63" t="s">
        <v>392</v>
      </c>
      <c r="D124" s="63" t="s">
        <v>266</v>
      </c>
      <c r="E124" s="14">
        <v>63</v>
      </c>
      <c r="F124" s="63">
        <v>5</v>
      </c>
      <c r="G124" s="63" t="s">
        <v>857</v>
      </c>
      <c r="H124" s="89">
        <v>222626397572</v>
      </c>
      <c r="I124" s="63">
        <v>6393787035</v>
      </c>
      <c r="J124" s="87"/>
    </row>
    <row r="125" spans="2:10">
      <c r="B125" s="63">
        <f t="shared" si="6"/>
        <v>122</v>
      </c>
      <c r="C125" s="63" t="s">
        <v>392</v>
      </c>
      <c r="D125" s="63" t="s">
        <v>266</v>
      </c>
      <c r="E125" s="14">
        <v>63</v>
      </c>
      <c r="F125" s="63">
        <v>4</v>
      </c>
      <c r="G125" s="63" t="s">
        <v>858</v>
      </c>
      <c r="H125" s="89">
        <v>943457739688</v>
      </c>
      <c r="I125" s="63">
        <v>8607317292</v>
      </c>
      <c r="J125" s="87"/>
    </row>
    <row r="126" spans="2:10">
      <c r="B126" s="63">
        <f t="shared" si="6"/>
        <v>123</v>
      </c>
      <c r="C126" s="63" t="s">
        <v>392</v>
      </c>
      <c r="D126" s="63" t="s">
        <v>266</v>
      </c>
      <c r="E126" s="14">
        <v>63</v>
      </c>
      <c r="F126" s="63">
        <v>6</v>
      </c>
      <c r="G126" s="63" t="s">
        <v>859</v>
      </c>
      <c r="H126" s="89">
        <v>631646178267</v>
      </c>
      <c r="I126" s="63">
        <v>9936498405</v>
      </c>
      <c r="J126" s="87"/>
    </row>
    <row r="127" spans="2:10">
      <c r="B127" s="63">
        <f t="shared" si="6"/>
        <v>124</v>
      </c>
      <c r="C127" s="63" t="s">
        <v>392</v>
      </c>
      <c r="D127" s="63" t="s">
        <v>266</v>
      </c>
      <c r="E127" s="14">
        <v>63</v>
      </c>
      <c r="F127" s="63">
        <v>3</v>
      </c>
      <c r="G127" s="63" t="s">
        <v>860</v>
      </c>
      <c r="H127" s="89">
        <v>445141612936</v>
      </c>
      <c r="I127" s="63">
        <v>7275432457</v>
      </c>
      <c r="J127" s="87"/>
    </row>
    <row r="128" spans="2:10">
      <c r="B128" s="63">
        <f t="shared" si="6"/>
        <v>125</v>
      </c>
      <c r="C128" s="63" t="s">
        <v>392</v>
      </c>
      <c r="D128" s="63" t="s">
        <v>266</v>
      </c>
      <c r="E128" s="14">
        <v>63</v>
      </c>
      <c r="F128" s="63">
        <v>4</v>
      </c>
      <c r="G128" s="63" t="s">
        <v>861</v>
      </c>
      <c r="H128" s="89">
        <v>853791914135</v>
      </c>
      <c r="I128" s="63">
        <v>7081949420</v>
      </c>
      <c r="J128" s="87"/>
    </row>
    <row r="129" spans="2:10">
      <c r="B129" s="63">
        <f t="shared" si="6"/>
        <v>126</v>
      </c>
      <c r="C129" s="63" t="s">
        <v>131</v>
      </c>
      <c r="D129" s="63" t="s">
        <v>387</v>
      </c>
      <c r="E129" s="14">
        <v>63</v>
      </c>
      <c r="F129" s="63">
        <v>3</v>
      </c>
      <c r="G129" s="63" t="s">
        <v>862</v>
      </c>
      <c r="H129" s="89">
        <v>783456495859</v>
      </c>
      <c r="I129" s="63">
        <v>9569019561</v>
      </c>
      <c r="J129" s="87"/>
    </row>
    <row r="130" spans="2:10">
      <c r="B130" s="63">
        <f t="shared" si="6"/>
        <v>127</v>
      </c>
      <c r="C130" s="63" t="s">
        <v>131</v>
      </c>
      <c r="D130" s="63" t="s">
        <v>387</v>
      </c>
      <c r="E130" s="14">
        <v>63</v>
      </c>
      <c r="F130" s="63">
        <v>3</v>
      </c>
      <c r="G130" s="63" t="s">
        <v>863</v>
      </c>
      <c r="H130" s="89">
        <v>991305188466</v>
      </c>
      <c r="I130" s="63">
        <v>8601050969</v>
      </c>
      <c r="J130" s="87"/>
    </row>
    <row r="131" spans="2:10">
      <c r="B131" s="63">
        <f t="shared" si="6"/>
        <v>128</v>
      </c>
      <c r="C131" s="63" t="s">
        <v>131</v>
      </c>
      <c r="D131" s="63" t="s">
        <v>387</v>
      </c>
      <c r="E131" s="14">
        <v>63</v>
      </c>
      <c r="F131" s="63">
        <v>4</v>
      </c>
      <c r="G131" s="63" t="s">
        <v>786</v>
      </c>
      <c r="H131" s="89">
        <v>7482966688267</v>
      </c>
      <c r="I131" s="63">
        <v>9918869827</v>
      </c>
      <c r="J131" s="87"/>
    </row>
    <row r="132" spans="2:10">
      <c r="B132" s="63">
        <f t="shared" si="6"/>
        <v>129</v>
      </c>
      <c r="C132" s="63" t="s">
        <v>131</v>
      </c>
      <c r="D132" s="63" t="s">
        <v>387</v>
      </c>
      <c r="E132" s="14">
        <v>63</v>
      </c>
      <c r="F132" s="63">
        <v>3</v>
      </c>
      <c r="G132" s="63" t="s">
        <v>864</v>
      </c>
      <c r="H132" s="89">
        <v>255893615179</v>
      </c>
      <c r="I132" s="63">
        <v>7851899427</v>
      </c>
      <c r="J132" s="87"/>
    </row>
    <row r="133" spans="2:10">
      <c r="B133" s="63">
        <f t="shared" si="6"/>
        <v>130</v>
      </c>
      <c r="C133" s="63" t="s">
        <v>131</v>
      </c>
      <c r="D133" s="63" t="s">
        <v>387</v>
      </c>
      <c r="E133" s="14">
        <v>63</v>
      </c>
      <c r="F133" s="63">
        <v>2</v>
      </c>
      <c r="G133" s="63" t="s">
        <v>865</v>
      </c>
      <c r="H133" s="89">
        <v>389983256412</v>
      </c>
      <c r="I133" s="63">
        <v>8840970540</v>
      </c>
      <c r="J133" s="87"/>
    </row>
    <row r="134" spans="2:10">
      <c r="B134" s="63">
        <f t="shared" ref="B134:B136" si="7">1+B133</f>
        <v>131</v>
      </c>
      <c r="C134" s="63" t="s">
        <v>414</v>
      </c>
      <c r="D134" s="63" t="s">
        <v>866</v>
      </c>
      <c r="E134" s="14">
        <v>63</v>
      </c>
      <c r="F134" s="63">
        <v>3</v>
      </c>
      <c r="G134" s="63" t="s">
        <v>867</v>
      </c>
      <c r="H134" s="89">
        <v>493577987274</v>
      </c>
      <c r="I134" s="63">
        <v>8874123379</v>
      </c>
      <c r="J134" s="87"/>
    </row>
    <row r="135" spans="2:10">
      <c r="B135" s="63">
        <f t="shared" si="7"/>
        <v>132</v>
      </c>
      <c r="C135" s="63" t="s">
        <v>414</v>
      </c>
      <c r="D135" s="63" t="s">
        <v>866</v>
      </c>
      <c r="E135" s="14">
        <v>63</v>
      </c>
      <c r="F135" s="63">
        <v>3</v>
      </c>
      <c r="G135" s="63" t="s">
        <v>868</v>
      </c>
      <c r="H135" s="89">
        <v>601598941795</v>
      </c>
      <c r="I135" s="63">
        <v>9648148928</v>
      </c>
      <c r="J135" s="87"/>
    </row>
    <row r="136" spans="2:10">
      <c r="B136" s="63">
        <f t="shared" si="7"/>
        <v>133</v>
      </c>
      <c r="C136" s="63" t="s">
        <v>414</v>
      </c>
      <c r="D136" s="63" t="s">
        <v>866</v>
      </c>
      <c r="E136" s="14">
        <v>63</v>
      </c>
      <c r="F136" s="63">
        <v>4</v>
      </c>
      <c r="G136" s="63" t="s">
        <v>869</v>
      </c>
      <c r="H136" s="89">
        <v>762393062881</v>
      </c>
      <c r="I136" s="63">
        <v>8080393232</v>
      </c>
      <c r="J136" s="87"/>
    </row>
    <row r="137" spans="2:10">
      <c r="B137" s="81"/>
      <c r="C137" s="67"/>
      <c r="D137" s="67"/>
      <c r="E137" s="101"/>
      <c r="F137" s="13">
        <f>+SUM(F4:F136)</f>
        <v>811</v>
      </c>
      <c r="H137" s="82"/>
      <c r="I137" s="83"/>
    </row>
    <row r="138" spans="2:10" ht="15.75" thickBot="1">
      <c r="B138" s="81"/>
      <c r="C138" s="67"/>
      <c r="D138" s="67"/>
      <c r="E138" s="101"/>
      <c r="F138" s="13"/>
      <c r="H138" s="82"/>
      <c r="I138" s="83"/>
    </row>
    <row r="139" spans="2:10">
      <c r="B139" s="81"/>
      <c r="C139" s="67"/>
      <c r="D139" s="67"/>
      <c r="E139" s="67"/>
      <c r="F139" s="13"/>
      <c r="G139" s="102" t="s">
        <v>870</v>
      </c>
      <c r="H139" s="82"/>
      <c r="I139" s="83"/>
    </row>
    <row r="140" spans="2:10">
      <c r="B140" s="41">
        <v>1</v>
      </c>
      <c r="C140" s="41" t="s">
        <v>342</v>
      </c>
      <c r="D140" s="41" t="s">
        <v>79</v>
      </c>
      <c r="E140" s="41">
        <v>160</v>
      </c>
      <c r="F140" s="41">
        <v>2</v>
      </c>
      <c r="G140" s="41" t="s">
        <v>871</v>
      </c>
      <c r="H140" s="103">
        <v>981914945198</v>
      </c>
      <c r="I140" s="41">
        <v>9919527419</v>
      </c>
      <c r="J140" s="104"/>
    </row>
    <row r="141" spans="2:10">
      <c r="B141" s="41">
        <f>1+B140</f>
        <v>2</v>
      </c>
      <c r="C141" s="41" t="s">
        <v>311</v>
      </c>
      <c r="D141" s="41" t="s">
        <v>488</v>
      </c>
      <c r="E141" s="41">
        <v>75</v>
      </c>
      <c r="F141" s="41">
        <v>4</v>
      </c>
      <c r="G141" s="41" t="s">
        <v>872</v>
      </c>
      <c r="H141" s="103">
        <v>481656210881</v>
      </c>
      <c r="I141" s="41">
        <v>9918488176</v>
      </c>
      <c r="J141" s="104"/>
    </row>
    <row r="142" spans="2:10">
      <c r="B142" s="41">
        <f t="shared" ref="B142:B194" si="8">1+B141</f>
        <v>3</v>
      </c>
      <c r="C142" s="41" t="s">
        <v>311</v>
      </c>
      <c r="D142" s="41" t="s">
        <v>337</v>
      </c>
      <c r="E142" s="41">
        <v>75</v>
      </c>
      <c r="F142" s="41">
        <v>6</v>
      </c>
      <c r="G142" s="41" t="s">
        <v>873</v>
      </c>
      <c r="H142" s="103">
        <v>542112388745</v>
      </c>
      <c r="I142" s="41">
        <v>9721253980</v>
      </c>
      <c r="J142" s="104"/>
    </row>
    <row r="143" spans="2:10">
      <c r="B143" s="41">
        <f t="shared" si="8"/>
        <v>4</v>
      </c>
      <c r="C143" s="41" t="s">
        <v>311</v>
      </c>
      <c r="D143" s="41" t="s">
        <v>337</v>
      </c>
      <c r="E143" s="41">
        <v>75</v>
      </c>
      <c r="F143" s="41">
        <v>7</v>
      </c>
      <c r="G143" s="41" t="s">
        <v>874</v>
      </c>
      <c r="H143" s="103">
        <v>722191312618</v>
      </c>
      <c r="I143" s="41">
        <v>9794604099</v>
      </c>
      <c r="J143" s="104"/>
    </row>
    <row r="144" spans="2:10">
      <c r="B144" s="41">
        <f t="shared" si="8"/>
        <v>5</v>
      </c>
      <c r="C144" s="41" t="s">
        <v>311</v>
      </c>
      <c r="D144" s="41" t="s">
        <v>337</v>
      </c>
      <c r="E144" s="41">
        <v>75</v>
      </c>
      <c r="F144" s="41">
        <v>7</v>
      </c>
      <c r="G144" s="41" t="s">
        <v>875</v>
      </c>
      <c r="H144" s="103">
        <v>582565931540</v>
      </c>
      <c r="I144" s="41">
        <v>9793857468</v>
      </c>
      <c r="J144" s="104"/>
    </row>
    <row r="145" spans="2:10">
      <c r="B145" s="41">
        <f t="shared" si="8"/>
        <v>6</v>
      </c>
      <c r="C145" s="41" t="s">
        <v>342</v>
      </c>
      <c r="D145" s="41" t="s">
        <v>79</v>
      </c>
      <c r="E145" s="41">
        <v>160</v>
      </c>
      <c r="F145" s="41">
        <v>4</v>
      </c>
      <c r="G145" s="41" t="s">
        <v>876</v>
      </c>
      <c r="H145" s="103">
        <v>348560608071</v>
      </c>
      <c r="I145" s="41">
        <v>9670240813</v>
      </c>
      <c r="J145" s="104"/>
    </row>
    <row r="146" spans="2:10">
      <c r="B146" s="41">
        <f t="shared" si="8"/>
        <v>7</v>
      </c>
      <c r="C146" s="41" t="s">
        <v>488</v>
      </c>
      <c r="D146" s="41" t="s">
        <v>237</v>
      </c>
      <c r="E146" s="41">
        <v>63</v>
      </c>
      <c r="F146" s="41">
        <v>2</v>
      </c>
      <c r="G146" s="41" t="s">
        <v>877</v>
      </c>
      <c r="H146" s="103">
        <v>377012289253</v>
      </c>
      <c r="I146" s="41">
        <v>9670240813</v>
      </c>
      <c r="J146" s="104"/>
    </row>
    <row r="147" spans="2:10">
      <c r="B147" s="41">
        <f t="shared" si="8"/>
        <v>8</v>
      </c>
      <c r="C147" s="41" t="s">
        <v>488</v>
      </c>
      <c r="D147" s="41" t="s">
        <v>237</v>
      </c>
      <c r="E147" s="41">
        <v>63</v>
      </c>
      <c r="F147" s="41">
        <v>5</v>
      </c>
      <c r="G147" s="41" t="s">
        <v>878</v>
      </c>
      <c r="H147" s="103">
        <v>877629008850</v>
      </c>
      <c r="I147" s="41">
        <v>9665797546</v>
      </c>
      <c r="J147" s="104"/>
    </row>
    <row r="148" spans="2:10">
      <c r="B148" s="41">
        <f t="shared" si="8"/>
        <v>9</v>
      </c>
      <c r="C148" s="41" t="s">
        <v>488</v>
      </c>
      <c r="D148" s="41" t="s">
        <v>237</v>
      </c>
      <c r="E148" s="41">
        <v>63</v>
      </c>
      <c r="F148" s="41">
        <v>2</v>
      </c>
      <c r="G148" s="41" t="s">
        <v>879</v>
      </c>
      <c r="H148" s="103">
        <v>497459522093</v>
      </c>
      <c r="I148" s="41">
        <v>7275023359</v>
      </c>
      <c r="J148" s="104"/>
    </row>
    <row r="149" spans="2:10" s="106" customFormat="1">
      <c r="B149" s="41">
        <f t="shared" si="8"/>
        <v>10</v>
      </c>
      <c r="C149" s="41" t="s">
        <v>109</v>
      </c>
      <c r="D149" s="41" t="s">
        <v>89</v>
      </c>
      <c r="E149" s="29">
        <v>90</v>
      </c>
      <c r="F149" s="29">
        <v>6</v>
      </c>
      <c r="G149" s="29" t="s">
        <v>880</v>
      </c>
      <c r="H149" s="105">
        <v>514739905811</v>
      </c>
      <c r="I149" s="29">
        <v>9428856024</v>
      </c>
      <c r="J149" s="104"/>
    </row>
    <row r="150" spans="2:10">
      <c r="B150" s="41">
        <f t="shared" si="8"/>
        <v>11</v>
      </c>
      <c r="C150" s="41" t="s">
        <v>109</v>
      </c>
      <c r="D150" s="41" t="s">
        <v>89</v>
      </c>
      <c r="E150" s="29">
        <v>90</v>
      </c>
      <c r="F150" s="29">
        <v>2</v>
      </c>
      <c r="G150" s="29" t="s">
        <v>881</v>
      </c>
      <c r="H150" s="105">
        <v>274446995215</v>
      </c>
      <c r="I150" s="29">
        <v>9411095964</v>
      </c>
      <c r="J150" s="104"/>
    </row>
    <row r="151" spans="2:10">
      <c r="B151" s="41">
        <f t="shared" si="8"/>
        <v>12</v>
      </c>
      <c r="C151" s="41" t="s">
        <v>128</v>
      </c>
      <c r="D151" s="41" t="s">
        <v>230</v>
      </c>
      <c r="E151" s="29">
        <v>75</v>
      </c>
      <c r="F151" s="29">
        <v>5</v>
      </c>
      <c r="G151" s="29" t="s">
        <v>882</v>
      </c>
      <c r="H151" s="105">
        <v>473525717545</v>
      </c>
      <c r="I151" s="29">
        <v>8948343297</v>
      </c>
      <c r="J151" s="104"/>
    </row>
    <row r="152" spans="2:10">
      <c r="B152" s="41">
        <f t="shared" si="8"/>
        <v>13</v>
      </c>
      <c r="C152" s="41" t="s">
        <v>128</v>
      </c>
      <c r="D152" s="41" t="s">
        <v>230</v>
      </c>
      <c r="E152" s="29">
        <v>75</v>
      </c>
      <c r="F152" s="29">
        <v>5</v>
      </c>
      <c r="G152" s="29" t="s">
        <v>883</v>
      </c>
      <c r="H152" s="105">
        <v>664308910437</v>
      </c>
      <c r="I152" s="29">
        <v>9919146419</v>
      </c>
      <c r="J152" s="104"/>
    </row>
    <row r="153" spans="2:10">
      <c r="B153" s="41">
        <f t="shared" si="8"/>
        <v>14</v>
      </c>
      <c r="C153" s="41" t="s">
        <v>80</v>
      </c>
      <c r="D153" s="41" t="s">
        <v>167</v>
      </c>
      <c r="E153" s="29">
        <v>75</v>
      </c>
      <c r="F153" s="29">
        <v>4</v>
      </c>
      <c r="G153" s="29" t="s">
        <v>884</v>
      </c>
      <c r="H153" s="105">
        <v>929501533941</v>
      </c>
      <c r="I153" s="29">
        <v>9598780426</v>
      </c>
      <c r="J153" s="104"/>
    </row>
    <row r="154" spans="2:10">
      <c r="B154" s="41">
        <f t="shared" si="8"/>
        <v>15</v>
      </c>
      <c r="C154" s="29" t="s">
        <v>488</v>
      </c>
      <c r="D154" s="29" t="s">
        <v>355</v>
      </c>
      <c r="E154" s="29">
        <v>63</v>
      </c>
      <c r="F154" s="29">
        <v>7</v>
      </c>
      <c r="G154" s="29" t="s">
        <v>885</v>
      </c>
      <c r="H154" s="105">
        <v>434617667600</v>
      </c>
      <c r="I154" s="29">
        <v>7428115823</v>
      </c>
      <c r="J154" s="104"/>
    </row>
    <row r="155" spans="2:10">
      <c r="B155" s="41">
        <f t="shared" si="8"/>
        <v>16</v>
      </c>
      <c r="C155" s="29" t="s">
        <v>488</v>
      </c>
      <c r="D155" s="29" t="s">
        <v>355</v>
      </c>
      <c r="E155" s="29">
        <v>63</v>
      </c>
      <c r="F155" s="29">
        <v>14</v>
      </c>
      <c r="G155" s="29" t="s">
        <v>886</v>
      </c>
      <c r="H155" s="105">
        <v>433206465493</v>
      </c>
      <c r="I155" s="29">
        <v>8948987457</v>
      </c>
      <c r="J155" s="104"/>
    </row>
    <row r="156" spans="2:10">
      <c r="B156" s="41">
        <f t="shared" si="8"/>
        <v>17</v>
      </c>
      <c r="C156" s="29" t="s">
        <v>385</v>
      </c>
      <c r="D156" s="29" t="s">
        <v>623</v>
      </c>
      <c r="E156" s="29">
        <v>90</v>
      </c>
      <c r="F156" s="29">
        <v>3</v>
      </c>
      <c r="G156" s="29" t="s">
        <v>887</v>
      </c>
      <c r="H156" s="105">
        <v>444126186457</v>
      </c>
      <c r="I156" s="29">
        <v>9621539654</v>
      </c>
      <c r="J156" s="104"/>
    </row>
    <row r="157" spans="2:10">
      <c r="B157" s="41">
        <f t="shared" si="8"/>
        <v>18</v>
      </c>
      <c r="C157" s="41" t="s">
        <v>80</v>
      </c>
      <c r="D157" s="41" t="s">
        <v>167</v>
      </c>
      <c r="E157" s="29">
        <v>75</v>
      </c>
      <c r="F157" s="29">
        <v>3</v>
      </c>
      <c r="G157" s="29" t="s">
        <v>888</v>
      </c>
      <c r="H157" s="105">
        <v>695758514402</v>
      </c>
      <c r="I157" s="29">
        <v>6355309751</v>
      </c>
      <c r="J157" s="104"/>
    </row>
    <row r="158" spans="2:10">
      <c r="B158" s="41">
        <f t="shared" si="8"/>
        <v>19</v>
      </c>
      <c r="C158" s="41" t="s">
        <v>80</v>
      </c>
      <c r="D158" s="41" t="s">
        <v>167</v>
      </c>
      <c r="E158" s="29">
        <v>75</v>
      </c>
      <c r="F158" s="29">
        <v>8</v>
      </c>
      <c r="G158" s="29" t="s">
        <v>889</v>
      </c>
      <c r="H158" s="105">
        <v>980150043719</v>
      </c>
      <c r="I158" s="29">
        <v>8400262528</v>
      </c>
      <c r="J158" s="104"/>
    </row>
    <row r="159" spans="2:10">
      <c r="B159" s="41">
        <f t="shared" si="8"/>
        <v>20</v>
      </c>
      <c r="C159" s="29" t="s">
        <v>393</v>
      </c>
      <c r="D159" s="29" t="s">
        <v>890</v>
      </c>
      <c r="E159" s="29">
        <v>75</v>
      </c>
      <c r="F159" s="29">
        <v>4</v>
      </c>
      <c r="G159" s="29" t="s">
        <v>891</v>
      </c>
      <c r="H159" s="105">
        <v>574560038644</v>
      </c>
      <c r="I159" s="29">
        <v>9792265759</v>
      </c>
      <c r="J159" s="104"/>
    </row>
    <row r="160" spans="2:10">
      <c r="B160" s="41">
        <f t="shared" si="8"/>
        <v>21</v>
      </c>
      <c r="C160" s="29" t="s">
        <v>369</v>
      </c>
      <c r="D160" s="29" t="s">
        <v>291</v>
      </c>
      <c r="E160" s="29">
        <v>90</v>
      </c>
      <c r="F160" s="29">
        <v>6</v>
      </c>
      <c r="G160" s="29" t="s">
        <v>892</v>
      </c>
      <c r="H160" s="105">
        <v>201669961392</v>
      </c>
      <c r="I160" s="29">
        <v>7800707505</v>
      </c>
      <c r="J160" s="104"/>
    </row>
    <row r="161" spans="2:10">
      <c r="B161" s="41">
        <f t="shared" si="8"/>
        <v>22</v>
      </c>
      <c r="C161" s="29" t="s">
        <v>393</v>
      </c>
      <c r="D161" s="29" t="s">
        <v>890</v>
      </c>
      <c r="E161" s="29">
        <v>75</v>
      </c>
      <c r="F161" s="29">
        <v>5</v>
      </c>
      <c r="G161" s="29" t="s">
        <v>893</v>
      </c>
      <c r="H161" s="105">
        <v>637762038407</v>
      </c>
      <c r="I161" s="29">
        <v>7307778613</v>
      </c>
      <c r="J161" s="104"/>
    </row>
    <row r="162" spans="2:10">
      <c r="B162" s="41">
        <f t="shared" si="8"/>
        <v>23</v>
      </c>
      <c r="C162" s="29" t="s">
        <v>393</v>
      </c>
      <c r="D162" s="29" t="s">
        <v>890</v>
      </c>
      <c r="E162" s="29">
        <v>75</v>
      </c>
      <c r="F162" s="29">
        <v>2</v>
      </c>
      <c r="G162" s="29" t="s">
        <v>894</v>
      </c>
      <c r="H162" s="105">
        <v>857487185806</v>
      </c>
      <c r="I162" s="29">
        <v>7379363596</v>
      </c>
      <c r="J162" s="104"/>
    </row>
    <row r="163" spans="2:10">
      <c r="B163" s="41">
        <f t="shared" si="8"/>
        <v>24</v>
      </c>
      <c r="C163" s="29" t="s">
        <v>393</v>
      </c>
      <c r="D163" s="29" t="s">
        <v>890</v>
      </c>
      <c r="E163" s="29">
        <v>75</v>
      </c>
      <c r="F163" s="29">
        <v>4</v>
      </c>
      <c r="G163" s="29" t="s">
        <v>895</v>
      </c>
      <c r="H163" s="105">
        <v>6032803823</v>
      </c>
      <c r="I163" s="29">
        <v>9792922289</v>
      </c>
      <c r="J163" s="104"/>
    </row>
    <row r="164" spans="2:10">
      <c r="B164" s="41">
        <f t="shared" si="8"/>
        <v>25</v>
      </c>
      <c r="C164" s="41" t="s">
        <v>896</v>
      </c>
      <c r="D164" s="41" t="s">
        <v>128</v>
      </c>
      <c r="E164" s="29">
        <v>90</v>
      </c>
      <c r="F164" s="29">
        <v>9</v>
      </c>
      <c r="G164" s="29" t="s">
        <v>897</v>
      </c>
      <c r="H164" s="105">
        <v>209683493085</v>
      </c>
      <c r="I164" s="29">
        <v>9892488403</v>
      </c>
      <c r="J164" s="104"/>
    </row>
    <row r="165" spans="2:10">
      <c r="B165" s="41">
        <f t="shared" si="8"/>
        <v>26</v>
      </c>
      <c r="C165" s="41" t="s">
        <v>896</v>
      </c>
      <c r="D165" s="41" t="s">
        <v>128</v>
      </c>
      <c r="E165" s="29">
        <v>90</v>
      </c>
      <c r="F165" s="29">
        <v>6</v>
      </c>
      <c r="G165" s="29" t="s">
        <v>898</v>
      </c>
      <c r="H165" s="105">
        <v>596450091930</v>
      </c>
      <c r="I165" s="29">
        <v>8948525637</v>
      </c>
      <c r="J165" s="104"/>
    </row>
    <row r="166" spans="2:10">
      <c r="B166" s="41">
        <f t="shared" si="8"/>
        <v>27</v>
      </c>
      <c r="C166" s="41" t="s">
        <v>896</v>
      </c>
      <c r="D166" s="41" t="s">
        <v>128</v>
      </c>
      <c r="E166" s="29">
        <v>90</v>
      </c>
      <c r="F166" s="29">
        <v>6</v>
      </c>
      <c r="G166" s="29" t="s">
        <v>899</v>
      </c>
      <c r="H166" s="105">
        <v>642099324339</v>
      </c>
      <c r="I166" s="29">
        <v>9919094888</v>
      </c>
      <c r="J166" s="104"/>
    </row>
    <row r="167" spans="2:10">
      <c r="B167" s="41">
        <f t="shared" si="8"/>
        <v>28</v>
      </c>
      <c r="C167" s="41" t="s">
        <v>896</v>
      </c>
      <c r="D167" s="41" t="s">
        <v>128</v>
      </c>
      <c r="E167" s="29">
        <v>90</v>
      </c>
      <c r="F167" s="29">
        <v>8</v>
      </c>
      <c r="G167" s="29" t="s">
        <v>900</v>
      </c>
      <c r="H167" s="105">
        <v>924282964317</v>
      </c>
      <c r="I167" s="29">
        <v>9569106833</v>
      </c>
      <c r="J167" s="104"/>
    </row>
    <row r="168" spans="2:10">
      <c r="B168" s="41">
        <f t="shared" si="8"/>
        <v>29</v>
      </c>
      <c r="C168" s="41" t="s">
        <v>896</v>
      </c>
      <c r="D168" s="41" t="s">
        <v>128</v>
      </c>
      <c r="E168" s="29">
        <v>90</v>
      </c>
      <c r="F168" s="29">
        <v>8</v>
      </c>
      <c r="G168" s="29" t="s">
        <v>901</v>
      </c>
      <c r="H168" s="105">
        <v>266878134943</v>
      </c>
      <c r="I168" s="29">
        <v>9335328523</v>
      </c>
      <c r="J168" s="104"/>
    </row>
    <row r="169" spans="2:10">
      <c r="B169" s="41">
        <f t="shared" si="8"/>
        <v>30</v>
      </c>
      <c r="C169" s="41" t="s">
        <v>896</v>
      </c>
      <c r="D169" s="41" t="s">
        <v>128</v>
      </c>
      <c r="E169" s="29">
        <v>90</v>
      </c>
      <c r="F169" s="29">
        <v>8</v>
      </c>
      <c r="G169" s="29" t="s">
        <v>902</v>
      </c>
      <c r="H169" s="105">
        <v>720534436313</v>
      </c>
      <c r="I169" s="29">
        <v>8081171663</v>
      </c>
      <c r="J169" s="104"/>
    </row>
    <row r="170" spans="2:10">
      <c r="B170" s="41">
        <f t="shared" si="8"/>
        <v>31</v>
      </c>
      <c r="C170" s="41" t="s">
        <v>896</v>
      </c>
      <c r="D170" s="41" t="s">
        <v>128</v>
      </c>
      <c r="E170" s="29">
        <v>90</v>
      </c>
      <c r="F170" s="29">
        <v>7</v>
      </c>
      <c r="G170" s="29" t="s">
        <v>903</v>
      </c>
      <c r="H170" s="105">
        <v>386416484257</v>
      </c>
      <c r="I170" s="29">
        <v>8737838711</v>
      </c>
      <c r="J170" s="104"/>
    </row>
    <row r="171" spans="2:10">
      <c r="B171" s="41">
        <f t="shared" si="8"/>
        <v>32</v>
      </c>
      <c r="C171" s="41" t="s">
        <v>89</v>
      </c>
      <c r="D171" s="41" t="s">
        <v>896</v>
      </c>
      <c r="E171" s="29">
        <v>90</v>
      </c>
      <c r="F171" s="29">
        <v>10</v>
      </c>
      <c r="G171" s="29" t="s">
        <v>904</v>
      </c>
      <c r="H171" s="105">
        <v>411160850574</v>
      </c>
      <c r="I171" s="29">
        <v>7081639216</v>
      </c>
      <c r="J171" s="104"/>
    </row>
    <row r="172" spans="2:10">
      <c r="B172" s="41">
        <f t="shared" si="8"/>
        <v>33</v>
      </c>
      <c r="C172" s="41" t="s">
        <v>89</v>
      </c>
      <c r="D172" s="41" t="s">
        <v>896</v>
      </c>
      <c r="E172" s="29">
        <v>90</v>
      </c>
      <c r="F172" s="29">
        <v>5</v>
      </c>
      <c r="G172" s="29" t="s">
        <v>905</v>
      </c>
      <c r="H172" s="105">
        <v>356250131798</v>
      </c>
      <c r="I172" s="29">
        <v>8948297972</v>
      </c>
      <c r="J172" s="104"/>
    </row>
    <row r="173" spans="2:10">
      <c r="B173" s="41">
        <f t="shared" si="8"/>
        <v>34</v>
      </c>
      <c r="C173" s="41" t="s">
        <v>89</v>
      </c>
      <c r="D173" s="41" t="s">
        <v>896</v>
      </c>
      <c r="E173" s="29">
        <v>90</v>
      </c>
      <c r="F173" s="29">
        <v>4</v>
      </c>
      <c r="G173" s="29" t="s">
        <v>906</v>
      </c>
      <c r="H173" s="105">
        <v>253311190514</v>
      </c>
      <c r="I173" s="29">
        <v>9918987124</v>
      </c>
      <c r="J173" s="104"/>
    </row>
    <row r="174" spans="2:10">
      <c r="B174" s="41">
        <f t="shared" si="8"/>
        <v>35</v>
      </c>
      <c r="C174" s="29" t="s">
        <v>86</v>
      </c>
      <c r="D174" s="29" t="s">
        <v>125</v>
      </c>
      <c r="E174" s="29">
        <v>63</v>
      </c>
      <c r="F174" s="29">
        <v>3</v>
      </c>
      <c r="G174" s="29" t="s">
        <v>907</v>
      </c>
      <c r="H174" s="105">
        <v>462695184848</v>
      </c>
      <c r="I174" s="29">
        <v>8291722950</v>
      </c>
      <c r="J174" s="104"/>
    </row>
    <row r="175" spans="2:10">
      <c r="B175" s="41">
        <f t="shared" si="8"/>
        <v>36</v>
      </c>
      <c r="C175" s="29" t="s">
        <v>86</v>
      </c>
      <c r="D175" s="29" t="s">
        <v>136</v>
      </c>
      <c r="E175" s="29">
        <v>63</v>
      </c>
      <c r="F175" s="29">
        <v>5</v>
      </c>
      <c r="G175" s="29" t="s">
        <v>908</v>
      </c>
      <c r="H175" s="105">
        <v>597330839648</v>
      </c>
      <c r="I175" s="29">
        <v>8416915575</v>
      </c>
      <c r="J175" s="104"/>
    </row>
    <row r="176" spans="2:10">
      <c r="B176" s="41">
        <f t="shared" si="8"/>
        <v>37</v>
      </c>
      <c r="C176" s="29" t="s">
        <v>86</v>
      </c>
      <c r="D176" s="29" t="s">
        <v>136</v>
      </c>
      <c r="E176" s="29">
        <v>63</v>
      </c>
      <c r="F176" s="29">
        <v>3</v>
      </c>
      <c r="G176" s="29" t="s">
        <v>909</v>
      </c>
      <c r="H176" s="105">
        <v>759159386472</v>
      </c>
      <c r="I176" s="29">
        <v>9956463210</v>
      </c>
      <c r="J176" s="104"/>
    </row>
    <row r="177" spans="2:10">
      <c r="B177" s="41">
        <f t="shared" si="8"/>
        <v>38</v>
      </c>
      <c r="C177" s="29" t="s">
        <v>896</v>
      </c>
      <c r="D177" s="29" t="s">
        <v>128</v>
      </c>
      <c r="E177" s="29">
        <v>90</v>
      </c>
      <c r="F177" s="29">
        <v>4</v>
      </c>
      <c r="G177" s="29" t="s">
        <v>910</v>
      </c>
      <c r="H177" s="105">
        <v>744407882871</v>
      </c>
      <c r="I177" s="29">
        <v>8604231900</v>
      </c>
      <c r="J177" s="104"/>
    </row>
    <row r="178" spans="2:10">
      <c r="B178" s="41">
        <f t="shared" si="8"/>
        <v>39</v>
      </c>
      <c r="C178" s="29" t="s">
        <v>357</v>
      </c>
      <c r="D178" s="29" t="s">
        <v>911</v>
      </c>
      <c r="E178" s="29">
        <v>63</v>
      </c>
      <c r="F178" s="29">
        <v>5</v>
      </c>
      <c r="G178" s="29" t="s">
        <v>912</v>
      </c>
      <c r="H178" s="105">
        <v>973433657175</v>
      </c>
      <c r="I178" s="29">
        <v>7624800774</v>
      </c>
      <c r="J178" s="104"/>
    </row>
    <row r="179" spans="2:10">
      <c r="B179" s="41">
        <f t="shared" si="8"/>
        <v>40</v>
      </c>
      <c r="C179" s="29" t="s">
        <v>357</v>
      </c>
      <c r="D179" s="29" t="s">
        <v>911</v>
      </c>
      <c r="E179" s="29">
        <v>63</v>
      </c>
      <c r="F179" s="29">
        <v>5</v>
      </c>
      <c r="G179" s="29" t="s">
        <v>913</v>
      </c>
      <c r="H179" s="105">
        <v>362824915830</v>
      </c>
      <c r="I179" s="29">
        <v>7408158667</v>
      </c>
      <c r="J179" s="104"/>
    </row>
    <row r="180" spans="2:10">
      <c r="B180" s="41">
        <f t="shared" si="8"/>
        <v>41</v>
      </c>
      <c r="C180" s="29" t="s">
        <v>357</v>
      </c>
      <c r="D180" s="29" t="s">
        <v>911</v>
      </c>
      <c r="E180" s="29">
        <v>63</v>
      </c>
      <c r="F180" s="29">
        <v>5</v>
      </c>
      <c r="G180" s="29" t="s">
        <v>912</v>
      </c>
      <c r="H180" s="105">
        <v>973433657175</v>
      </c>
      <c r="I180" s="29">
        <v>7275186721</v>
      </c>
      <c r="J180" s="104"/>
    </row>
    <row r="181" spans="2:10">
      <c r="B181" s="41">
        <f t="shared" si="8"/>
        <v>42</v>
      </c>
      <c r="C181" s="29" t="s">
        <v>167</v>
      </c>
      <c r="D181" s="29" t="s">
        <v>914</v>
      </c>
      <c r="E181" s="29">
        <v>75</v>
      </c>
      <c r="F181" s="29">
        <v>6</v>
      </c>
      <c r="G181" s="29" t="s">
        <v>915</v>
      </c>
      <c r="H181" s="105">
        <v>551899462671</v>
      </c>
      <c r="I181" s="29">
        <v>9621201311</v>
      </c>
      <c r="J181" s="104"/>
    </row>
    <row r="182" spans="2:10">
      <c r="B182" s="41">
        <f t="shared" si="8"/>
        <v>43</v>
      </c>
      <c r="C182" s="29" t="s">
        <v>896</v>
      </c>
      <c r="D182" s="29" t="s">
        <v>128</v>
      </c>
      <c r="E182" s="29">
        <v>90</v>
      </c>
      <c r="F182" s="29">
        <v>4</v>
      </c>
      <c r="G182" s="29" t="s">
        <v>916</v>
      </c>
      <c r="H182" s="105">
        <v>789414087763</v>
      </c>
      <c r="I182" s="29">
        <v>912548950</v>
      </c>
      <c r="J182" s="104"/>
    </row>
    <row r="183" spans="2:10">
      <c r="B183" s="41">
        <f t="shared" si="8"/>
        <v>44</v>
      </c>
      <c r="C183" s="29" t="s">
        <v>896</v>
      </c>
      <c r="D183" s="29" t="s">
        <v>128</v>
      </c>
      <c r="E183" s="29">
        <v>90</v>
      </c>
      <c r="F183" s="29">
        <v>9</v>
      </c>
      <c r="G183" s="29" t="s">
        <v>917</v>
      </c>
      <c r="H183" s="105">
        <v>977089865826</v>
      </c>
      <c r="I183" s="29">
        <v>9919808702</v>
      </c>
      <c r="J183" s="104"/>
    </row>
    <row r="184" spans="2:10">
      <c r="B184" s="41">
        <f t="shared" si="8"/>
        <v>45</v>
      </c>
      <c r="C184" s="29" t="s">
        <v>918</v>
      </c>
      <c r="D184" s="29" t="s">
        <v>385</v>
      </c>
      <c r="E184" s="29">
        <v>90</v>
      </c>
      <c r="F184" s="29">
        <v>6</v>
      </c>
      <c r="G184" s="29" t="s">
        <v>919</v>
      </c>
      <c r="H184" s="105">
        <v>541153734920</v>
      </c>
      <c r="I184" s="29">
        <v>7843983946</v>
      </c>
      <c r="J184" s="104"/>
    </row>
    <row r="185" spans="2:10">
      <c r="B185" s="41">
        <f t="shared" si="8"/>
        <v>46</v>
      </c>
      <c r="C185" s="29" t="s">
        <v>890</v>
      </c>
      <c r="D185" s="29" t="s">
        <v>104</v>
      </c>
      <c r="E185" s="29">
        <v>63</v>
      </c>
      <c r="F185" s="29">
        <v>6</v>
      </c>
      <c r="G185" s="29" t="s">
        <v>920</v>
      </c>
      <c r="H185" s="105">
        <v>810889149162</v>
      </c>
      <c r="I185" s="29">
        <v>8052115593</v>
      </c>
      <c r="J185" s="104"/>
    </row>
    <row r="186" spans="2:10">
      <c r="B186" s="41">
        <f t="shared" si="8"/>
        <v>47</v>
      </c>
      <c r="C186" s="29" t="s">
        <v>890</v>
      </c>
      <c r="D186" s="29" t="s">
        <v>99</v>
      </c>
      <c r="E186" s="29">
        <v>63</v>
      </c>
      <c r="F186" s="29">
        <v>9</v>
      </c>
      <c r="G186" s="29" t="s">
        <v>921</v>
      </c>
      <c r="H186" s="105">
        <v>724019164691</v>
      </c>
      <c r="I186" s="29">
        <v>7408158667</v>
      </c>
      <c r="J186" s="104"/>
    </row>
    <row r="187" spans="2:10">
      <c r="B187" s="41">
        <f t="shared" si="8"/>
        <v>48</v>
      </c>
      <c r="C187" s="41" t="s">
        <v>167</v>
      </c>
      <c r="D187" s="41" t="s">
        <v>914</v>
      </c>
      <c r="E187" s="29">
        <v>75</v>
      </c>
      <c r="F187" s="29">
        <v>5</v>
      </c>
      <c r="G187" s="29" t="s">
        <v>922</v>
      </c>
      <c r="H187" s="105">
        <v>932272886969</v>
      </c>
      <c r="I187" s="29">
        <v>7607442015</v>
      </c>
      <c r="J187" s="104"/>
    </row>
    <row r="188" spans="2:10">
      <c r="B188" s="41">
        <f t="shared" si="8"/>
        <v>49</v>
      </c>
      <c r="C188" s="41" t="s">
        <v>914</v>
      </c>
      <c r="D188" s="41" t="s">
        <v>128</v>
      </c>
      <c r="E188" s="29">
        <v>75</v>
      </c>
      <c r="F188" s="29">
        <v>5</v>
      </c>
      <c r="G188" s="29" t="s">
        <v>923</v>
      </c>
      <c r="H188" s="105">
        <v>995222576307</v>
      </c>
      <c r="I188" s="29">
        <v>847836314</v>
      </c>
      <c r="J188" s="104"/>
    </row>
    <row r="189" spans="2:10">
      <c r="B189" s="41">
        <f t="shared" si="8"/>
        <v>50</v>
      </c>
      <c r="C189" s="41" t="s">
        <v>914</v>
      </c>
      <c r="D189" s="41" t="s">
        <v>128</v>
      </c>
      <c r="E189" s="29">
        <v>75</v>
      </c>
      <c r="F189" s="29">
        <v>7</v>
      </c>
      <c r="G189" s="29" t="s">
        <v>924</v>
      </c>
      <c r="H189" s="105">
        <v>646052957711</v>
      </c>
      <c r="I189" s="29">
        <v>9328297213</v>
      </c>
      <c r="J189" s="104"/>
    </row>
    <row r="190" spans="2:10">
      <c r="B190" s="41">
        <f t="shared" si="8"/>
        <v>51</v>
      </c>
      <c r="C190" s="41" t="s">
        <v>210</v>
      </c>
      <c r="D190" s="41" t="s">
        <v>88</v>
      </c>
      <c r="E190" s="29">
        <v>75</v>
      </c>
      <c r="F190" s="29">
        <v>8</v>
      </c>
      <c r="G190" s="29" t="s">
        <v>925</v>
      </c>
      <c r="H190" s="105">
        <v>243958911887</v>
      </c>
      <c r="I190" s="29">
        <v>8756272934</v>
      </c>
      <c r="J190" s="104"/>
    </row>
    <row r="191" spans="2:10">
      <c r="B191" s="41">
        <f t="shared" si="8"/>
        <v>52</v>
      </c>
      <c r="C191" s="41" t="s">
        <v>210</v>
      </c>
      <c r="D191" s="41" t="s">
        <v>88</v>
      </c>
      <c r="E191" s="29">
        <v>75</v>
      </c>
      <c r="F191" s="29">
        <v>6</v>
      </c>
      <c r="G191" s="29" t="s">
        <v>926</v>
      </c>
      <c r="H191" s="105">
        <v>941654851835</v>
      </c>
      <c r="I191" s="29">
        <v>9514414900</v>
      </c>
      <c r="J191" s="104"/>
    </row>
    <row r="192" spans="2:10">
      <c r="B192" s="41">
        <f t="shared" si="8"/>
        <v>53</v>
      </c>
      <c r="C192" s="41" t="s">
        <v>210</v>
      </c>
      <c r="D192" s="41" t="s">
        <v>88</v>
      </c>
      <c r="E192" s="29">
        <v>75</v>
      </c>
      <c r="F192" s="29">
        <v>6</v>
      </c>
      <c r="G192" s="29" t="s">
        <v>927</v>
      </c>
      <c r="H192" s="105">
        <v>810455787316</v>
      </c>
      <c r="I192" s="29">
        <v>9793107743</v>
      </c>
      <c r="J192" s="104"/>
    </row>
    <row r="193" spans="2:10">
      <c r="B193" s="41">
        <f t="shared" si="8"/>
        <v>54</v>
      </c>
      <c r="C193" s="41" t="s">
        <v>323</v>
      </c>
      <c r="D193" s="41" t="s">
        <v>918</v>
      </c>
      <c r="E193" s="29">
        <v>75</v>
      </c>
      <c r="F193" s="29">
        <v>7</v>
      </c>
      <c r="G193" s="29" t="s">
        <v>928</v>
      </c>
      <c r="H193" s="105">
        <v>472931646149</v>
      </c>
      <c r="I193" s="29">
        <v>8360346873</v>
      </c>
      <c r="J193" s="104"/>
    </row>
    <row r="194" spans="2:10">
      <c r="B194" s="41">
        <f t="shared" si="8"/>
        <v>55</v>
      </c>
      <c r="C194" s="41" t="s">
        <v>323</v>
      </c>
      <c r="D194" s="41" t="s">
        <v>918</v>
      </c>
      <c r="E194" s="29">
        <v>75</v>
      </c>
      <c r="F194" s="29">
        <v>9</v>
      </c>
      <c r="G194" s="29" t="s">
        <v>929</v>
      </c>
      <c r="H194" s="105">
        <v>741268458412</v>
      </c>
      <c r="I194" s="29">
        <v>7388719883</v>
      </c>
      <c r="J194" s="104"/>
    </row>
    <row r="195" spans="2:10">
      <c r="F195" s="87">
        <v>311</v>
      </c>
    </row>
  </sheetData>
  <mergeCells count="2">
    <mergeCell ref="F2:G2"/>
    <mergeCell ref="S3:T3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V349"/>
  <sheetViews>
    <sheetView topLeftCell="A319" zoomScale="85" zoomScaleNormal="85" workbookViewId="0">
      <selection activeCell="J340" sqref="J340"/>
    </sheetView>
  </sheetViews>
  <sheetFormatPr defaultRowHeight="15"/>
  <cols>
    <col min="3" max="3" width="13.7109375" bestFit="1" customWidth="1"/>
    <col min="4" max="4" width="12.140625" bestFit="1" customWidth="1"/>
    <col min="5" max="5" width="16" bestFit="1" customWidth="1"/>
    <col min="6" max="6" width="12.5703125" customWidth="1"/>
    <col min="7" max="7" width="13.5703125" bestFit="1" customWidth="1"/>
    <col min="8" max="8" width="13.140625" customWidth="1"/>
    <col min="9" max="9" width="11.85546875" customWidth="1"/>
    <col min="10" max="10" width="18.42578125" customWidth="1"/>
    <col min="11" max="11" width="23.7109375" customWidth="1"/>
    <col min="12" max="12" width="4.7109375" customWidth="1"/>
    <col min="13" max="14" width="17.7109375" customWidth="1"/>
    <col min="15" max="15" width="31.140625" customWidth="1"/>
    <col min="16" max="16" width="11.28515625" customWidth="1"/>
  </cols>
  <sheetData>
    <row r="3" spans="2:17" ht="18.75">
      <c r="B3" s="259" t="s">
        <v>522</v>
      </c>
      <c r="C3" s="260"/>
      <c r="D3" s="260"/>
      <c r="E3" s="260"/>
      <c r="F3" s="260"/>
      <c r="G3" s="260"/>
      <c r="H3" s="260"/>
      <c r="I3" s="260"/>
      <c r="J3" s="261" t="s">
        <v>523</v>
      </c>
    </row>
    <row r="4" spans="2:17" ht="72.75" customHeight="1">
      <c r="B4" s="43" t="s">
        <v>8</v>
      </c>
      <c r="C4" s="43" t="s">
        <v>10</v>
      </c>
      <c r="D4" s="43" t="s">
        <v>11</v>
      </c>
      <c r="E4" s="43" t="s">
        <v>12</v>
      </c>
      <c r="F4" s="44" t="s">
        <v>439</v>
      </c>
      <c r="G4" s="43" t="s">
        <v>440</v>
      </c>
      <c r="H4" s="47" t="s">
        <v>524</v>
      </c>
      <c r="I4" s="47" t="s">
        <v>441</v>
      </c>
      <c r="J4" s="261"/>
    </row>
    <row r="5" spans="2:17">
      <c r="B5" s="48">
        <v>1</v>
      </c>
      <c r="C5" s="48" t="s">
        <v>465</v>
      </c>
      <c r="D5" s="48" t="s">
        <v>362</v>
      </c>
      <c r="E5" s="48"/>
      <c r="F5" s="5"/>
      <c r="G5" s="48">
        <v>63</v>
      </c>
      <c r="H5" s="48">
        <v>117.5</v>
      </c>
      <c r="I5" s="6">
        <f>+H5</f>
        <v>117.5</v>
      </c>
      <c r="J5" s="65"/>
    </row>
    <row r="6" spans="2:17">
      <c r="B6" s="48">
        <f>1+B5</f>
        <v>2</v>
      </c>
      <c r="C6" s="48" t="s">
        <v>47</v>
      </c>
      <c r="D6" s="48" t="s">
        <v>465</v>
      </c>
      <c r="E6" s="48"/>
      <c r="F6" s="5"/>
      <c r="G6" s="48">
        <v>63</v>
      </c>
      <c r="H6" s="48">
        <v>178.5</v>
      </c>
      <c r="I6" s="6">
        <f t="shared" ref="I6:I69" si="0">+I5+H6</f>
        <v>296</v>
      </c>
      <c r="J6" s="65"/>
    </row>
    <row r="7" spans="2:17">
      <c r="B7" s="48">
        <f t="shared" ref="B7:B70" si="1">1+B6</f>
        <v>3</v>
      </c>
      <c r="C7" s="48" t="s">
        <v>362</v>
      </c>
      <c r="D7" s="48" t="s">
        <v>55</v>
      </c>
      <c r="E7" s="48"/>
      <c r="F7" s="5"/>
      <c r="G7" s="48">
        <v>63</v>
      </c>
      <c r="H7" s="48">
        <v>188.3</v>
      </c>
      <c r="I7" s="6">
        <f t="shared" si="0"/>
        <v>484.3</v>
      </c>
      <c r="J7" s="65"/>
    </row>
    <row r="8" spans="2:17">
      <c r="B8" s="48">
        <f t="shared" si="1"/>
        <v>4</v>
      </c>
      <c r="C8" s="48" t="s">
        <v>55</v>
      </c>
      <c r="D8" s="48" t="s">
        <v>55</v>
      </c>
      <c r="E8" s="48"/>
      <c r="F8" s="5"/>
      <c r="G8" s="48">
        <v>63</v>
      </c>
      <c r="H8" s="48">
        <v>8</v>
      </c>
      <c r="I8" s="6">
        <f t="shared" si="0"/>
        <v>492.3</v>
      </c>
      <c r="J8" s="65"/>
    </row>
    <row r="9" spans="2:17" ht="18.75">
      <c r="B9" s="48">
        <f t="shared" si="1"/>
        <v>5</v>
      </c>
      <c r="C9" s="48" t="s">
        <v>465</v>
      </c>
      <c r="D9" s="48" t="s">
        <v>464</v>
      </c>
      <c r="E9" s="48"/>
      <c r="F9" s="5"/>
      <c r="G9" s="48">
        <v>63</v>
      </c>
      <c r="H9" s="48">
        <v>2.1</v>
      </c>
      <c r="I9" s="6">
        <f t="shared" si="0"/>
        <v>494.40000000000003</v>
      </c>
      <c r="J9" s="65"/>
      <c r="N9" s="42" t="s">
        <v>431</v>
      </c>
      <c r="O9" s="42"/>
      <c r="P9" s="42"/>
      <c r="Q9" s="48"/>
    </row>
    <row r="10" spans="2:17">
      <c r="B10" s="48">
        <f t="shared" si="1"/>
        <v>6</v>
      </c>
      <c r="C10" s="48" t="s">
        <v>464</v>
      </c>
      <c r="D10" s="48" t="s">
        <v>43</v>
      </c>
      <c r="E10" s="48"/>
      <c r="F10" s="5"/>
      <c r="G10" s="48">
        <v>63</v>
      </c>
      <c r="H10" s="48">
        <v>120</v>
      </c>
      <c r="I10" s="6">
        <f t="shared" si="0"/>
        <v>614.40000000000009</v>
      </c>
      <c r="J10" s="65"/>
    </row>
    <row r="11" spans="2:17">
      <c r="B11" s="48">
        <f t="shared" si="1"/>
        <v>7</v>
      </c>
      <c r="C11" s="48" t="s">
        <v>43</v>
      </c>
      <c r="D11" s="48" t="s">
        <v>525</v>
      </c>
      <c r="E11" s="48"/>
      <c r="F11" s="5"/>
      <c r="G11" s="48">
        <v>63</v>
      </c>
      <c r="H11" s="48">
        <v>125.9</v>
      </c>
      <c r="I11" s="6">
        <f t="shared" si="0"/>
        <v>740.30000000000007</v>
      </c>
      <c r="J11" s="65"/>
      <c r="M11" s="5"/>
      <c r="N11" s="48" t="s">
        <v>526</v>
      </c>
      <c r="O11" s="48" t="s">
        <v>527</v>
      </c>
      <c r="P11" s="5" t="s">
        <v>176</v>
      </c>
    </row>
    <row r="12" spans="2:17">
      <c r="B12" s="48">
        <f t="shared" si="1"/>
        <v>8</v>
      </c>
      <c r="C12" s="48" t="s">
        <v>525</v>
      </c>
      <c r="D12" s="48" t="s">
        <v>35</v>
      </c>
      <c r="E12" s="48"/>
      <c r="F12" s="5"/>
      <c r="G12" s="48">
        <v>63</v>
      </c>
      <c r="H12" s="48">
        <v>120.5</v>
      </c>
      <c r="I12" s="6">
        <f t="shared" si="0"/>
        <v>860.80000000000007</v>
      </c>
      <c r="J12" s="65"/>
      <c r="M12" s="5"/>
      <c r="N12" s="48">
        <v>93</v>
      </c>
      <c r="O12" s="48">
        <v>39.799999999999997</v>
      </c>
      <c r="P12" s="48">
        <v>6</v>
      </c>
    </row>
    <row r="13" spans="2:17">
      <c r="B13" s="48">
        <f t="shared" si="1"/>
        <v>9</v>
      </c>
      <c r="C13" s="48" t="s">
        <v>464</v>
      </c>
      <c r="D13" s="48" t="s">
        <v>463</v>
      </c>
      <c r="E13" s="48" t="s">
        <v>526</v>
      </c>
      <c r="F13" s="48">
        <v>0.36</v>
      </c>
      <c r="G13" s="48">
        <v>63</v>
      </c>
      <c r="H13" s="48">
        <v>93</v>
      </c>
      <c r="I13" s="6">
        <f t="shared" si="0"/>
        <v>953.80000000000007</v>
      </c>
      <c r="J13" s="65"/>
      <c r="M13" s="5"/>
      <c r="N13" s="48">
        <v>53.4</v>
      </c>
      <c r="O13" s="48">
        <v>33.200000000000003</v>
      </c>
      <c r="P13" s="48">
        <v>4</v>
      </c>
    </row>
    <row r="14" spans="2:17">
      <c r="B14" s="48">
        <f t="shared" si="1"/>
        <v>10</v>
      </c>
      <c r="C14" s="48" t="s">
        <v>463</v>
      </c>
      <c r="D14" s="48" t="s">
        <v>408</v>
      </c>
      <c r="E14" s="48"/>
      <c r="F14" s="5"/>
      <c r="G14" s="48">
        <v>63</v>
      </c>
      <c r="H14" s="48">
        <v>49.9</v>
      </c>
      <c r="I14" s="6">
        <f t="shared" si="0"/>
        <v>1003.7</v>
      </c>
      <c r="J14" s="65"/>
      <c r="M14" s="5"/>
      <c r="N14" s="48">
        <v>64.8</v>
      </c>
      <c r="O14" s="48">
        <v>33.200000000000003</v>
      </c>
      <c r="P14" s="48">
        <v>5</v>
      </c>
    </row>
    <row r="15" spans="2:17">
      <c r="B15" s="48">
        <f t="shared" si="1"/>
        <v>11</v>
      </c>
      <c r="C15" s="48" t="s">
        <v>408</v>
      </c>
      <c r="D15" s="48" t="s">
        <v>45</v>
      </c>
      <c r="E15" s="48"/>
      <c r="F15" s="5"/>
      <c r="G15" s="48">
        <v>63</v>
      </c>
      <c r="H15" s="48">
        <v>37.4</v>
      </c>
      <c r="I15" s="6">
        <f t="shared" si="0"/>
        <v>1041.1000000000001</v>
      </c>
      <c r="J15" s="65"/>
      <c r="M15" s="5"/>
      <c r="N15" s="48">
        <v>287.5</v>
      </c>
      <c r="O15" s="48">
        <v>120.4</v>
      </c>
      <c r="P15" s="48">
        <v>7</v>
      </c>
    </row>
    <row r="16" spans="2:17">
      <c r="B16" s="48">
        <f t="shared" si="1"/>
        <v>12</v>
      </c>
      <c r="C16" s="48" t="s">
        <v>408</v>
      </c>
      <c r="D16" s="48" t="s">
        <v>173</v>
      </c>
      <c r="E16" s="48"/>
      <c r="F16" s="5"/>
      <c r="G16" s="48">
        <v>63</v>
      </c>
      <c r="H16" s="48">
        <v>53</v>
      </c>
      <c r="I16" s="6">
        <f t="shared" si="0"/>
        <v>1094.1000000000001</v>
      </c>
      <c r="J16" s="65"/>
      <c r="M16" s="5"/>
      <c r="N16" s="48">
        <v>88.9</v>
      </c>
      <c r="O16" s="48">
        <v>117.1</v>
      </c>
      <c r="P16" s="48">
        <v>6.2</v>
      </c>
    </row>
    <row r="17" spans="2:16">
      <c r="B17" s="48">
        <f t="shared" si="1"/>
        <v>13</v>
      </c>
      <c r="C17" s="48" t="s">
        <v>173</v>
      </c>
      <c r="D17" s="48" t="s">
        <v>39</v>
      </c>
      <c r="E17" s="48"/>
      <c r="F17" s="5"/>
      <c r="G17" s="48">
        <v>63</v>
      </c>
      <c r="H17" s="48">
        <v>23.8</v>
      </c>
      <c r="I17" s="6">
        <f t="shared" si="0"/>
        <v>1117.9000000000001</v>
      </c>
      <c r="J17" s="65"/>
      <c r="M17" s="5"/>
      <c r="N17" s="48">
        <v>203</v>
      </c>
      <c r="O17" s="48">
        <v>17.399999999999999</v>
      </c>
      <c r="P17" s="48">
        <v>6.4</v>
      </c>
    </row>
    <row r="18" spans="2:16">
      <c r="B18" s="48">
        <f t="shared" si="1"/>
        <v>14</v>
      </c>
      <c r="C18" s="48" t="s">
        <v>39</v>
      </c>
      <c r="D18" s="48" t="s">
        <v>45</v>
      </c>
      <c r="E18" s="48"/>
      <c r="F18" s="5"/>
      <c r="G18" s="48">
        <v>63</v>
      </c>
      <c r="H18" s="48">
        <v>59.9</v>
      </c>
      <c r="I18" s="6">
        <f t="shared" si="0"/>
        <v>1177.8000000000002</v>
      </c>
      <c r="J18" s="65"/>
      <c r="M18" s="5"/>
      <c r="N18" s="48">
        <v>29.9</v>
      </c>
      <c r="O18" s="48">
        <v>44.9</v>
      </c>
      <c r="P18" s="5"/>
    </row>
    <row r="19" spans="2:16">
      <c r="B19" s="48">
        <f t="shared" si="1"/>
        <v>15</v>
      </c>
      <c r="C19" s="48" t="s">
        <v>45</v>
      </c>
      <c r="D19" s="48" t="s">
        <v>54</v>
      </c>
      <c r="E19" s="48"/>
      <c r="F19" s="5"/>
      <c r="G19" s="48">
        <v>63</v>
      </c>
      <c r="H19" s="48">
        <v>36.700000000000003</v>
      </c>
      <c r="I19" s="6">
        <f t="shared" si="0"/>
        <v>1214.5000000000002</v>
      </c>
      <c r="J19" s="65"/>
      <c r="M19" s="5"/>
      <c r="N19" s="48">
        <v>100.3</v>
      </c>
      <c r="O19" s="48">
        <v>40</v>
      </c>
      <c r="P19" s="5"/>
    </row>
    <row r="20" spans="2:16">
      <c r="B20" s="48">
        <f t="shared" si="1"/>
        <v>16</v>
      </c>
      <c r="C20" s="48" t="s">
        <v>54</v>
      </c>
      <c r="D20" s="48" t="s">
        <v>528</v>
      </c>
      <c r="E20" s="48"/>
      <c r="F20" s="5"/>
      <c r="G20" s="48">
        <v>63</v>
      </c>
      <c r="H20" s="48">
        <v>55.9</v>
      </c>
      <c r="I20" s="6">
        <f t="shared" si="0"/>
        <v>1270.4000000000003</v>
      </c>
      <c r="J20" s="65"/>
      <c r="M20" s="5"/>
      <c r="N20" s="48">
        <v>27</v>
      </c>
      <c r="O20" s="48">
        <v>34</v>
      </c>
      <c r="P20" s="5"/>
    </row>
    <row r="21" spans="2:16">
      <c r="B21" s="48">
        <f t="shared" si="1"/>
        <v>17</v>
      </c>
      <c r="C21" s="48" t="s">
        <v>529</v>
      </c>
      <c r="D21" s="48" t="s">
        <v>530</v>
      </c>
      <c r="E21" s="48"/>
      <c r="F21" s="5"/>
      <c r="G21" s="48">
        <v>63</v>
      </c>
      <c r="H21" s="48">
        <v>41.9</v>
      </c>
      <c r="I21" s="6">
        <f t="shared" si="0"/>
        <v>1312.3000000000004</v>
      </c>
      <c r="J21" s="65"/>
      <c r="M21" s="5"/>
      <c r="N21" s="48">
        <v>77.099999999999994</v>
      </c>
      <c r="O21" s="48">
        <v>21.3</v>
      </c>
      <c r="P21" s="5"/>
    </row>
    <row r="22" spans="2:16">
      <c r="B22" s="48">
        <f t="shared" si="1"/>
        <v>18</v>
      </c>
      <c r="C22" s="48" t="s">
        <v>531</v>
      </c>
      <c r="D22" s="48" t="s">
        <v>532</v>
      </c>
      <c r="E22" s="48"/>
      <c r="F22" s="5"/>
      <c r="G22" s="48">
        <v>63</v>
      </c>
      <c r="H22" s="49">
        <v>11</v>
      </c>
      <c r="I22" s="6">
        <f t="shared" si="0"/>
        <v>1323.3000000000004</v>
      </c>
      <c r="J22" s="65"/>
      <c r="M22" s="5"/>
      <c r="N22" s="48">
        <v>82</v>
      </c>
      <c r="O22" s="5"/>
      <c r="P22" s="5"/>
    </row>
    <row r="23" spans="2:16">
      <c r="B23" s="48">
        <f t="shared" si="1"/>
        <v>19</v>
      </c>
      <c r="C23" s="48" t="s">
        <v>247</v>
      </c>
      <c r="D23" s="48" t="s">
        <v>533</v>
      </c>
      <c r="E23" s="48"/>
      <c r="F23" s="5"/>
      <c r="G23" s="48">
        <v>63</v>
      </c>
      <c r="H23" s="49">
        <v>44.1</v>
      </c>
      <c r="I23" s="6">
        <f t="shared" si="0"/>
        <v>1367.4000000000003</v>
      </c>
      <c r="J23" s="65"/>
      <c r="L23" s="13"/>
      <c r="M23" s="5"/>
      <c r="N23" s="48">
        <v>66.400000000000006</v>
      </c>
      <c r="O23" s="5"/>
      <c r="P23" s="5"/>
    </row>
    <row r="24" spans="2:16">
      <c r="B24" s="48">
        <f t="shared" si="1"/>
        <v>20</v>
      </c>
      <c r="C24" s="48" t="s">
        <v>533</v>
      </c>
      <c r="D24" s="48" t="s">
        <v>534</v>
      </c>
      <c r="E24" s="48"/>
      <c r="F24" s="5"/>
      <c r="G24" s="48">
        <v>63</v>
      </c>
      <c r="H24" s="49">
        <v>33.4</v>
      </c>
      <c r="I24" s="6">
        <f t="shared" si="0"/>
        <v>1400.8000000000004</v>
      </c>
      <c r="J24" s="65"/>
      <c r="L24" s="13"/>
      <c r="M24" s="5"/>
      <c r="N24" s="48">
        <v>24.2</v>
      </c>
      <c r="O24" s="5"/>
      <c r="P24" s="5"/>
    </row>
    <row r="25" spans="2:16">
      <c r="B25" s="48">
        <f t="shared" si="1"/>
        <v>21</v>
      </c>
      <c r="C25" s="48" t="s">
        <v>247</v>
      </c>
      <c r="D25" s="48" t="s">
        <v>535</v>
      </c>
      <c r="E25" s="48"/>
      <c r="F25" s="5"/>
      <c r="G25" s="48">
        <v>63</v>
      </c>
      <c r="H25" s="49">
        <v>52.2</v>
      </c>
      <c r="I25" s="6">
        <f t="shared" si="0"/>
        <v>1453.0000000000005</v>
      </c>
      <c r="J25" s="65"/>
      <c r="L25" s="13"/>
      <c r="M25" s="5"/>
      <c r="N25" s="48">
        <v>122.6</v>
      </c>
      <c r="O25" s="5"/>
      <c r="P25" s="5"/>
    </row>
    <row r="26" spans="2:16">
      <c r="B26" s="48">
        <f t="shared" si="1"/>
        <v>22</v>
      </c>
      <c r="C26" s="48" t="s">
        <v>535</v>
      </c>
      <c r="D26" s="48" t="s">
        <v>533</v>
      </c>
      <c r="E26" s="48"/>
      <c r="F26" s="5"/>
      <c r="G26" s="48">
        <v>63</v>
      </c>
      <c r="H26" s="49">
        <v>63.1</v>
      </c>
      <c r="I26" s="6">
        <f t="shared" si="0"/>
        <v>1516.1000000000004</v>
      </c>
      <c r="J26" s="65"/>
      <c r="L26" s="13"/>
      <c r="M26" s="5"/>
      <c r="N26" s="48">
        <v>81</v>
      </c>
      <c r="O26" s="5"/>
      <c r="P26" s="5"/>
    </row>
    <row r="27" spans="2:16">
      <c r="B27" s="48">
        <f t="shared" si="1"/>
        <v>23</v>
      </c>
      <c r="C27" s="48" t="s">
        <v>536</v>
      </c>
      <c r="D27" s="48" t="s">
        <v>537</v>
      </c>
      <c r="E27" s="48"/>
      <c r="F27" s="5"/>
      <c r="G27" s="48">
        <v>63</v>
      </c>
      <c r="H27" s="49">
        <v>69.400000000000006</v>
      </c>
      <c r="I27" s="6">
        <f t="shared" si="0"/>
        <v>1585.5000000000005</v>
      </c>
      <c r="J27" s="65"/>
      <c r="L27" s="13"/>
      <c r="M27" s="5"/>
      <c r="N27" s="48">
        <v>33.799999999999997</v>
      </c>
      <c r="O27" s="5"/>
      <c r="P27" s="5"/>
    </row>
    <row r="28" spans="2:16">
      <c r="B28" s="48">
        <f t="shared" si="1"/>
        <v>24</v>
      </c>
      <c r="C28" s="48" t="s">
        <v>120</v>
      </c>
      <c r="D28" s="48" t="s">
        <v>538</v>
      </c>
      <c r="E28" s="48"/>
      <c r="F28" s="5"/>
      <c r="G28" s="48">
        <v>63</v>
      </c>
      <c r="H28" s="49">
        <v>122.3</v>
      </c>
      <c r="I28" s="6">
        <f t="shared" si="0"/>
        <v>1707.8000000000004</v>
      </c>
      <c r="J28" s="65"/>
      <c r="L28" s="13"/>
      <c r="M28" s="5"/>
      <c r="N28" s="48">
        <v>29.8</v>
      </c>
      <c r="O28" s="5"/>
      <c r="P28" s="5"/>
    </row>
    <row r="29" spans="2:16">
      <c r="B29" s="48">
        <f t="shared" si="1"/>
        <v>25</v>
      </c>
      <c r="C29" s="48" t="s">
        <v>538</v>
      </c>
      <c r="D29" s="48" t="s">
        <v>378</v>
      </c>
      <c r="E29" s="48" t="s">
        <v>539</v>
      </c>
      <c r="F29" s="48"/>
      <c r="G29" s="48">
        <v>63</v>
      </c>
      <c r="H29" s="49">
        <v>107.1</v>
      </c>
      <c r="I29" s="6">
        <f t="shared" si="0"/>
        <v>1814.9000000000003</v>
      </c>
      <c r="J29" s="65"/>
      <c r="L29" s="13"/>
      <c r="M29" s="5"/>
      <c r="N29" s="6">
        <v>89.3</v>
      </c>
      <c r="O29" s="5"/>
      <c r="P29" s="5"/>
    </row>
    <row r="30" spans="2:16">
      <c r="B30" s="48">
        <f t="shared" si="1"/>
        <v>26</v>
      </c>
      <c r="C30" s="48" t="s">
        <v>378</v>
      </c>
      <c r="D30" s="48" t="s">
        <v>443</v>
      </c>
      <c r="E30" s="48" t="s">
        <v>526</v>
      </c>
      <c r="F30" s="48">
        <v>0.36</v>
      </c>
      <c r="G30" s="48">
        <v>63</v>
      </c>
      <c r="H30" s="49">
        <v>53.4</v>
      </c>
      <c r="I30" s="6">
        <f t="shared" si="0"/>
        <v>1868.3000000000004</v>
      </c>
      <c r="J30" s="65"/>
      <c r="L30" s="13"/>
      <c r="M30" s="5"/>
      <c r="N30" s="66">
        <v>18</v>
      </c>
      <c r="O30" s="5"/>
      <c r="P30" s="5"/>
    </row>
    <row r="31" spans="2:16">
      <c r="B31" s="48">
        <f t="shared" si="1"/>
        <v>27</v>
      </c>
      <c r="C31" s="48" t="s">
        <v>443</v>
      </c>
      <c r="D31" s="48" t="s">
        <v>507</v>
      </c>
      <c r="E31" s="48"/>
      <c r="F31" s="48"/>
      <c r="G31" s="48">
        <v>63</v>
      </c>
      <c r="H31" s="49">
        <v>63.4</v>
      </c>
      <c r="I31" s="6">
        <f t="shared" si="0"/>
        <v>1931.7000000000005</v>
      </c>
      <c r="J31" s="65"/>
      <c r="L31" s="13"/>
      <c r="M31" s="5"/>
      <c r="N31" s="66">
        <v>31</v>
      </c>
      <c r="O31" s="5"/>
      <c r="P31" s="5"/>
    </row>
    <row r="32" spans="2:16">
      <c r="B32" s="48">
        <f t="shared" si="1"/>
        <v>28</v>
      </c>
      <c r="C32" s="48" t="s">
        <v>378</v>
      </c>
      <c r="D32" s="48" t="s">
        <v>540</v>
      </c>
      <c r="E32" s="48" t="s">
        <v>526</v>
      </c>
      <c r="F32" s="48">
        <v>0.36</v>
      </c>
      <c r="G32" s="48">
        <v>63</v>
      </c>
      <c r="H32" s="49">
        <v>64.8</v>
      </c>
      <c r="I32" s="6">
        <f t="shared" si="0"/>
        <v>1996.5000000000005</v>
      </c>
      <c r="J32" s="65"/>
      <c r="L32" s="13"/>
      <c r="M32" s="5"/>
      <c r="N32" s="66">
        <v>82.4</v>
      </c>
      <c r="O32" s="5"/>
      <c r="P32" s="5"/>
    </row>
    <row r="33" spans="2:16">
      <c r="B33" s="48">
        <f t="shared" si="1"/>
        <v>29</v>
      </c>
      <c r="C33" s="48" t="s">
        <v>540</v>
      </c>
      <c r="D33" s="48" t="s">
        <v>118</v>
      </c>
      <c r="E33" s="48"/>
      <c r="F33" s="48"/>
      <c r="G33" s="48">
        <v>63</v>
      </c>
      <c r="H33" s="49">
        <v>21</v>
      </c>
      <c r="I33" s="6">
        <f t="shared" si="0"/>
        <v>2017.5000000000005</v>
      </c>
      <c r="J33" s="65"/>
      <c r="L33" s="13"/>
      <c r="M33" s="5"/>
      <c r="N33" s="48">
        <v>4.3</v>
      </c>
      <c r="O33" s="5"/>
      <c r="P33" s="5"/>
    </row>
    <row r="34" spans="2:16">
      <c r="B34" s="48">
        <f t="shared" si="1"/>
        <v>30</v>
      </c>
      <c r="C34" s="48" t="s">
        <v>118</v>
      </c>
      <c r="D34" s="48" t="s">
        <v>256</v>
      </c>
      <c r="E34" s="48"/>
      <c r="F34" s="48"/>
      <c r="G34" s="48">
        <v>63</v>
      </c>
      <c r="H34" s="49">
        <v>15.7</v>
      </c>
      <c r="I34" s="6">
        <f t="shared" si="0"/>
        <v>2033.2000000000005</v>
      </c>
      <c r="J34" s="65"/>
      <c r="L34" s="13"/>
      <c r="M34" s="48" t="s">
        <v>424</v>
      </c>
      <c r="N34" s="48">
        <f>+SUM(N12:N33)</f>
        <v>1689.6999999999998</v>
      </c>
      <c r="O34" s="48">
        <f>+SUM(O12:O33)</f>
        <v>501.3</v>
      </c>
      <c r="P34" s="48">
        <f>+SUM(P12:P33)</f>
        <v>34.6</v>
      </c>
    </row>
    <row r="35" spans="2:16">
      <c r="B35" s="48">
        <f t="shared" si="1"/>
        <v>31</v>
      </c>
      <c r="C35" s="48" t="s">
        <v>118</v>
      </c>
      <c r="D35" s="48" t="s">
        <v>541</v>
      </c>
      <c r="E35" s="48"/>
      <c r="F35" s="48"/>
      <c r="G35" s="48">
        <v>63</v>
      </c>
      <c r="H35" s="49">
        <v>12</v>
      </c>
      <c r="I35" s="6">
        <f t="shared" si="0"/>
        <v>2045.2000000000005</v>
      </c>
      <c r="J35" s="65"/>
      <c r="L35" s="13"/>
    </row>
    <row r="36" spans="2:16">
      <c r="B36" s="48">
        <f t="shared" si="1"/>
        <v>32</v>
      </c>
      <c r="C36" s="48" t="s">
        <v>542</v>
      </c>
      <c r="D36" s="48" t="s">
        <v>531</v>
      </c>
      <c r="E36" s="48" t="s">
        <v>543</v>
      </c>
      <c r="F36" s="48">
        <v>0.36</v>
      </c>
      <c r="G36" s="48">
        <v>63</v>
      </c>
      <c r="H36" s="49">
        <v>39.799999999999997</v>
      </c>
      <c r="I36" s="6">
        <f t="shared" si="0"/>
        <v>2085.0000000000005</v>
      </c>
      <c r="J36" s="65"/>
      <c r="L36" s="13"/>
    </row>
    <row r="37" spans="2:16">
      <c r="B37" s="48">
        <f t="shared" si="1"/>
        <v>33</v>
      </c>
      <c r="C37" s="48" t="s">
        <v>540</v>
      </c>
      <c r="D37" s="48" t="s">
        <v>217</v>
      </c>
      <c r="E37" s="48"/>
      <c r="F37" s="48"/>
      <c r="G37" s="48">
        <v>63</v>
      </c>
      <c r="H37" s="49">
        <v>89.2</v>
      </c>
      <c r="I37" s="6">
        <f t="shared" si="0"/>
        <v>2174.2000000000003</v>
      </c>
      <c r="J37" s="65"/>
    </row>
    <row r="38" spans="2:16">
      <c r="B38" s="48">
        <f t="shared" si="1"/>
        <v>34</v>
      </c>
      <c r="C38" s="48" t="s">
        <v>217</v>
      </c>
      <c r="D38" s="48" t="s">
        <v>500</v>
      </c>
      <c r="E38" s="48"/>
      <c r="F38" s="48"/>
      <c r="G38" s="48">
        <v>63</v>
      </c>
      <c r="H38" s="48">
        <v>40.4</v>
      </c>
      <c r="I38" s="6">
        <f t="shared" si="0"/>
        <v>2214.6000000000004</v>
      </c>
      <c r="J38" s="65"/>
    </row>
    <row r="39" spans="2:16">
      <c r="B39" s="48">
        <f t="shared" si="1"/>
        <v>35</v>
      </c>
      <c r="C39" s="48" t="s">
        <v>217</v>
      </c>
      <c r="D39" s="48" t="s">
        <v>252</v>
      </c>
      <c r="E39" s="48"/>
      <c r="F39" s="48"/>
      <c r="G39" s="48">
        <v>63</v>
      </c>
      <c r="H39" s="48">
        <v>45.7</v>
      </c>
      <c r="I39" s="6">
        <f t="shared" si="0"/>
        <v>2260.3000000000002</v>
      </c>
      <c r="J39" s="65"/>
    </row>
    <row r="40" spans="2:16">
      <c r="B40" s="48">
        <f t="shared" si="1"/>
        <v>36</v>
      </c>
      <c r="C40" s="48" t="s">
        <v>544</v>
      </c>
      <c r="D40" s="48" t="s">
        <v>545</v>
      </c>
      <c r="E40" s="48"/>
      <c r="F40" s="48"/>
      <c r="G40" s="48">
        <v>63</v>
      </c>
      <c r="H40" s="48">
        <v>158.9</v>
      </c>
      <c r="I40" s="6">
        <f t="shared" si="0"/>
        <v>2419.2000000000003</v>
      </c>
      <c r="J40" s="65"/>
    </row>
    <row r="41" spans="2:16">
      <c r="B41" s="48">
        <f t="shared" si="1"/>
        <v>37</v>
      </c>
      <c r="C41" s="48" t="s">
        <v>119</v>
      </c>
      <c r="D41" s="48" t="s">
        <v>286</v>
      </c>
      <c r="E41" s="48" t="s">
        <v>543</v>
      </c>
      <c r="F41" s="48">
        <v>0.36</v>
      </c>
      <c r="G41" s="48">
        <v>63</v>
      </c>
      <c r="H41" s="48">
        <v>33.200000000000003</v>
      </c>
      <c r="I41" s="6">
        <f t="shared" si="0"/>
        <v>2452.4</v>
      </c>
      <c r="J41" s="65"/>
    </row>
    <row r="42" spans="2:16">
      <c r="B42" s="48">
        <f t="shared" si="1"/>
        <v>38</v>
      </c>
      <c r="C42" s="48" t="s">
        <v>545</v>
      </c>
      <c r="D42" s="48" t="s">
        <v>255</v>
      </c>
      <c r="E42" s="48"/>
      <c r="F42" s="48"/>
      <c r="G42" s="48">
        <v>63</v>
      </c>
      <c r="H42" s="48">
        <v>115.4</v>
      </c>
      <c r="I42" s="6">
        <f t="shared" si="0"/>
        <v>2567.8000000000002</v>
      </c>
      <c r="J42" s="65"/>
    </row>
    <row r="43" spans="2:16">
      <c r="B43" s="48">
        <f t="shared" si="1"/>
        <v>39</v>
      </c>
      <c r="C43" s="48" t="s">
        <v>545</v>
      </c>
      <c r="D43" s="48" t="s">
        <v>546</v>
      </c>
      <c r="E43" s="48"/>
      <c r="F43" s="48"/>
      <c r="G43" s="48">
        <v>63</v>
      </c>
      <c r="H43" s="48">
        <v>100.5</v>
      </c>
      <c r="I43" s="6">
        <f t="shared" si="0"/>
        <v>2668.3</v>
      </c>
      <c r="J43" s="65"/>
    </row>
    <row r="44" spans="2:16">
      <c r="B44" s="48">
        <f t="shared" si="1"/>
        <v>40</v>
      </c>
      <c r="C44" s="48" t="s">
        <v>547</v>
      </c>
      <c r="D44" s="48" t="s">
        <v>548</v>
      </c>
      <c r="E44" s="48"/>
      <c r="F44" s="48"/>
      <c r="G44" s="48">
        <v>63</v>
      </c>
      <c r="H44" s="48">
        <v>143.4</v>
      </c>
      <c r="I44" s="6">
        <f t="shared" si="0"/>
        <v>2811.7000000000003</v>
      </c>
      <c r="J44" s="65"/>
    </row>
    <row r="45" spans="2:16">
      <c r="B45" s="48">
        <f t="shared" si="1"/>
        <v>41</v>
      </c>
      <c r="C45" s="48" t="s">
        <v>548</v>
      </c>
      <c r="D45" s="48" t="s">
        <v>549</v>
      </c>
      <c r="E45" s="48"/>
      <c r="F45" s="48"/>
      <c r="G45" s="48">
        <v>63</v>
      </c>
      <c r="H45" s="48">
        <v>156.9</v>
      </c>
      <c r="I45" s="6">
        <f t="shared" si="0"/>
        <v>2968.6000000000004</v>
      </c>
      <c r="J45" s="65"/>
    </row>
    <row r="46" spans="2:16">
      <c r="B46" s="48">
        <f t="shared" si="1"/>
        <v>42</v>
      </c>
      <c r="C46" s="48" t="s">
        <v>544</v>
      </c>
      <c r="D46" s="48" t="s">
        <v>547</v>
      </c>
      <c r="E46" s="48"/>
      <c r="F46" s="48"/>
      <c r="G46" s="48">
        <v>63</v>
      </c>
      <c r="H46" s="48">
        <v>55.2</v>
      </c>
      <c r="I46" s="6">
        <f t="shared" si="0"/>
        <v>3023.8</v>
      </c>
      <c r="J46" s="65"/>
    </row>
    <row r="47" spans="2:16">
      <c r="B47" s="48">
        <f t="shared" si="1"/>
        <v>43</v>
      </c>
      <c r="C47" s="48" t="s">
        <v>286</v>
      </c>
      <c r="D47" s="48" t="s">
        <v>542</v>
      </c>
      <c r="E47" s="48" t="s">
        <v>543</v>
      </c>
      <c r="F47" s="48">
        <v>0.36</v>
      </c>
      <c r="G47" s="48">
        <v>63</v>
      </c>
      <c r="H47" s="48">
        <v>33.200000000000003</v>
      </c>
      <c r="I47" s="6">
        <f t="shared" si="0"/>
        <v>3057</v>
      </c>
      <c r="J47" s="65"/>
    </row>
    <row r="48" spans="2:16">
      <c r="B48" s="48">
        <f t="shared" si="1"/>
        <v>44</v>
      </c>
      <c r="C48" s="48" t="s">
        <v>550</v>
      </c>
      <c r="D48" s="48" t="s">
        <v>285</v>
      </c>
      <c r="E48" s="48"/>
      <c r="F48" s="48"/>
      <c r="G48" s="48">
        <v>63</v>
      </c>
      <c r="H48" s="48">
        <v>41.3</v>
      </c>
      <c r="I48" s="6">
        <f t="shared" si="0"/>
        <v>3098.3</v>
      </c>
      <c r="J48" s="65"/>
    </row>
    <row r="49" spans="2:13">
      <c r="B49" s="48">
        <f t="shared" si="1"/>
        <v>45</v>
      </c>
      <c r="C49" s="48" t="s">
        <v>285</v>
      </c>
      <c r="D49" s="48" t="s">
        <v>551</v>
      </c>
      <c r="E49" s="48"/>
      <c r="F49" s="48"/>
      <c r="G49" s="48">
        <v>63</v>
      </c>
      <c r="H49" s="48">
        <v>7.8</v>
      </c>
      <c r="I49" s="6">
        <f t="shared" si="0"/>
        <v>3106.1000000000004</v>
      </c>
      <c r="J49" s="65"/>
    </row>
    <row r="50" spans="2:13">
      <c r="B50" s="48">
        <f t="shared" si="1"/>
        <v>46</v>
      </c>
      <c r="C50" s="14" t="s">
        <v>398</v>
      </c>
      <c r="D50" s="14" t="s">
        <v>552</v>
      </c>
      <c r="E50" s="48"/>
      <c r="F50" s="48"/>
      <c r="G50" s="48">
        <v>63</v>
      </c>
      <c r="H50" s="48">
        <v>229.8</v>
      </c>
      <c r="I50" s="6">
        <f t="shared" si="0"/>
        <v>3335.9000000000005</v>
      </c>
      <c r="J50" s="65"/>
    </row>
    <row r="51" spans="2:13">
      <c r="B51" s="48">
        <f t="shared" si="1"/>
        <v>47</v>
      </c>
      <c r="C51" s="14" t="s">
        <v>553</v>
      </c>
      <c r="D51" s="14" t="s">
        <v>554</v>
      </c>
      <c r="E51" s="48" t="s">
        <v>526</v>
      </c>
      <c r="F51" s="6">
        <v>0.36</v>
      </c>
      <c r="G51" s="48">
        <v>63</v>
      </c>
      <c r="H51" s="48">
        <v>287.5</v>
      </c>
      <c r="I51" s="6">
        <f t="shared" si="0"/>
        <v>3623.4000000000005</v>
      </c>
      <c r="J51" s="65"/>
    </row>
    <row r="52" spans="2:13">
      <c r="B52" s="48">
        <f t="shared" si="1"/>
        <v>48</v>
      </c>
      <c r="C52" s="14" t="s">
        <v>553</v>
      </c>
      <c r="D52" s="14" t="s">
        <v>555</v>
      </c>
      <c r="E52" s="48"/>
      <c r="F52" s="6"/>
      <c r="G52" s="48">
        <v>63</v>
      </c>
      <c r="H52" s="48">
        <v>561.1</v>
      </c>
      <c r="I52" s="6">
        <f t="shared" si="0"/>
        <v>4184.5000000000009</v>
      </c>
      <c r="J52" s="65"/>
    </row>
    <row r="53" spans="2:13">
      <c r="B53" s="48">
        <f t="shared" si="1"/>
        <v>49</v>
      </c>
      <c r="C53" s="14" t="s">
        <v>555</v>
      </c>
      <c r="D53" s="14" t="s">
        <v>556</v>
      </c>
      <c r="E53" s="48" t="s">
        <v>526</v>
      </c>
      <c r="F53" s="6">
        <v>0.36</v>
      </c>
      <c r="G53" s="48">
        <v>63</v>
      </c>
      <c r="H53" s="48">
        <v>88.9</v>
      </c>
      <c r="I53" s="6">
        <f t="shared" si="0"/>
        <v>4273.4000000000005</v>
      </c>
      <c r="J53" s="65"/>
      <c r="L53" s="13"/>
      <c r="M53" s="13"/>
    </row>
    <row r="54" spans="2:13">
      <c r="B54" s="48">
        <f t="shared" si="1"/>
        <v>50</v>
      </c>
      <c r="C54" s="14" t="s">
        <v>555</v>
      </c>
      <c r="D54" s="14" t="s">
        <v>557</v>
      </c>
      <c r="E54" s="48" t="s">
        <v>526</v>
      </c>
      <c r="F54" s="6">
        <v>0.36</v>
      </c>
      <c r="G54" s="48">
        <v>63</v>
      </c>
      <c r="H54" s="48">
        <v>203</v>
      </c>
      <c r="I54" s="6">
        <f t="shared" si="0"/>
        <v>4476.4000000000005</v>
      </c>
      <c r="J54" s="65"/>
      <c r="L54" s="67"/>
      <c r="M54" s="67"/>
    </row>
    <row r="55" spans="2:13">
      <c r="B55" s="48">
        <f t="shared" si="1"/>
        <v>51</v>
      </c>
      <c r="C55" s="14" t="s">
        <v>554</v>
      </c>
      <c r="D55" s="14" t="s">
        <v>558</v>
      </c>
      <c r="E55" s="48"/>
      <c r="F55" s="48"/>
      <c r="G55" s="48">
        <v>63</v>
      </c>
      <c r="H55" s="48">
        <v>60</v>
      </c>
      <c r="I55" s="6">
        <f t="shared" si="0"/>
        <v>4536.4000000000005</v>
      </c>
      <c r="J55" s="65"/>
      <c r="L55" s="67"/>
      <c r="M55" s="67"/>
    </row>
    <row r="56" spans="2:13">
      <c r="B56" s="48">
        <f t="shared" si="1"/>
        <v>52</v>
      </c>
      <c r="C56" s="14" t="s">
        <v>554</v>
      </c>
      <c r="D56" s="14" t="s">
        <v>559</v>
      </c>
      <c r="E56" s="48"/>
      <c r="F56" s="48"/>
      <c r="G56" s="48">
        <v>63</v>
      </c>
      <c r="H56" s="48">
        <v>130.30000000000001</v>
      </c>
      <c r="I56" s="6">
        <f t="shared" si="0"/>
        <v>4666.7000000000007</v>
      </c>
      <c r="J56" s="65"/>
      <c r="L56" s="67"/>
      <c r="M56" s="67"/>
    </row>
    <row r="57" spans="2:13">
      <c r="B57" s="48">
        <f t="shared" si="1"/>
        <v>53</v>
      </c>
      <c r="C57" s="14" t="s">
        <v>559</v>
      </c>
      <c r="D57" s="14" t="s">
        <v>560</v>
      </c>
      <c r="E57" s="48"/>
      <c r="F57" s="48"/>
      <c r="G57" s="48">
        <v>63</v>
      </c>
      <c r="H57" s="48">
        <v>87.6</v>
      </c>
      <c r="I57" s="6">
        <f t="shared" si="0"/>
        <v>4754.3000000000011</v>
      </c>
      <c r="J57" s="65"/>
      <c r="L57" s="67"/>
      <c r="M57" s="67"/>
    </row>
    <row r="58" spans="2:13">
      <c r="B58" s="48">
        <f t="shared" si="1"/>
        <v>54</v>
      </c>
      <c r="C58" s="14" t="s">
        <v>559</v>
      </c>
      <c r="D58" s="14" t="s">
        <v>561</v>
      </c>
      <c r="E58" s="48"/>
      <c r="F58" s="48"/>
      <c r="G58" s="48">
        <v>63</v>
      </c>
      <c r="H58" s="49">
        <v>26.8</v>
      </c>
      <c r="I58" s="6">
        <f t="shared" si="0"/>
        <v>4781.1000000000013</v>
      </c>
      <c r="J58" s="65"/>
      <c r="L58" s="67"/>
      <c r="M58" s="67"/>
    </row>
    <row r="59" spans="2:13">
      <c r="B59" s="48">
        <f t="shared" si="1"/>
        <v>55</v>
      </c>
      <c r="C59" s="14" t="s">
        <v>561</v>
      </c>
      <c r="D59" s="14" t="s">
        <v>562</v>
      </c>
      <c r="E59" s="48"/>
      <c r="F59" s="48"/>
      <c r="G59" s="48">
        <v>63</v>
      </c>
      <c r="H59" s="48">
        <v>25</v>
      </c>
      <c r="I59" s="6">
        <f t="shared" si="0"/>
        <v>4806.1000000000013</v>
      </c>
      <c r="J59" s="65"/>
    </row>
    <row r="60" spans="2:13">
      <c r="B60" s="48">
        <f t="shared" si="1"/>
        <v>56</v>
      </c>
      <c r="C60" s="14" t="s">
        <v>561</v>
      </c>
      <c r="D60" s="14" t="s">
        <v>563</v>
      </c>
      <c r="E60" s="48"/>
      <c r="F60" s="48"/>
      <c r="G60" s="48">
        <v>63</v>
      </c>
      <c r="H60" s="48">
        <v>149</v>
      </c>
      <c r="I60" s="6">
        <f t="shared" si="0"/>
        <v>4955.1000000000013</v>
      </c>
      <c r="J60" s="65"/>
    </row>
    <row r="61" spans="2:13">
      <c r="B61" s="48">
        <f t="shared" si="1"/>
        <v>57</v>
      </c>
      <c r="C61" s="14" t="s">
        <v>563</v>
      </c>
      <c r="D61" s="14" t="s">
        <v>564</v>
      </c>
      <c r="E61" s="48"/>
      <c r="F61" s="48"/>
      <c r="G61" s="48">
        <v>63</v>
      </c>
      <c r="H61" s="48">
        <v>38.5</v>
      </c>
      <c r="I61" s="6">
        <f t="shared" si="0"/>
        <v>4993.6000000000013</v>
      </c>
      <c r="J61" s="65"/>
    </row>
    <row r="62" spans="2:13" ht="16.5" customHeight="1">
      <c r="B62" s="48">
        <f t="shared" si="1"/>
        <v>58</v>
      </c>
      <c r="C62" s="48" t="s">
        <v>565</v>
      </c>
      <c r="D62" s="48" t="s">
        <v>566</v>
      </c>
      <c r="E62" s="48"/>
      <c r="F62" s="48"/>
      <c r="G62" s="48">
        <v>63</v>
      </c>
      <c r="H62" s="48">
        <v>91</v>
      </c>
      <c r="I62" s="6">
        <f t="shared" si="0"/>
        <v>5084.6000000000013</v>
      </c>
      <c r="J62" s="68"/>
    </row>
    <row r="63" spans="2:13" s="67" customFormat="1">
      <c r="B63" s="48">
        <f t="shared" si="1"/>
        <v>59</v>
      </c>
      <c r="C63" s="48" t="s">
        <v>567</v>
      </c>
      <c r="D63" s="48" t="s">
        <v>568</v>
      </c>
      <c r="E63" s="48"/>
      <c r="F63" s="48"/>
      <c r="G63" s="48">
        <v>63</v>
      </c>
      <c r="H63" s="48">
        <v>41</v>
      </c>
      <c r="I63" s="6">
        <f t="shared" si="0"/>
        <v>5125.6000000000013</v>
      </c>
      <c r="J63" s="68"/>
    </row>
    <row r="64" spans="2:13" s="67" customFormat="1">
      <c r="B64" s="48">
        <f t="shared" si="1"/>
        <v>60</v>
      </c>
      <c r="C64" s="48" t="s">
        <v>568</v>
      </c>
      <c r="D64" s="48" t="s">
        <v>569</v>
      </c>
      <c r="E64" s="48"/>
      <c r="F64" s="48"/>
      <c r="G64" s="48">
        <v>63</v>
      </c>
      <c r="H64" s="48">
        <v>43.6</v>
      </c>
      <c r="I64" s="6">
        <f t="shared" si="0"/>
        <v>5169.2000000000016</v>
      </c>
      <c r="J64" s="68"/>
    </row>
    <row r="65" spans="2:10" s="67" customFormat="1">
      <c r="B65" s="48">
        <f t="shared" si="1"/>
        <v>61</v>
      </c>
      <c r="C65" s="48" t="s">
        <v>567</v>
      </c>
      <c r="D65" s="48" t="s">
        <v>566</v>
      </c>
      <c r="E65" s="48"/>
      <c r="F65" s="48"/>
      <c r="G65" s="48">
        <v>63</v>
      </c>
      <c r="H65" s="48">
        <v>48.3</v>
      </c>
      <c r="I65" s="6">
        <f t="shared" si="0"/>
        <v>5217.5000000000018</v>
      </c>
      <c r="J65" s="68"/>
    </row>
    <row r="66" spans="2:10" s="67" customFormat="1">
      <c r="B66" s="48">
        <f t="shared" si="1"/>
        <v>62</v>
      </c>
      <c r="C66" s="48" t="s">
        <v>566</v>
      </c>
      <c r="D66" s="48" t="s">
        <v>570</v>
      </c>
      <c r="E66" s="48"/>
      <c r="F66" s="48"/>
      <c r="G66" s="48">
        <v>63</v>
      </c>
      <c r="H66" s="48">
        <v>87</v>
      </c>
      <c r="I66" s="6">
        <f t="shared" si="0"/>
        <v>5304.5000000000018</v>
      </c>
      <c r="J66" s="68"/>
    </row>
    <row r="67" spans="2:10" s="67" customFormat="1">
      <c r="B67" s="48">
        <f t="shared" si="1"/>
        <v>63</v>
      </c>
      <c r="C67" s="48" t="s">
        <v>571</v>
      </c>
      <c r="D67" s="48" t="s">
        <v>572</v>
      </c>
      <c r="E67" s="48"/>
      <c r="F67" s="48"/>
      <c r="G67" s="48">
        <v>63</v>
      </c>
      <c r="H67" s="48">
        <v>105</v>
      </c>
      <c r="I67" s="6">
        <f t="shared" si="0"/>
        <v>5409.5000000000018</v>
      </c>
      <c r="J67" s="68"/>
    </row>
    <row r="68" spans="2:10" s="67" customFormat="1">
      <c r="B68" s="48">
        <f t="shared" si="1"/>
        <v>64</v>
      </c>
      <c r="C68" s="48" t="s">
        <v>572</v>
      </c>
      <c r="D68" s="48" t="s">
        <v>573</v>
      </c>
      <c r="E68" s="48"/>
      <c r="F68" s="48"/>
      <c r="G68" s="48">
        <v>63</v>
      </c>
      <c r="H68" s="48">
        <v>22</v>
      </c>
      <c r="I68" s="6">
        <f t="shared" si="0"/>
        <v>5431.5000000000018</v>
      </c>
      <c r="J68" s="68"/>
    </row>
    <row r="69" spans="2:10" s="67" customFormat="1">
      <c r="B69" s="48">
        <f t="shared" si="1"/>
        <v>65</v>
      </c>
      <c r="C69" s="48" t="s">
        <v>572</v>
      </c>
      <c r="D69" s="48" t="s">
        <v>574</v>
      </c>
      <c r="E69" s="48"/>
      <c r="F69" s="48"/>
      <c r="G69" s="48">
        <v>63</v>
      </c>
      <c r="H69" s="48">
        <v>41.5</v>
      </c>
      <c r="I69" s="6">
        <f t="shared" si="0"/>
        <v>5473.0000000000018</v>
      </c>
      <c r="J69" s="68"/>
    </row>
    <row r="70" spans="2:10" s="67" customFormat="1">
      <c r="B70" s="48">
        <f t="shared" si="1"/>
        <v>66</v>
      </c>
      <c r="C70" s="48" t="s">
        <v>571</v>
      </c>
      <c r="D70" s="48" t="s">
        <v>575</v>
      </c>
      <c r="E70" s="48"/>
      <c r="F70" s="48"/>
      <c r="G70" s="48">
        <v>63</v>
      </c>
      <c r="H70" s="48">
        <v>34.799999999999997</v>
      </c>
      <c r="I70" s="6">
        <f t="shared" ref="I70:I133" si="2">+I69+H70</f>
        <v>5507.800000000002</v>
      </c>
      <c r="J70" s="68"/>
    </row>
    <row r="71" spans="2:10" s="67" customFormat="1">
      <c r="B71" s="48">
        <f t="shared" ref="B71:B134" si="3">1+B70</f>
        <v>67</v>
      </c>
      <c r="C71" s="48" t="s">
        <v>571</v>
      </c>
      <c r="D71" s="48" t="s">
        <v>575</v>
      </c>
      <c r="E71" s="48"/>
      <c r="F71" s="48"/>
      <c r="G71" s="48">
        <v>63</v>
      </c>
      <c r="H71" s="48">
        <v>212.3</v>
      </c>
      <c r="I71" s="6">
        <f t="shared" si="2"/>
        <v>5720.1000000000022</v>
      </c>
      <c r="J71" s="68"/>
    </row>
    <row r="72" spans="2:10" s="67" customFormat="1">
      <c r="B72" s="48">
        <f t="shared" si="3"/>
        <v>68</v>
      </c>
      <c r="C72" s="48" t="s">
        <v>571</v>
      </c>
      <c r="D72" s="48" t="s">
        <v>576</v>
      </c>
      <c r="E72" s="48"/>
      <c r="F72" s="48"/>
      <c r="G72" s="48">
        <v>63</v>
      </c>
      <c r="H72" s="48">
        <v>20.8</v>
      </c>
      <c r="I72" s="6">
        <f t="shared" si="2"/>
        <v>5740.9000000000024</v>
      </c>
      <c r="J72" s="68"/>
    </row>
    <row r="73" spans="2:10" s="67" customFormat="1">
      <c r="B73" s="48">
        <f t="shared" si="3"/>
        <v>69</v>
      </c>
      <c r="C73" s="48" t="s">
        <v>576</v>
      </c>
      <c r="D73" s="48" t="s">
        <v>577</v>
      </c>
      <c r="E73" s="48"/>
      <c r="F73" s="48"/>
      <c r="G73" s="48">
        <v>63</v>
      </c>
      <c r="H73" s="48">
        <v>119.9</v>
      </c>
      <c r="I73" s="6">
        <f t="shared" si="2"/>
        <v>5860.800000000002</v>
      </c>
      <c r="J73" s="68"/>
    </row>
    <row r="74" spans="2:10" s="67" customFormat="1">
      <c r="B74" s="48">
        <f t="shared" si="3"/>
        <v>70</v>
      </c>
      <c r="C74" s="48" t="s">
        <v>577</v>
      </c>
      <c r="D74" s="48" t="s">
        <v>578</v>
      </c>
      <c r="E74" s="48"/>
      <c r="F74" s="48"/>
      <c r="G74" s="48">
        <v>63</v>
      </c>
      <c r="H74" s="48">
        <v>44.9</v>
      </c>
      <c r="I74" s="6">
        <f t="shared" si="2"/>
        <v>5905.7000000000016</v>
      </c>
      <c r="J74" s="68"/>
    </row>
    <row r="75" spans="2:10" s="67" customFormat="1">
      <c r="B75" s="48">
        <f t="shared" si="3"/>
        <v>71</v>
      </c>
      <c r="C75" s="48" t="s">
        <v>578</v>
      </c>
      <c r="D75" s="48" t="s">
        <v>579</v>
      </c>
      <c r="E75" s="48"/>
      <c r="F75" s="48"/>
      <c r="G75" s="48">
        <v>63</v>
      </c>
      <c r="H75" s="48">
        <v>96.3</v>
      </c>
      <c r="I75" s="6">
        <f t="shared" si="2"/>
        <v>6002.0000000000018</v>
      </c>
      <c r="J75" s="68"/>
    </row>
    <row r="76" spans="2:10" s="67" customFormat="1">
      <c r="B76" s="48">
        <f t="shared" si="3"/>
        <v>72</v>
      </c>
      <c r="C76" s="48" t="s">
        <v>580</v>
      </c>
      <c r="D76" s="48" t="s">
        <v>581</v>
      </c>
      <c r="E76" s="48"/>
      <c r="F76" s="48"/>
      <c r="G76" s="48">
        <v>63</v>
      </c>
      <c r="H76" s="48">
        <v>224.8</v>
      </c>
      <c r="I76" s="6">
        <f t="shared" si="2"/>
        <v>6226.800000000002</v>
      </c>
      <c r="J76" s="68"/>
    </row>
    <row r="77" spans="2:10" s="67" customFormat="1">
      <c r="B77" s="48">
        <f t="shared" si="3"/>
        <v>73</v>
      </c>
      <c r="C77" s="48" t="s">
        <v>581</v>
      </c>
      <c r="D77" s="48" t="s">
        <v>582</v>
      </c>
      <c r="E77" s="48"/>
      <c r="F77" s="48"/>
      <c r="G77" s="48">
        <v>63</v>
      </c>
      <c r="H77" s="48">
        <v>11</v>
      </c>
      <c r="I77" s="6">
        <f t="shared" si="2"/>
        <v>6237.800000000002</v>
      </c>
      <c r="J77" s="68"/>
    </row>
    <row r="78" spans="2:10" s="67" customFormat="1">
      <c r="B78" s="48">
        <f t="shared" si="3"/>
        <v>74</v>
      </c>
      <c r="C78" s="48" t="s">
        <v>578</v>
      </c>
      <c r="D78" s="48" t="s">
        <v>583</v>
      </c>
      <c r="E78" s="48"/>
      <c r="F78" s="48"/>
      <c r="G78" s="48">
        <v>63</v>
      </c>
      <c r="H78" s="48">
        <v>89.3</v>
      </c>
      <c r="I78" s="6">
        <f t="shared" si="2"/>
        <v>6327.1000000000022</v>
      </c>
      <c r="J78" s="68"/>
    </row>
    <row r="79" spans="2:10" s="67" customFormat="1">
      <c r="B79" s="48">
        <f t="shared" si="3"/>
        <v>75</v>
      </c>
      <c r="C79" s="48" t="s">
        <v>583</v>
      </c>
      <c r="D79" s="48" t="s">
        <v>584</v>
      </c>
      <c r="E79" s="48" t="s">
        <v>526</v>
      </c>
      <c r="F79" s="48">
        <v>0.36</v>
      </c>
      <c r="G79" s="48">
        <v>63</v>
      </c>
      <c r="H79" s="48">
        <v>29.9</v>
      </c>
      <c r="I79" s="6">
        <f t="shared" si="2"/>
        <v>6357.0000000000018</v>
      </c>
      <c r="J79" s="68"/>
    </row>
    <row r="80" spans="2:10" s="67" customFormat="1">
      <c r="B80" s="48">
        <f t="shared" si="3"/>
        <v>76</v>
      </c>
      <c r="C80" s="48" t="s">
        <v>584</v>
      </c>
      <c r="D80" s="48" t="s">
        <v>585</v>
      </c>
      <c r="E80" s="48" t="s">
        <v>526</v>
      </c>
      <c r="F80" s="48">
        <v>0.36</v>
      </c>
      <c r="G80" s="48">
        <v>63</v>
      </c>
      <c r="H80" s="48">
        <v>100.3</v>
      </c>
      <c r="I80" s="6">
        <f t="shared" si="2"/>
        <v>6457.300000000002</v>
      </c>
      <c r="J80" s="68"/>
    </row>
    <row r="81" spans="2:10" s="67" customFormat="1">
      <c r="B81" s="48">
        <f t="shared" si="3"/>
        <v>77</v>
      </c>
      <c r="C81" s="48" t="s">
        <v>172</v>
      </c>
      <c r="D81" s="48" t="s">
        <v>512</v>
      </c>
      <c r="E81" s="48"/>
      <c r="F81" s="48"/>
      <c r="G81" s="48">
        <v>63</v>
      </c>
      <c r="H81" s="48">
        <v>78.3</v>
      </c>
      <c r="I81" s="6">
        <f t="shared" si="2"/>
        <v>6535.6000000000022</v>
      </c>
      <c r="J81" s="68"/>
    </row>
    <row r="82" spans="2:10" s="67" customFormat="1">
      <c r="B82" s="48">
        <f t="shared" si="3"/>
        <v>78</v>
      </c>
      <c r="C82" s="48" t="s">
        <v>456</v>
      </c>
      <c r="D82" s="48" t="s">
        <v>398</v>
      </c>
      <c r="E82" s="48"/>
      <c r="F82" s="48"/>
      <c r="G82" s="48">
        <v>63</v>
      </c>
      <c r="H82" s="48">
        <v>85.9</v>
      </c>
      <c r="I82" s="6">
        <f t="shared" si="2"/>
        <v>6621.5000000000018</v>
      </c>
      <c r="J82" s="68"/>
    </row>
    <row r="83" spans="2:10" s="67" customFormat="1">
      <c r="B83" s="48">
        <f t="shared" si="3"/>
        <v>79</v>
      </c>
      <c r="C83" s="48" t="s">
        <v>123</v>
      </c>
      <c r="D83" s="48" t="s">
        <v>91</v>
      </c>
      <c r="E83" s="48"/>
      <c r="F83" s="48"/>
      <c r="G83" s="48">
        <v>63</v>
      </c>
      <c r="H83" s="48">
        <v>29</v>
      </c>
      <c r="I83" s="6">
        <f t="shared" si="2"/>
        <v>6650.5000000000018</v>
      </c>
      <c r="J83" s="68"/>
    </row>
    <row r="84" spans="2:10" s="67" customFormat="1">
      <c r="B84" s="48">
        <f t="shared" si="3"/>
        <v>80</v>
      </c>
      <c r="C84" s="48" t="s">
        <v>91</v>
      </c>
      <c r="D84" s="48" t="s">
        <v>448</v>
      </c>
      <c r="E84" s="48"/>
      <c r="F84" s="48"/>
      <c r="G84" s="48">
        <v>63</v>
      </c>
      <c r="H84" s="48">
        <v>35.700000000000003</v>
      </c>
      <c r="I84" s="6">
        <f t="shared" si="2"/>
        <v>6686.2000000000016</v>
      </c>
      <c r="J84" s="68"/>
    </row>
    <row r="85" spans="2:10" s="67" customFormat="1">
      <c r="B85" s="48">
        <f t="shared" si="3"/>
        <v>81</v>
      </c>
      <c r="C85" s="48" t="s">
        <v>398</v>
      </c>
      <c r="D85" s="48" t="s">
        <v>450</v>
      </c>
      <c r="E85" s="48"/>
      <c r="F85" s="48"/>
      <c r="G85" s="48">
        <v>63</v>
      </c>
      <c r="H85" s="48">
        <v>41.5</v>
      </c>
      <c r="I85" s="6">
        <f t="shared" si="2"/>
        <v>6727.7000000000016</v>
      </c>
      <c r="J85" s="68"/>
    </row>
    <row r="86" spans="2:10" s="67" customFormat="1">
      <c r="B86" s="48">
        <f t="shared" si="3"/>
        <v>82</v>
      </c>
      <c r="C86" s="48" t="s">
        <v>450</v>
      </c>
      <c r="D86" s="48" t="s">
        <v>396</v>
      </c>
      <c r="E86" s="48"/>
      <c r="F86" s="48"/>
      <c r="G86" s="48">
        <v>63</v>
      </c>
      <c r="H86" s="48">
        <v>40.5</v>
      </c>
      <c r="I86" s="6">
        <f t="shared" si="2"/>
        <v>6768.2000000000016</v>
      </c>
      <c r="J86" s="68"/>
    </row>
    <row r="87" spans="2:10" s="67" customFormat="1">
      <c r="B87" s="48">
        <f t="shared" si="3"/>
        <v>83</v>
      </c>
      <c r="C87" s="48" t="s">
        <v>54</v>
      </c>
      <c r="D87" s="48" t="s">
        <v>511</v>
      </c>
      <c r="E87" s="48"/>
      <c r="F87" s="48"/>
      <c r="G87" s="48">
        <v>63</v>
      </c>
      <c r="H87" s="6">
        <v>20</v>
      </c>
      <c r="I87" s="6">
        <f t="shared" si="2"/>
        <v>6788.2000000000016</v>
      </c>
      <c r="J87" s="68"/>
    </row>
    <row r="88" spans="2:10" s="67" customFormat="1">
      <c r="B88" s="48">
        <f t="shared" si="3"/>
        <v>84</v>
      </c>
      <c r="C88" s="48" t="s">
        <v>511</v>
      </c>
      <c r="D88" s="48" t="s">
        <v>462</v>
      </c>
      <c r="E88" s="48"/>
      <c r="F88" s="48"/>
      <c r="G88" s="48">
        <v>63</v>
      </c>
      <c r="H88" s="6">
        <v>106</v>
      </c>
      <c r="I88" s="6">
        <f t="shared" si="2"/>
        <v>6894.2000000000016</v>
      </c>
      <c r="J88" s="68"/>
    </row>
    <row r="89" spans="2:10" s="67" customFormat="1">
      <c r="B89" s="48">
        <f t="shared" si="3"/>
        <v>85</v>
      </c>
      <c r="C89" s="48" t="s">
        <v>511</v>
      </c>
      <c r="D89" s="48" t="s">
        <v>586</v>
      </c>
      <c r="E89" s="48"/>
      <c r="F89" s="48"/>
      <c r="G89" s="48">
        <v>63</v>
      </c>
      <c r="H89" s="6">
        <v>144.30000000000001</v>
      </c>
      <c r="I89" s="6">
        <f t="shared" si="2"/>
        <v>7038.5000000000018</v>
      </c>
      <c r="J89" s="68"/>
    </row>
    <row r="90" spans="2:10" s="67" customFormat="1">
      <c r="B90" s="48">
        <f t="shared" si="3"/>
        <v>86</v>
      </c>
      <c r="C90" s="48" t="s">
        <v>586</v>
      </c>
      <c r="D90" s="48" t="s">
        <v>313</v>
      </c>
      <c r="E90" s="48"/>
      <c r="F90" s="48"/>
      <c r="G90" s="48">
        <v>63</v>
      </c>
      <c r="H90" s="6">
        <v>52.8</v>
      </c>
      <c r="I90" s="6">
        <f t="shared" si="2"/>
        <v>7091.300000000002</v>
      </c>
      <c r="J90" s="68"/>
    </row>
    <row r="91" spans="2:10" s="67" customFormat="1">
      <c r="B91" s="48">
        <f t="shared" si="3"/>
        <v>87</v>
      </c>
      <c r="C91" s="48" t="s">
        <v>586</v>
      </c>
      <c r="D91" s="48" t="s">
        <v>407</v>
      </c>
      <c r="E91" s="48"/>
      <c r="F91" s="48"/>
      <c r="G91" s="48">
        <v>63</v>
      </c>
      <c r="H91" s="6">
        <v>12.5</v>
      </c>
      <c r="I91" s="6">
        <f t="shared" si="2"/>
        <v>7103.800000000002</v>
      </c>
      <c r="J91" s="68"/>
    </row>
    <row r="92" spans="2:10" s="67" customFormat="1">
      <c r="B92" s="48">
        <f t="shared" si="3"/>
        <v>88</v>
      </c>
      <c r="C92" s="48" t="s">
        <v>407</v>
      </c>
      <c r="D92" s="48" t="s">
        <v>46</v>
      </c>
      <c r="E92" s="48"/>
      <c r="F92" s="48"/>
      <c r="G92" s="48">
        <v>63</v>
      </c>
      <c r="H92" s="6">
        <v>116.8</v>
      </c>
      <c r="I92" s="6">
        <f t="shared" si="2"/>
        <v>7220.6000000000022</v>
      </c>
      <c r="J92" s="68"/>
    </row>
    <row r="93" spans="2:10" s="67" customFormat="1">
      <c r="B93" s="48">
        <f t="shared" si="3"/>
        <v>89</v>
      </c>
      <c r="C93" s="48" t="s">
        <v>586</v>
      </c>
      <c r="D93" s="48" t="s">
        <v>40</v>
      </c>
      <c r="E93" s="48"/>
      <c r="F93" s="48"/>
      <c r="G93" s="48">
        <v>63</v>
      </c>
      <c r="H93" s="6">
        <v>11.5</v>
      </c>
      <c r="I93" s="6">
        <f t="shared" si="2"/>
        <v>7232.1000000000022</v>
      </c>
      <c r="J93" s="68"/>
    </row>
    <row r="94" spans="2:10" s="67" customFormat="1">
      <c r="B94" s="48">
        <f t="shared" si="3"/>
        <v>90</v>
      </c>
      <c r="C94" s="48" t="s">
        <v>40</v>
      </c>
      <c r="D94" s="48" t="s">
        <v>587</v>
      </c>
      <c r="E94" s="48"/>
      <c r="F94" s="48"/>
      <c r="G94" s="48">
        <v>63</v>
      </c>
      <c r="H94" s="6">
        <v>41.5</v>
      </c>
      <c r="I94" s="6">
        <f t="shared" si="2"/>
        <v>7273.6000000000022</v>
      </c>
      <c r="J94" s="68"/>
    </row>
    <row r="95" spans="2:10" s="67" customFormat="1">
      <c r="B95" s="48">
        <f t="shared" si="3"/>
        <v>91</v>
      </c>
      <c r="C95" s="48" t="s">
        <v>587</v>
      </c>
      <c r="D95" s="48" t="s">
        <v>588</v>
      </c>
      <c r="E95" s="48"/>
      <c r="F95" s="48"/>
      <c r="G95" s="48">
        <v>63</v>
      </c>
      <c r="H95" s="6">
        <v>23.4</v>
      </c>
      <c r="I95" s="6">
        <f t="shared" si="2"/>
        <v>7297.0000000000018</v>
      </c>
      <c r="J95" s="68"/>
    </row>
    <row r="96" spans="2:10" s="67" customFormat="1">
      <c r="B96" s="48">
        <f t="shared" si="3"/>
        <v>92</v>
      </c>
      <c r="C96" s="48" t="s">
        <v>587</v>
      </c>
      <c r="D96" s="48" t="s">
        <v>505</v>
      </c>
      <c r="E96" s="48"/>
      <c r="F96" s="48"/>
      <c r="G96" s="48">
        <v>63</v>
      </c>
      <c r="H96" s="6">
        <v>37</v>
      </c>
      <c r="I96" s="6">
        <f t="shared" si="2"/>
        <v>7334.0000000000018</v>
      </c>
      <c r="J96" s="68"/>
    </row>
    <row r="97" spans="2:10" s="67" customFormat="1">
      <c r="B97" s="48">
        <f t="shared" si="3"/>
        <v>93</v>
      </c>
      <c r="C97" s="48" t="s">
        <v>505</v>
      </c>
      <c r="D97" s="48" t="s">
        <v>384</v>
      </c>
      <c r="E97" s="48"/>
      <c r="F97" s="48"/>
      <c r="G97" s="48">
        <v>63</v>
      </c>
      <c r="H97" s="6">
        <v>22</v>
      </c>
      <c r="I97" s="6">
        <f t="shared" si="2"/>
        <v>7356.0000000000018</v>
      </c>
      <c r="J97" s="68"/>
    </row>
    <row r="98" spans="2:10" s="67" customFormat="1">
      <c r="B98" s="48">
        <f t="shared" si="3"/>
        <v>94</v>
      </c>
      <c r="C98" s="48" t="s">
        <v>505</v>
      </c>
      <c r="D98" s="48" t="s">
        <v>34</v>
      </c>
      <c r="E98" s="48"/>
      <c r="F98" s="48"/>
      <c r="G98" s="48">
        <v>63</v>
      </c>
      <c r="H98" s="6">
        <v>24</v>
      </c>
      <c r="I98" s="6">
        <f t="shared" si="2"/>
        <v>7380.0000000000018</v>
      </c>
      <c r="J98" s="68"/>
    </row>
    <row r="99" spans="2:10" s="67" customFormat="1">
      <c r="B99" s="48">
        <f t="shared" si="3"/>
        <v>95</v>
      </c>
      <c r="C99" s="48" t="s">
        <v>34</v>
      </c>
      <c r="D99" s="48" t="s">
        <v>56</v>
      </c>
      <c r="E99" s="48"/>
      <c r="F99" s="48"/>
      <c r="G99" s="48">
        <v>63</v>
      </c>
      <c r="H99" s="6">
        <v>30.4</v>
      </c>
      <c r="I99" s="6">
        <f t="shared" si="2"/>
        <v>7410.4000000000015</v>
      </c>
      <c r="J99" s="68"/>
    </row>
    <row r="100" spans="2:10" s="67" customFormat="1">
      <c r="B100" s="48">
        <f t="shared" si="3"/>
        <v>96</v>
      </c>
      <c r="C100" s="48" t="s">
        <v>56</v>
      </c>
      <c r="D100" s="48" t="s">
        <v>61</v>
      </c>
      <c r="E100" s="48"/>
      <c r="F100" s="48"/>
      <c r="G100" s="48">
        <v>63</v>
      </c>
      <c r="H100" s="6">
        <v>67.400000000000006</v>
      </c>
      <c r="I100" s="6">
        <f t="shared" si="2"/>
        <v>7477.8000000000011</v>
      </c>
      <c r="J100" s="68"/>
    </row>
    <row r="101" spans="2:10" s="67" customFormat="1">
      <c r="B101" s="48">
        <f t="shared" si="3"/>
        <v>97</v>
      </c>
      <c r="C101" s="48" t="s">
        <v>61</v>
      </c>
      <c r="D101" s="48" t="s">
        <v>315</v>
      </c>
      <c r="E101" s="48"/>
      <c r="F101" s="48"/>
      <c r="G101" s="48">
        <v>63</v>
      </c>
      <c r="H101" s="6">
        <v>34.1</v>
      </c>
      <c r="I101" s="6">
        <f t="shared" si="2"/>
        <v>7511.9000000000015</v>
      </c>
      <c r="J101" s="68"/>
    </row>
    <row r="102" spans="2:10" s="67" customFormat="1">
      <c r="B102" s="48">
        <f t="shared" si="3"/>
        <v>98</v>
      </c>
      <c r="C102" s="48" t="s">
        <v>384</v>
      </c>
      <c r="D102" s="48" t="s">
        <v>61</v>
      </c>
      <c r="E102" s="48"/>
      <c r="F102" s="48"/>
      <c r="G102" s="48">
        <v>63</v>
      </c>
      <c r="H102" s="66">
        <v>137.1</v>
      </c>
      <c r="I102" s="6">
        <f t="shared" si="2"/>
        <v>7649.0000000000018</v>
      </c>
      <c r="J102" s="68"/>
    </row>
    <row r="103" spans="2:10" s="67" customFormat="1">
      <c r="B103" s="48">
        <f t="shared" si="3"/>
        <v>99</v>
      </c>
      <c r="C103" s="48" t="s">
        <v>56</v>
      </c>
      <c r="D103" s="48" t="s">
        <v>60</v>
      </c>
      <c r="E103" s="48"/>
      <c r="F103" s="48"/>
      <c r="G103" s="48">
        <v>63</v>
      </c>
      <c r="H103" s="66">
        <v>77</v>
      </c>
      <c r="I103" s="6">
        <f t="shared" si="2"/>
        <v>7726.0000000000018</v>
      </c>
      <c r="J103" s="68"/>
    </row>
    <row r="104" spans="2:10" s="67" customFormat="1">
      <c r="B104" s="48">
        <f t="shared" si="3"/>
        <v>100</v>
      </c>
      <c r="C104" s="48" t="s">
        <v>247</v>
      </c>
      <c r="D104" s="48" t="s">
        <v>50</v>
      </c>
      <c r="E104" s="48"/>
      <c r="F104" s="48"/>
      <c r="G104" s="48">
        <v>63</v>
      </c>
      <c r="H104" s="6">
        <v>12</v>
      </c>
      <c r="I104" s="6">
        <f t="shared" si="2"/>
        <v>7738.0000000000018</v>
      </c>
      <c r="J104" s="68"/>
    </row>
    <row r="105" spans="2:10" s="67" customFormat="1">
      <c r="B105" s="48">
        <f t="shared" si="3"/>
        <v>101</v>
      </c>
      <c r="C105" s="48" t="s">
        <v>50</v>
      </c>
      <c r="D105" s="48" t="s">
        <v>58</v>
      </c>
      <c r="E105" s="48"/>
      <c r="F105" s="48"/>
      <c r="G105" s="48">
        <v>63</v>
      </c>
      <c r="H105" s="6">
        <v>21</v>
      </c>
      <c r="I105" s="6">
        <f t="shared" si="2"/>
        <v>7759.0000000000018</v>
      </c>
      <c r="J105" s="68"/>
    </row>
    <row r="106" spans="2:10" s="67" customFormat="1">
      <c r="B106" s="48">
        <f t="shared" si="3"/>
        <v>102</v>
      </c>
      <c r="C106" s="48" t="s">
        <v>589</v>
      </c>
      <c r="D106" s="48" t="s">
        <v>590</v>
      </c>
      <c r="E106" s="48"/>
      <c r="F106" s="48"/>
      <c r="G106" s="48">
        <v>63</v>
      </c>
      <c r="H106" s="6">
        <v>37</v>
      </c>
      <c r="I106" s="6">
        <f t="shared" si="2"/>
        <v>7796.0000000000018</v>
      </c>
      <c r="J106" s="68"/>
    </row>
    <row r="107" spans="2:10" s="67" customFormat="1">
      <c r="B107" s="48">
        <f t="shared" si="3"/>
        <v>103</v>
      </c>
      <c r="C107" s="48" t="s">
        <v>590</v>
      </c>
      <c r="D107" s="48" t="s">
        <v>49</v>
      </c>
      <c r="E107" s="48"/>
      <c r="F107" s="48"/>
      <c r="G107" s="48">
        <v>63</v>
      </c>
      <c r="H107" s="6">
        <v>59.8</v>
      </c>
      <c r="I107" s="6">
        <f t="shared" si="2"/>
        <v>7855.800000000002</v>
      </c>
      <c r="J107" s="68"/>
    </row>
    <row r="108" spans="2:10" s="67" customFormat="1">
      <c r="B108" s="48">
        <f t="shared" si="3"/>
        <v>104</v>
      </c>
      <c r="C108" s="48" t="s">
        <v>49</v>
      </c>
      <c r="D108" s="48" t="s">
        <v>62</v>
      </c>
      <c r="E108" s="48"/>
      <c r="F108" s="48"/>
      <c r="G108" s="48">
        <v>63</v>
      </c>
      <c r="H108" s="6">
        <v>105</v>
      </c>
      <c r="I108" s="6">
        <f t="shared" si="2"/>
        <v>7960.800000000002</v>
      </c>
      <c r="J108" s="68"/>
    </row>
    <row r="109" spans="2:10" s="67" customFormat="1">
      <c r="B109" s="48">
        <f t="shared" si="3"/>
        <v>105</v>
      </c>
      <c r="C109" s="48" t="s">
        <v>48</v>
      </c>
      <c r="D109" s="48" t="s">
        <v>51</v>
      </c>
      <c r="E109" s="48"/>
      <c r="F109" s="48"/>
      <c r="G109" s="48">
        <v>63</v>
      </c>
      <c r="H109" s="6">
        <v>32</v>
      </c>
      <c r="I109" s="6">
        <f t="shared" si="2"/>
        <v>7992.800000000002</v>
      </c>
      <c r="J109" s="68"/>
    </row>
    <row r="110" spans="2:10" s="67" customFormat="1">
      <c r="B110" s="48">
        <f t="shared" si="3"/>
        <v>106</v>
      </c>
      <c r="C110" s="48" t="s">
        <v>48</v>
      </c>
      <c r="D110" s="48" t="s">
        <v>260</v>
      </c>
      <c r="E110" s="48"/>
      <c r="F110" s="48"/>
      <c r="G110" s="48">
        <v>63</v>
      </c>
      <c r="H110" s="6">
        <v>55</v>
      </c>
      <c r="I110" s="6">
        <f t="shared" si="2"/>
        <v>8047.800000000002</v>
      </c>
      <c r="J110" s="68"/>
    </row>
    <row r="111" spans="2:10" s="67" customFormat="1">
      <c r="B111" s="48">
        <f t="shared" si="3"/>
        <v>107</v>
      </c>
      <c r="C111" s="48" t="s">
        <v>58</v>
      </c>
      <c r="D111" s="48" t="s">
        <v>591</v>
      </c>
      <c r="E111" s="48"/>
      <c r="F111" s="48"/>
      <c r="G111" s="48">
        <v>63</v>
      </c>
      <c r="H111" s="6">
        <v>60.2</v>
      </c>
      <c r="I111" s="6">
        <f t="shared" si="2"/>
        <v>8108.0000000000018</v>
      </c>
      <c r="J111" s="68"/>
    </row>
    <row r="112" spans="2:10" s="67" customFormat="1">
      <c r="B112" s="48">
        <f t="shared" si="3"/>
        <v>108</v>
      </c>
      <c r="C112" s="48" t="s">
        <v>591</v>
      </c>
      <c r="D112" s="48" t="s">
        <v>52</v>
      </c>
      <c r="E112" s="48"/>
      <c r="F112" s="48"/>
      <c r="G112" s="48">
        <v>63</v>
      </c>
      <c r="H112" s="6">
        <v>31.4</v>
      </c>
      <c r="I112" s="6">
        <f t="shared" si="2"/>
        <v>8139.4000000000015</v>
      </c>
      <c r="J112" s="68"/>
    </row>
    <row r="113" spans="2:10" s="67" customFormat="1">
      <c r="B113" s="48">
        <f t="shared" si="3"/>
        <v>109</v>
      </c>
      <c r="C113" s="48" t="s">
        <v>52</v>
      </c>
      <c r="D113" s="48" t="s">
        <v>57</v>
      </c>
      <c r="E113" s="48"/>
      <c r="F113" s="48"/>
      <c r="G113" s="48">
        <v>63</v>
      </c>
      <c r="H113" s="6">
        <v>25</v>
      </c>
      <c r="I113" s="6">
        <f t="shared" si="2"/>
        <v>8164.4000000000015</v>
      </c>
      <c r="J113" s="68"/>
    </row>
    <row r="114" spans="2:10" s="67" customFormat="1">
      <c r="B114" s="48">
        <f t="shared" si="3"/>
        <v>110</v>
      </c>
      <c r="C114" s="48" t="s">
        <v>260</v>
      </c>
      <c r="D114" s="48" t="s">
        <v>405</v>
      </c>
      <c r="E114" s="48"/>
      <c r="F114" s="48"/>
      <c r="G114" s="48">
        <v>63</v>
      </c>
      <c r="H114" s="6">
        <v>67</v>
      </c>
      <c r="I114" s="6">
        <f t="shared" si="2"/>
        <v>8231.4000000000015</v>
      </c>
      <c r="J114" s="68"/>
    </row>
    <row r="115" spans="2:10" s="67" customFormat="1">
      <c r="B115" s="48">
        <f t="shared" si="3"/>
        <v>111</v>
      </c>
      <c r="C115" s="48" t="s">
        <v>405</v>
      </c>
      <c r="D115" s="48" t="s">
        <v>461</v>
      </c>
      <c r="E115" s="48"/>
      <c r="F115" s="48"/>
      <c r="G115" s="48">
        <v>63</v>
      </c>
      <c r="H115" s="6">
        <v>17</v>
      </c>
      <c r="I115" s="6">
        <f t="shared" si="2"/>
        <v>8248.4000000000015</v>
      </c>
      <c r="J115" s="68"/>
    </row>
    <row r="116" spans="2:10" s="67" customFormat="1">
      <c r="B116" s="48">
        <f t="shared" si="3"/>
        <v>112</v>
      </c>
      <c r="C116" s="48" t="s">
        <v>405</v>
      </c>
      <c r="D116" s="48" t="s">
        <v>44</v>
      </c>
      <c r="E116" s="48"/>
      <c r="F116" s="48"/>
      <c r="G116" s="48">
        <v>63</v>
      </c>
      <c r="H116" s="6">
        <v>45</v>
      </c>
      <c r="I116" s="6">
        <f t="shared" si="2"/>
        <v>8293.4000000000015</v>
      </c>
      <c r="J116" s="68"/>
    </row>
    <row r="117" spans="2:10" s="67" customFormat="1">
      <c r="B117" s="48">
        <f t="shared" si="3"/>
        <v>113</v>
      </c>
      <c r="C117" s="48" t="s">
        <v>44</v>
      </c>
      <c r="D117" s="48" t="s">
        <v>53</v>
      </c>
      <c r="E117" s="48"/>
      <c r="F117" s="48"/>
      <c r="G117" s="48">
        <v>63</v>
      </c>
      <c r="H117" s="6">
        <v>194.2</v>
      </c>
      <c r="I117" s="6">
        <f t="shared" si="2"/>
        <v>8487.6000000000022</v>
      </c>
      <c r="J117" s="68"/>
    </row>
    <row r="118" spans="2:10" s="67" customFormat="1">
      <c r="B118" s="48">
        <f t="shared" si="3"/>
        <v>114</v>
      </c>
      <c r="C118" s="48" t="s">
        <v>52</v>
      </c>
      <c r="D118" s="48" t="s">
        <v>260</v>
      </c>
      <c r="E118" s="48"/>
      <c r="F118" s="48"/>
      <c r="G118" s="48">
        <v>63</v>
      </c>
      <c r="H118" s="6">
        <v>9.6</v>
      </c>
      <c r="I118" s="6">
        <f t="shared" si="2"/>
        <v>8497.2000000000025</v>
      </c>
      <c r="J118" s="68"/>
    </row>
    <row r="119" spans="2:10" s="67" customFormat="1">
      <c r="B119" s="48">
        <f t="shared" si="3"/>
        <v>115</v>
      </c>
      <c r="C119" s="48" t="s">
        <v>53</v>
      </c>
      <c r="D119" s="48" t="s">
        <v>517</v>
      </c>
      <c r="E119" s="48"/>
      <c r="F119" s="48"/>
      <c r="G119" s="48">
        <v>63</v>
      </c>
      <c r="H119" s="48">
        <v>62.4</v>
      </c>
      <c r="I119" s="6">
        <f t="shared" si="2"/>
        <v>8559.6000000000022</v>
      </c>
      <c r="J119" s="68"/>
    </row>
    <row r="120" spans="2:10" s="67" customFormat="1">
      <c r="B120" s="48">
        <f t="shared" si="3"/>
        <v>116</v>
      </c>
      <c r="C120" s="48" t="s">
        <v>538</v>
      </c>
      <c r="D120" s="48" t="s">
        <v>592</v>
      </c>
      <c r="E120" s="48"/>
      <c r="F120" s="48"/>
      <c r="G120" s="48">
        <v>63</v>
      </c>
      <c r="H120" s="48">
        <v>37.5</v>
      </c>
      <c r="I120" s="6">
        <f t="shared" si="2"/>
        <v>8597.1000000000022</v>
      </c>
      <c r="J120" s="68"/>
    </row>
    <row r="121" spans="2:10" s="67" customFormat="1">
      <c r="B121" s="48">
        <f t="shared" si="3"/>
        <v>117</v>
      </c>
      <c r="C121" s="48" t="s">
        <v>592</v>
      </c>
      <c r="D121" s="48" t="s">
        <v>593</v>
      </c>
      <c r="E121" s="48"/>
      <c r="F121" s="48"/>
      <c r="G121" s="48">
        <v>63</v>
      </c>
      <c r="H121" s="48">
        <v>11.3</v>
      </c>
      <c r="I121" s="6">
        <f t="shared" si="2"/>
        <v>8608.4000000000015</v>
      </c>
      <c r="J121" s="68"/>
    </row>
    <row r="122" spans="2:10" s="67" customFormat="1">
      <c r="B122" s="48">
        <f t="shared" si="3"/>
        <v>118</v>
      </c>
      <c r="C122" s="48" t="s">
        <v>592</v>
      </c>
      <c r="D122" s="48" t="s">
        <v>594</v>
      </c>
      <c r="E122" s="48"/>
      <c r="F122" s="48"/>
      <c r="G122" s="48">
        <v>63</v>
      </c>
      <c r="H122" s="48">
        <v>27.8</v>
      </c>
      <c r="I122" s="6">
        <f t="shared" si="2"/>
        <v>8636.2000000000007</v>
      </c>
      <c r="J122" s="68"/>
    </row>
    <row r="123" spans="2:10" s="67" customFormat="1">
      <c r="B123" s="48">
        <f t="shared" si="3"/>
        <v>119</v>
      </c>
      <c r="C123" s="48" t="s">
        <v>594</v>
      </c>
      <c r="D123" s="48" t="s">
        <v>595</v>
      </c>
      <c r="E123" s="48"/>
      <c r="F123" s="48"/>
      <c r="G123" s="48">
        <v>63</v>
      </c>
      <c r="H123" s="48">
        <v>26</v>
      </c>
      <c r="I123" s="6">
        <f t="shared" si="2"/>
        <v>8662.2000000000007</v>
      </c>
      <c r="J123" s="68"/>
    </row>
    <row r="124" spans="2:10" s="67" customFormat="1">
      <c r="B124" s="48">
        <f t="shared" si="3"/>
        <v>120</v>
      </c>
      <c r="C124" s="48" t="s">
        <v>595</v>
      </c>
      <c r="D124" s="48" t="s">
        <v>596</v>
      </c>
      <c r="E124" s="48"/>
      <c r="F124" s="48"/>
      <c r="G124" s="48">
        <v>63</v>
      </c>
      <c r="H124" s="48">
        <v>64.7</v>
      </c>
      <c r="I124" s="6">
        <f t="shared" si="2"/>
        <v>8726.9000000000015</v>
      </c>
      <c r="J124" s="68"/>
    </row>
    <row r="125" spans="2:10" s="67" customFormat="1">
      <c r="B125" s="48">
        <f t="shared" si="3"/>
        <v>121</v>
      </c>
      <c r="C125" s="48" t="s">
        <v>596</v>
      </c>
      <c r="D125" s="48" t="s">
        <v>549</v>
      </c>
      <c r="E125" s="48"/>
      <c r="F125" s="48"/>
      <c r="G125" s="48">
        <v>63</v>
      </c>
      <c r="H125" s="48">
        <v>66</v>
      </c>
      <c r="I125" s="6">
        <f t="shared" si="2"/>
        <v>8792.9000000000015</v>
      </c>
      <c r="J125" s="68"/>
    </row>
    <row r="126" spans="2:10" s="67" customFormat="1">
      <c r="B126" s="48">
        <f t="shared" si="3"/>
        <v>122</v>
      </c>
      <c r="C126" s="48" t="s">
        <v>597</v>
      </c>
      <c r="D126" s="48" t="s">
        <v>598</v>
      </c>
      <c r="E126" s="48"/>
      <c r="F126" s="48"/>
      <c r="G126" s="48">
        <v>63</v>
      </c>
      <c r="H126" s="48">
        <v>80.900000000000006</v>
      </c>
      <c r="I126" s="6">
        <f t="shared" si="2"/>
        <v>8873.8000000000011</v>
      </c>
      <c r="J126" s="68"/>
    </row>
    <row r="127" spans="2:10" s="67" customFormat="1">
      <c r="B127" s="48">
        <f t="shared" si="3"/>
        <v>123</v>
      </c>
      <c r="C127" s="48" t="s">
        <v>598</v>
      </c>
      <c r="D127" s="48" t="s">
        <v>599</v>
      </c>
      <c r="E127" s="48"/>
      <c r="F127" s="48"/>
      <c r="G127" s="48">
        <v>63</v>
      </c>
      <c r="H127" s="48">
        <v>36</v>
      </c>
      <c r="I127" s="6">
        <f t="shared" si="2"/>
        <v>8909.8000000000011</v>
      </c>
      <c r="J127" s="68"/>
    </row>
    <row r="128" spans="2:10" s="67" customFormat="1">
      <c r="B128" s="48">
        <f t="shared" si="3"/>
        <v>124</v>
      </c>
      <c r="C128" s="48" t="s">
        <v>599</v>
      </c>
      <c r="D128" s="48" t="s">
        <v>600</v>
      </c>
      <c r="E128" s="48" t="s">
        <v>526</v>
      </c>
      <c r="F128" s="6">
        <v>0.36</v>
      </c>
      <c r="G128" s="48">
        <v>63</v>
      </c>
      <c r="H128" s="48">
        <v>27</v>
      </c>
      <c r="I128" s="6">
        <f t="shared" si="2"/>
        <v>8936.8000000000011</v>
      </c>
      <c r="J128" s="68"/>
    </row>
    <row r="129" spans="2:10" s="67" customFormat="1">
      <c r="B129" s="48">
        <f t="shared" si="3"/>
        <v>125</v>
      </c>
      <c r="C129" s="48" t="s">
        <v>600</v>
      </c>
      <c r="D129" s="48" t="s">
        <v>596</v>
      </c>
      <c r="E129" s="48" t="s">
        <v>526</v>
      </c>
      <c r="F129" s="6">
        <v>0.36</v>
      </c>
      <c r="G129" s="48">
        <v>63</v>
      </c>
      <c r="H129" s="48">
        <v>77.099999999999994</v>
      </c>
      <c r="I129" s="6">
        <f t="shared" si="2"/>
        <v>9013.9000000000015</v>
      </c>
      <c r="J129" s="68"/>
    </row>
    <row r="130" spans="2:10" s="67" customFormat="1">
      <c r="B130" s="48">
        <f t="shared" si="3"/>
        <v>126</v>
      </c>
      <c r="C130" s="48" t="s">
        <v>601</v>
      </c>
      <c r="D130" s="48" t="s">
        <v>600</v>
      </c>
      <c r="E130" s="48" t="s">
        <v>526</v>
      </c>
      <c r="F130" s="6">
        <v>0.36</v>
      </c>
      <c r="G130" s="48">
        <v>63</v>
      </c>
      <c r="H130" s="48">
        <v>82</v>
      </c>
      <c r="I130" s="6">
        <f t="shared" si="2"/>
        <v>9095.9000000000015</v>
      </c>
      <c r="J130" s="68"/>
    </row>
    <row r="131" spans="2:10" s="67" customFormat="1">
      <c r="B131" s="48">
        <f t="shared" si="3"/>
        <v>127</v>
      </c>
      <c r="C131" s="41" t="s">
        <v>252</v>
      </c>
      <c r="D131" s="41" t="s">
        <v>602</v>
      </c>
      <c r="E131" s="48" t="s">
        <v>543</v>
      </c>
      <c r="F131" s="6">
        <v>0.36</v>
      </c>
      <c r="G131" s="48">
        <v>63</v>
      </c>
      <c r="H131" s="48">
        <v>120.4</v>
      </c>
      <c r="I131" s="6">
        <f t="shared" si="2"/>
        <v>9216.3000000000011</v>
      </c>
      <c r="J131" s="68"/>
    </row>
    <row r="132" spans="2:10" s="67" customFormat="1">
      <c r="B132" s="48">
        <f t="shared" si="3"/>
        <v>128</v>
      </c>
      <c r="C132" s="41" t="s">
        <v>602</v>
      </c>
      <c r="D132" s="41" t="s">
        <v>603</v>
      </c>
      <c r="E132" s="48"/>
      <c r="F132" s="48"/>
      <c r="G132" s="48">
        <v>63</v>
      </c>
      <c r="H132" s="48">
        <v>114.1</v>
      </c>
      <c r="I132" s="6">
        <f t="shared" si="2"/>
        <v>9330.4000000000015</v>
      </c>
      <c r="J132" s="68"/>
    </row>
    <row r="133" spans="2:10" s="67" customFormat="1">
      <c r="B133" s="48">
        <f t="shared" si="3"/>
        <v>129</v>
      </c>
      <c r="C133" s="41" t="s">
        <v>602</v>
      </c>
      <c r="D133" s="41" t="s">
        <v>597</v>
      </c>
      <c r="E133" s="48" t="s">
        <v>543</v>
      </c>
      <c r="F133" s="6">
        <v>0.36</v>
      </c>
      <c r="G133" s="48">
        <v>63</v>
      </c>
      <c r="H133" s="48">
        <v>117.1</v>
      </c>
      <c r="I133" s="6">
        <f t="shared" si="2"/>
        <v>9447.5000000000018</v>
      </c>
      <c r="J133" s="68"/>
    </row>
    <row r="134" spans="2:10" s="67" customFormat="1">
      <c r="B134" s="48">
        <f t="shared" si="3"/>
        <v>130</v>
      </c>
      <c r="C134" s="41" t="s">
        <v>604</v>
      </c>
      <c r="D134" s="41" t="s">
        <v>601</v>
      </c>
      <c r="E134" s="48" t="s">
        <v>543</v>
      </c>
      <c r="F134" s="6">
        <v>0.36</v>
      </c>
      <c r="G134" s="48">
        <v>63</v>
      </c>
      <c r="H134" s="48">
        <v>17.399999999999999</v>
      </c>
      <c r="I134" s="6">
        <f t="shared" ref="I134:I197" si="4">+I133+H134</f>
        <v>9464.9000000000015</v>
      </c>
      <c r="J134" s="68"/>
    </row>
    <row r="135" spans="2:10" s="67" customFormat="1">
      <c r="B135" s="48">
        <f t="shared" ref="B135:B198" si="5">1+B134</f>
        <v>131</v>
      </c>
      <c r="C135" s="41" t="s">
        <v>604</v>
      </c>
      <c r="D135" s="41" t="s">
        <v>605</v>
      </c>
      <c r="E135" s="48"/>
      <c r="F135" s="48"/>
      <c r="G135" s="48">
        <v>63</v>
      </c>
      <c r="H135" s="48">
        <v>84.4</v>
      </c>
      <c r="I135" s="6">
        <f t="shared" si="4"/>
        <v>9549.3000000000011</v>
      </c>
      <c r="J135" s="68"/>
    </row>
    <row r="136" spans="2:10" s="67" customFormat="1">
      <c r="B136" s="48">
        <f t="shared" si="5"/>
        <v>132</v>
      </c>
      <c r="C136" s="41" t="s">
        <v>601</v>
      </c>
      <c r="D136" s="41" t="s">
        <v>548</v>
      </c>
      <c r="E136" s="48" t="s">
        <v>543</v>
      </c>
      <c r="F136" s="6">
        <v>0.36</v>
      </c>
      <c r="G136" s="48">
        <v>63</v>
      </c>
      <c r="H136" s="48">
        <v>44.9</v>
      </c>
      <c r="I136" s="6">
        <f t="shared" si="4"/>
        <v>9594.2000000000007</v>
      </c>
      <c r="J136" s="68"/>
    </row>
    <row r="137" spans="2:10" s="67" customFormat="1">
      <c r="B137" s="48">
        <f t="shared" si="5"/>
        <v>133</v>
      </c>
      <c r="C137" s="48" t="s">
        <v>605</v>
      </c>
      <c r="D137" s="48" t="s">
        <v>606</v>
      </c>
      <c r="E137" s="48"/>
      <c r="F137" s="48"/>
      <c r="G137" s="48">
        <v>63</v>
      </c>
      <c r="H137" s="48">
        <v>43.2</v>
      </c>
      <c r="I137" s="6">
        <f t="shared" si="4"/>
        <v>9637.4000000000015</v>
      </c>
      <c r="J137" s="68"/>
    </row>
    <row r="138" spans="2:10" s="67" customFormat="1">
      <c r="B138" s="48">
        <f t="shared" si="5"/>
        <v>134</v>
      </c>
      <c r="C138" s="48" t="s">
        <v>606</v>
      </c>
      <c r="D138" s="48" t="s">
        <v>607</v>
      </c>
      <c r="E138" s="48"/>
      <c r="F138" s="48"/>
      <c r="G138" s="48">
        <v>63</v>
      </c>
      <c r="H138" s="48">
        <v>62.9</v>
      </c>
      <c r="I138" s="6">
        <f t="shared" si="4"/>
        <v>9700.3000000000011</v>
      </c>
      <c r="J138" s="68"/>
    </row>
    <row r="139" spans="2:10" s="67" customFormat="1">
      <c r="B139" s="48">
        <f t="shared" si="5"/>
        <v>135</v>
      </c>
      <c r="C139" s="48" t="s">
        <v>607</v>
      </c>
      <c r="D139" s="48" t="s">
        <v>608</v>
      </c>
      <c r="E139" s="48"/>
      <c r="F139" s="48"/>
      <c r="G139" s="48">
        <v>63</v>
      </c>
      <c r="H139" s="48">
        <v>23</v>
      </c>
      <c r="I139" s="6">
        <f t="shared" si="4"/>
        <v>9723.3000000000011</v>
      </c>
      <c r="J139" s="68"/>
    </row>
    <row r="140" spans="2:10" s="67" customFormat="1">
      <c r="B140" s="48">
        <f t="shared" si="5"/>
        <v>136</v>
      </c>
      <c r="C140" s="48" t="s">
        <v>607</v>
      </c>
      <c r="D140" s="48" t="s">
        <v>550</v>
      </c>
      <c r="E140" s="48"/>
      <c r="F140" s="48"/>
      <c r="G140" s="48">
        <v>63</v>
      </c>
      <c r="H140" s="48">
        <v>167.6</v>
      </c>
      <c r="I140" s="6">
        <f t="shared" si="4"/>
        <v>9890.9000000000015</v>
      </c>
      <c r="J140" s="68"/>
    </row>
    <row r="141" spans="2:10" s="67" customFormat="1">
      <c r="B141" s="48">
        <f t="shared" si="5"/>
        <v>137</v>
      </c>
      <c r="C141" s="48" t="s">
        <v>607</v>
      </c>
      <c r="D141" s="48" t="s">
        <v>257</v>
      </c>
      <c r="E141" s="48"/>
      <c r="F141" s="48"/>
      <c r="G141" s="48">
        <v>63</v>
      </c>
      <c r="H141" s="48">
        <v>135.69999999999999</v>
      </c>
      <c r="I141" s="6">
        <f t="shared" si="4"/>
        <v>10026.600000000002</v>
      </c>
      <c r="J141" s="68"/>
    </row>
    <row r="142" spans="2:10" s="67" customFormat="1">
      <c r="B142" s="48">
        <f t="shared" si="5"/>
        <v>138</v>
      </c>
      <c r="C142" s="48" t="s">
        <v>544</v>
      </c>
      <c r="D142" s="48" t="s">
        <v>545</v>
      </c>
      <c r="E142" s="48"/>
      <c r="F142" s="48"/>
      <c r="G142" s="48">
        <v>63</v>
      </c>
      <c r="H142" s="48">
        <v>158.9</v>
      </c>
      <c r="I142" s="6">
        <f t="shared" si="4"/>
        <v>10185.500000000002</v>
      </c>
      <c r="J142" s="68"/>
    </row>
    <row r="143" spans="2:10" s="67" customFormat="1">
      <c r="B143" s="48">
        <f t="shared" si="5"/>
        <v>139</v>
      </c>
      <c r="C143" s="48" t="s">
        <v>545</v>
      </c>
      <c r="D143" s="48" t="s">
        <v>255</v>
      </c>
      <c r="E143" s="48"/>
      <c r="F143" s="48"/>
      <c r="G143" s="48">
        <v>63</v>
      </c>
      <c r="H143" s="48">
        <v>115.4</v>
      </c>
      <c r="I143" s="6">
        <f t="shared" si="4"/>
        <v>10300.900000000001</v>
      </c>
      <c r="J143" s="68"/>
    </row>
    <row r="144" spans="2:10" s="67" customFormat="1">
      <c r="B144" s="48">
        <f t="shared" si="5"/>
        <v>140</v>
      </c>
      <c r="C144" s="48" t="s">
        <v>545</v>
      </c>
      <c r="D144" s="48" t="s">
        <v>546</v>
      </c>
      <c r="E144" s="48"/>
      <c r="F144" s="48"/>
      <c r="G144" s="48">
        <v>63</v>
      </c>
      <c r="H144" s="48">
        <v>100.5</v>
      </c>
      <c r="I144" s="6">
        <f t="shared" si="4"/>
        <v>10401.400000000001</v>
      </c>
      <c r="J144" s="68"/>
    </row>
    <row r="145" spans="2:10" s="67" customFormat="1">
      <c r="B145" s="48">
        <f t="shared" si="5"/>
        <v>141</v>
      </c>
      <c r="C145" s="48" t="s">
        <v>547</v>
      </c>
      <c r="D145" s="48" t="s">
        <v>583</v>
      </c>
      <c r="E145" s="48"/>
      <c r="F145" s="48"/>
      <c r="G145" s="48">
        <v>63</v>
      </c>
      <c r="H145" s="48">
        <v>29.8</v>
      </c>
      <c r="I145" s="6">
        <f t="shared" si="4"/>
        <v>10431.200000000001</v>
      </c>
      <c r="J145" s="68"/>
    </row>
    <row r="146" spans="2:10" s="67" customFormat="1">
      <c r="B146" s="48">
        <f t="shared" si="5"/>
        <v>142</v>
      </c>
      <c r="C146" s="48" t="s">
        <v>548</v>
      </c>
      <c r="D146" s="48" t="s">
        <v>549</v>
      </c>
      <c r="E146" s="48"/>
      <c r="F146" s="48"/>
      <c r="G146" s="48">
        <v>63</v>
      </c>
      <c r="H146" s="48">
        <v>156.9</v>
      </c>
      <c r="I146" s="6">
        <f t="shared" si="4"/>
        <v>10588.1</v>
      </c>
      <c r="J146" s="68"/>
    </row>
    <row r="147" spans="2:10" s="67" customFormat="1">
      <c r="B147" s="48">
        <f t="shared" si="5"/>
        <v>143</v>
      </c>
      <c r="C147" s="48" t="s">
        <v>544</v>
      </c>
      <c r="D147" s="48" t="s">
        <v>547</v>
      </c>
      <c r="E147" s="48"/>
      <c r="F147" s="48"/>
      <c r="G147" s="48">
        <v>63</v>
      </c>
      <c r="H147" s="48">
        <v>55</v>
      </c>
      <c r="I147" s="6">
        <f t="shared" si="4"/>
        <v>10643.1</v>
      </c>
      <c r="J147" s="68"/>
    </row>
    <row r="148" spans="2:10" s="67" customFormat="1">
      <c r="B148" s="48">
        <f t="shared" si="5"/>
        <v>144</v>
      </c>
      <c r="C148" s="48" t="s">
        <v>550</v>
      </c>
      <c r="D148" s="48" t="s">
        <v>285</v>
      </c>
      <c r="E148" s="48"/>
      <c r="F148" s="48"/>
      <c r="G148" s="48">
        <v>63</v>
      </c>
      <c r="H148" s="48">
        <v>41</v>
      </c>
      <c r="I148" s="6">
        <f t="shared" si="4"/>
        <v>10684.1</v>
      </c>
      <c r="J148" s="68"/>
    </row>
    <row r="149" spans="2:10" s="67" customFormat="1">
      <c r="B149" s="48">
        <f t="shared" si="5"/>
        <v>145</v>
      </c>
      <c r="C149" s="48" t="s">
        <v>285</v>
      </c>
      <c r="D149" s="48" t="s">
        <v>551</v>
      </c>
      <c r="E149" s="48"/>
      <c r="F149" s="48"/>
      <c r="G149" s="48">
        <v>63</v>
      </c>
      <c r="H149" s="48">
        <v>7.8</v>
      </c>
      <c r="I149" s="6">
        <f t="shared" si="4"/>
        <v>10691.9</v>
      </c>
      <c r="J149" s="68"/>
    </row>
    <row r="150" spans="2:10" s="67" customFormat="1">
      <c r="B150" s="48">
        <f t="shared" si="5"/>
        <v>146</v>
      </c>
      <c r="C150" s="48" t="s">
        <v>551</v>
      </c>
      <c r="D150" s="48" t="s">
        <v>375</v>
      </c>
      <c r="E150" s="48"/>
      <c r="F150" s="48"/>
      <c r="G150" s="48">
        <v>63</v>
      </c>
      <c r="H150" s="48">
        <v>58.5</v>
      </c>
      <c r="I150" s="6">
        <f t="shared" si="4"/>
        <v>10750.4</v>
      </c>
      <c r="J150" s="68"/>
    </row>
    <row r="151" spans="2:10" s="67" customFormat="1">
      <c r="B151" s="48">
        <f t="shared" si="5"/>
        <v>147</v>
      </c>
      <c r="C151" s="48" t="s">
        <v>375</v>
      </c>
      <c r="D151" s="48" t="s">
        <v>336</v>
      </c>
      <c r="E151" s="48"/>
      <c r="F151" s="48"/>
      <c r="G151" s="48">
        <v>63</v>
      </c>
      <c r="H151" s="48">
        <v>28.2</v>
      </c>
      <c r="I151" s="6">
        <f t="shared" si="4"/>
        <v>10778.6</v>
      </c>
      <c r="J151" s="68"/>
    </row>
    <row r="152" spans="2:10" s="67" customFormat="1">
      <c r="B152" s="48">
        <f t="shared" si="5"/>
        <v>148</v>
      </c>
      <c r="C152" s="48" t="s">
        <v>551</v>
      </c>
      <c r="D152" s="48" t="s">
        <v>251</v>
      </c>
      <c r="E152" s="48"/>
      <c r="F152" s="48"/>
      <c r="G152" s="48">
        <v>63</v>
      </c>
      <c r="H152" s="48">
        <v>149.80000000000001</v>
      </c>
      <c r="I152" s="6">
        <f t="shared" si="4"/>
        <v>10928.4</v>
      </c>
      <c r="J152" s="68"/>
    </row>
    <row r="153" spans="2:10" s="67" customFormat="1">
      <c r="B153" s="48">
        <f t="shared" si="5"/>
        <v>149</v>
      </c>
      <c r="C153" s="48" t="s">
        <v>251</v>
      </c>
      <c r="D153" s="48" t="s">
        <v>178</v>
      </c>
      <c r="E153" s="48"/>
      <c r="F153" s="48"/>
      <c r="G153" s="48">
        <v>63</v>
      </c>
      <c r="H153" s="48">
        <v>69</v>
      </c>
      <c r="I153" s="6">
        <f t="shared" si="4"/>
        <v>10997.4</v>
      </c>
      <c r="J153" s="68"/>
    </row>
    <row r="154" spans="2:10" s="67" customFormat="1">
      <c r="B154" s="48">
        <f t="shared" si="5"/>
        <v>150</v>
      </c>
      <c r="C154" s="48" t="s">
        <v>178</v>
      </c>
      <c r="D154" s="48" t="s">
        <v>252</v>
      </c>
      <c r="E154" s="48"/>
      <c r="F154" s="48"/>
      <c r="G154" s="48">
        <v>63</v>
      </c>
      <c r="H154" s="48">
        <v>16.3</v>
      </c>
      <c r="I154" s="6">
        <f t="shared" si="4"/>
        <v>11013.699999999999</v>
      </c>
      <c r="J154" s="68"/>
    </row>
    <row r="155" spans="2:10" s="67" customFormat="1">
      <c r="B155" s="48">
        <f t="shared" si="5"/>
        <v>151</v>
      </c>
      <c r="C155" s="48" t="s">
        <v>216</v>
      </c>
      <c r="D155" s="48" t="s">
        <v>411</v>
      </c>
      <c r="E155" s="48"/>
      <c r="F155" s="48"/>
      <c r="G155" s="48">
        <v>63</v>
      </c>
      <c r="H155" s="48">
        <v>65</v>
      </c>
      <c r="I155" s="6">
        <f t="shared" si="4"/>
        <v>11078.699999999999</v>
      </c>
      <c r="J155" s="68"/>
    </row>
    <row r="156" spans="2:10" s="67" customFormat="1">
      <c r="B156" s="48">
        <f t="shared" si="5"/>
        <v>152</v>
      </c>
      <c r="C156" s="48" t="s">
        <v>411</v>
      </c>
      <c r="D156" s="48" t="s">
        <v>482</v>
      </c>
      <c r="E156" s="13"/>
      <c r="F156" s="48"/>
      <c r="G156" s="48">
        <v>63</v>
      </c>
      <c r="H156" s="48">
        <v>128.4</v>
      </c>
      <c r="I156" s="6">
        <f t="shared" si="4"/>
        <v>11207.099999999999</v>
      </c>
      <c r="J156" s="68"/>
    </row>
    <row r="157" spans="2:10" s="67" customFormat="1">
      <c r="B157" s="48">
        <f t="shared" si="5"/>
        <v>153</v>
      </c>
      <c r="C157" s="48" t="s">
        <v>482</v>
      </c>
      <c r="D157" s="48">
        <v>279</v>
      </c>
      <c r="E157" s="48"/>
      <c r="F157" s="48"/>
      <c r="G157" s="48">
        <v>63</v>
      </c>
      <c r="H157" s="48">
        <v>181.7</v>
      </c>
      <c r="I157" s="6">
        <f t="shared" si="4"/>
        <v>11388.8</v>
      </c>
      <c r="J157" s="68"/>
    </row>
    <row r="158" spans="2:10" s="67" customFormat="1">
      <c r="B158" s="48">
        <f t="shared" si="5"/>
        <v>154</v>
      </c>
      <c r="C158" s="48" t="s">
        <v>482</v>
      </c>
      <c r="D158" s="48">
        <v>279</v>
      </c>
      <c r="E158" s="48" t="s">
        <v>176</v>
      </c>
      <c r="F158" s="6">
        <v>0.36</v>
      </c>
      <c r="G158" s="48">
        <v>63</v>
      </c>
      <c r="H158" s="48">
        <v>6</v>
      </c>
      <c r="I158" s="6">
        <f t="shared" si="4"/>
        <v>11394.8</v>
      </c>
      <c r="J158" s="68"/>
    </row>
    <row r="159" spans="2:10" s="67" customFormat="1">
      <c r="B159" s="48">
        <f t="shared" si="5"/>
        <v>155</v>
      </c>
      <c r="C159" s="48" t="s">
        <v>609</v>
      </c>
      <c r="D159" s="48" t="s">
        <v>180</v>
      </c>
      <c r="E159" s="48"/>
      <c r="F159" s="48"/>
      <c r="G159" s="48">
        <v>63</v>
      </c>
      <c r="H159" s="48">
        <v>198.9</v>
      </c>
      <c r="I159" s="6">
        <f t="shared" si="4"/>
        <v>11593.699999999999</v>
      </c>
      <c r="J159" s="68"/>
    </row>
    <row r="160" spans="2:10" s="67" customFormat="1">
      <c r="B160" s="48">
        <f t="shared" si="5"/>
        <v>156</v>
      </c>
      <c r="C160" s="48" t="s">
        <v>609</v>
      </c>
      <c r="D160" s="48" t="s">
        <v>610</v>
      </c>
      <c r="E160" s="48"/>
      <c r="F160" s="48"/>
      <c r="G160" s="48">
        <v>63</v>
      </c>
      <c r="H160" s="48">
        <v>305.7</v>
      </c>
      <c r="I160" s="6">
        <f t="shared" si="4"/>
        <v>11899.4</v>
      </c>
      <c r="J160" s="68"/>
    </row>
    <row r="161" spans="2:10" s="67" customFormat="1">
      <c r="B161" s="48">
        <f t="shared" si="5"/>
        <v>157</v>
      </c>
      <c r="C161" s="48" t="s">
        <v>610</v>
      </c>
      <c r="D161" s="48" t="s">
        <v>117</v>
      </c>
      <c r="E161" s="48"/>
      <c r="F161" s="48"/>
      <c r="G161" s="48">
        <v>63</v>
      </c>
      <c r="H161" s="48">
        <v>133.4</v>
      </c>
      <c r="I161" s="6">
        <f t="shared" si="4"/>
        <v>12032.8</v>
      </c>
      <c r="J161" s="68"/>
    </row>
    <row r="162" spans="2:10" s="67" customFormat="1">
      <c r="B162" s="48">
        <f t="shared" si="5"/>
        <v>158</v>
      </c>
      <c r="C162" s="48" t="s">
        <v>610</v>
      </c>
      <c r="D162" s="48" t="s">
        <v>611</v>
      </c>
      <c r="E162" s="48"/>
      <c r="F162" s="48"/>
      <c r="G162" s="48">
        <v>63</v>
      </c>
      <c r="H162" s="48">
        <v>195.1</v>
      </c>
      <c r="I162" s="6">
        <f t="shared" si="4"/>
        <v>12227.9</v>
      </c>
      <c r="J162" s="68"/>
    </row>
    <row r="163" spans="2:10" s="67" customFormat="1">
      <c r="B163" s="48">
        <f t="shared" si="5"/>
        <v>159</v>
      </c>
      <c r="C163" s="48" t="s">
        <v>611</v>
      </c>
      <c r="D163" s="48" t="s">
        <v>612</v>
      </c>
      <c r="E163" s="48"/>
      <c r="F163" s="48"/>
      <c r="G163" s="48">
        <v>63</v>
      </c>
      <c r="H163" s="48">
        <v>28.6</v>
      </c>
      <c r="I163" s="6">
        <f t="shared" si="4"/>
        <v>12256.5</v>
      </c>
      <c r="J163" s="68"/>
    </row>
    <row r="164" spans="2:10" s="67" customFormat="1">
      <c r="B164" s="48">
        <f t="shared" si="5"/>
        <v>160</v>
      </c>
      <c r="C164" s="48" t="s">
        <v>612</v>
      </c>
      <c r="D164" s="48" t="s">
        <v>613</v>
      </c>
      <c r="E164" s="48"/>
      <c r="F164" s="48"/>
      <c r="G164" s="48">
        <v>63</v>
      </c>
      <c r="H164" s="48">
        <v>145.1</v>
      </c>
      <c r="I164" s="6">
        <f t="shared" si="4"/>
        <v>12401.6</v>
      </c>
      <c r="J164" s="68"/>
    </row>
    <row r="165" spans="2:10" s="67" customFormat="1">
      <c r="B165" s="48">
        <f t="shared" si="5"/>
        <v>161</v>
      </c>
      <c r="C165" s="48" t="s">
        <v>612</v>
      </c>
      <c r="D165" s="48" t="s">
        <v>613</v>
      </c>
      <c r="E165" s="48" t="s">
        <v>176</v>
      </c>
      <c r="F165" s="6">
        <v>0.36</v>
      </c>
      <c r="G165" s="48">
        <v>63</v>
      </c>
      <c r="H165" s="48">
        <v>4</v>
      </c>
      <c r="I165" s="6">
        <f t="shared" si="4"/>
        <v>12405.6</v>
      </c>
      <c r="J165" s="68"/>
    </row>
    <row r="166" spans="2:10" s="67" customFormat="1">
      <c r="B166" s="48">
        <f t="shared" si="5"/>
        <v>162</v>
      </c>
      <c r="C166" s="48" t="s">
        <v>482</v>
      </c>
      <c r="D166" s="48" t="s">
        <v>412</v>
      </c>
      <c r="E166" s="48"/>
      <c r="F166" s="48"/>
      <c r="G166" s="48">
        <v>63</v>
      </c>
      <c r="H166" s="48">
        <v>251.7</v>
      </c>
      <c r="I166" s="6">
        <f t="shared" si="4"/>
        <v>12657.300000000001</v>
      </c>
      <c r="J166" s="68"/>
    </row>
    <row r="167" spans="2:10" s="67" customFormat="1">
      <c r="B167" s="48">
        <f t="shared" si="5"/>
        <v>163</v>
      </c>
      <c r="C167" s="48" t="s">
        <v>412</v>
      </c>
      <c r="D167" s="48" t="s">
        <v>72</v>
      </c>
      <c r="E167" s="48"/>
      <c r="F167" s="48"/>
      <c r="G167" s="48">
        <v>63</v>
      </c>
      <c r="H167" s="48">
        <v>101.6</v>
      </c>
      <c r="I167" s="6">
        <f t="shared" si="4"/>
        <v>12758.900000000001</v>
      </c>
      <c r="J167" s="68"/>
    </row>
    <row r="168" spans="2:10" s="67" customFormat="1">
      <c r="B168" s="48">
        <f t="shared" si="5"/>
        <v>164</v>
      </c>
      <c r="C168" s="48" t="s">
        <v>72</v>
      </c>
      <c r="D168" s="48" t="s">
        <v>411</v>
      </c>
      <c r="E168" s="48"/>
      <c r="F168" s="48"/>
      <c r="G168" s="48">
        <v>63</v>
      </c>
      <c r="H168" s="48">
        <v>106.6</v>
      </c>
      <c r="I168" s="6">
        <f t="shared" si="4"/>
        <v>12865.500000000002</v>
      </c>
      <c r="J168" s="68"/>
    </row>
    <row r="169" spans="2:10" s="67" customFormat="1">
      <c r="B169" s="48">
        <f t="shared" si="5"/>
        <v>165</v>
      </c>
      <c r="C169" s="48" t="s">
        <v>513</v>
      </c>
      <c r="D169" s="48" t="s">
        <v>458</v>
      </c>
      <c r="E169" s="48"/>
      <c r="F169" s="48"/>
      <c r="G169" s="48">
        <v>63</v>
      </c>
      <c r="H169" s="48">
        <v>8.1999999999999993</v>
      </c>
      <c r="I169" s="6">
        <f t="shared" si="4"/>
        <v>12873.700000000003</v>
      </c>
      <c r="J169" s="68"/>
    </row>
    <row r="170" spans="2:10" s="67" customFormat="1">
      <c r="B170" s="48">
        <f t="shared" si="5"/>
        <v>166</v>
      </c>
      <c r="C170" s="48" t="s">
        <v>458</v>
      </c>
      <c r="D170" s="48" t="s">
        <v>228</v>
      </c>
      <c r="E170" s="48"/>
      <c r="F170" s="48"/>
      <c r="G170" s="48">
        <v>63</v>
      </c>
      <c r="H170" s="48">
        <v>131</v>
      </c>
      <c r="I170" s="6">
        <f t="shared" si="4"/>
        <v>13004.700000000003</v>
      </c>
      <c r="J170" s="68"/>
    </row>
    <row r="171" spans="2:10" s="67" customFormat="1">
      <c r="B171" s="48">
        <f t="shared" si="5"/>
        <v>167</v>
      </c>
      <c r="C171" s="48" t="s">
        <v>94</v>
      </c>
      <c r="D171" s="48" t="s">
        <v>470</v>
      </c>
      <c r="E171" s="48"/>
      <c r="F171" s="48"/>
      <c r="G171" s="48">
        <v>63</v>
      </c>
      <c r="H171" s="48">
        <v>93</v>
      </c>
      <c r="I171" s="6">
        <f t="shared" si="4"/>
        <v>13097.700000000003</v>
      </c>
      <c r="J171" s="68"/>
    </row>
    <row r="172" spans="2:10" s="67" customFormat="1">
      <c r="B172" s="48">
        <f t="shared" si="5"/>
        <v>168</v>
      </c>
      <c r="C172" s="48" t="s">
        <v>614</v>
      </c>
      <c r="D172" s="48" t="s">
        <v>615</v>
      </c>
      <c r="E172" s="48"/>
      <c r="F172" s="48"/>
      <c r="G172" s="48">
        <v>63</v>
      </c>
      <c r="H172" s="48">
        <v>452.4</v>
      </c>
      <c r="I172" s="6">
        <f t="shared" si="4"/>
        <v>13550.100000000002</v>
      </c>
      <c r="J172" s="68"/>
    </row>
    <row r="173" spans="2:10" s="67" customFormat="1">
      <c r="B173" s="48">
        <f t="shared" si="5"/>
        <v>169</v>
      </c>
      <c r="C173" s="48" t="s">
        <v>615</v>
      </c>
      <c r="D173" s="48" t="s">
        <v>65</v>
      </c>
      <c r="E173" s="48"/>
      <c r="F173" s="48"/>
      <c r="G173" s="48">
        <v>63</v>
      </c>
      <c r="H173" s="48">
        <v>72.3</v>
      </c>
      <c r="I173" s="6">
        <f t="shared" si="4"/>
        <v>13622.400000000001</v>
      </c>
      <c r="J173" s="68"/>
    </row>
    <row r="174" spans="2:10" s="67" customFormat="1">
      <c r="B174" s="48">
        <f t="shared" si="5"/>
        <v>170</v>
      </c>
      <c r="C174" s="48" t="s">
        <v>615</v>
      </c>
      <c r="D174" s="48" t="s">
        <v>514</v>
      </c>
      <c r="E174" s="48"/>
      <c r="F174" s="48"/>
      <c r="G174" s="48">
        <v>63</v>
      </c>
      <c r="H174" s="48">
        <v>108.5</v>
      </c>
      <c r="I174" s="6">
        <f t="shared" si="4"/>
        <v>13730.900000000001</v>
      </c>
      <c r="J174" s="68"/>
    </row>
    <row r="175" spans="2:10" s="67" customFormat="1">
      <c r="B175" s="48">
        <f t="shared" si="5"/>
        <v>171</v>
      </c>
      <c r="C175" s="48" t="s">
        <v>452</v>
      </c>
      <c r="D175" s="48" t="s">
        <v>228</v>
      </c>
      <c r="E175" s="48"/>
      <c r="F175" s="48"/>
      <c r="G175" s="48">
        <v>63</v>
      </c>
      <c r="H175" s="48">
        <v>56</v>
      </c>
      <c r="I175" s="6">
        <f t="shared" si="4"/>
        <v>13786.900000000001</v>
      </c>
      <c r="J175" s="68"/>
    </row>
    <row r="176" spans="2:10" s="67" customFormat="1">
      <c r="B176" s="48">
        <f t="shared" si="5"/>
        <v>172</v>
      </c>
      <c r="C176" s="48" t="s">
        <v>452</v>
      </c>
      <c r="D176" s="48" t="s">
        <v>508</v>
      </c>
      <c r="E176" s="48"/>
      <c r="F176" s="48"/>
      <c r="G176" s="48">
        <v>63</v>
      </c>
      <c r="H176" s="48">
        <v>119.3</v>
      </c>
      <c r="I176" s="6">
        <f t="shared" si="4"/>
        <v>13906.2</v>
      </c>
      <c r="J176" s="68"/>
    </row>
    <row r="177" spans="2:10" s="67" customFormat="1">
      <c r="B177" s="48">
        <f t="shared" si="5"/>
        <v>173</v>
      </c>
      <c r="C177" s="48" t="s">
        <v>508</v>
      </c>
      <c r="D177" s="48" t="s">
        <v>616</v>
      </c>
      <c r="E177" s="48"/>
      <c r="F177" s="48"/>
      <c r="G177" s="48">
        <v>63</v>
      </c>
      <c r="H177" s="48">
        <v>64.400000000000006</v>
      </c>
      <c r="I177" s="6">
        <f t="shared" si="4"/>
        <v>13970.6</v>
      </c>
      <c r="J177" s="68"/>
    </row>
    <row r="178" spans="2:10" s="67" customFormat="1">
      <c r="B178" s="48">
        <f t="shared" si="5"/>
        <v>174</v>
      </c>
      <c r="C178" s="48" t="s">
        <v>508</v>
      </c>
      <c r="D178" s="48" t="s">
        <v>74</v>
      </c>
      <c r="E178" s="48"/>
      <c r="F178" s="48"/>
      <c r="G178" s="48">
        <v>63</v>
      </c>
      <c r="H178" s="48">
        <v>91.3</v>
      </c>
      <c r="I178" s="6">
        <f t="shared" si="4"/>
        <v>14061.9</v>
      </c>
      <c r="J178" s="68"/>
    </row>
    <row r="179" spans="2:10" s="67" customFormat="1">
      <c r="B179" s="48">
        <f t="shared" si="5"/>
        <v>175</v>
      </c>
      <c r="C179" s="48" t="s">
        <v>74</v>
      </c>
      <c r="D179" s="48" t="s">
        <v>406</v>
      </c>
      <c r="E179" s="48"/>
      <c r="F179" s="48"/>
      <c r="G179" s="48">
        <v>63</v>
      </c>
      <c r="H179" s="48">
        <v>53.3</v>
      </c>
      <c r="I179" s="6">
        <f t="shared" si="4"/>
        <v>14115.199999999999</v>
      </c>
      <c r="J179" s="68"/>
    </row>
    <row r="180" spans="2:10" s="67" customFormat="1">
      <c r="B180" s="48">
        <f t="shared" si="5"/>
        <v>176</v>
      </c>
      <c r="C180" s="48" t="s">
        <v>406</v>
      </c>
      <c r="D180" s="48" t="s">
        <v>95</v>
      </c>
      <c r="E180" s="48"/>
      <c r="F180" s="48"/>
      <c r="G180" s="48">
        <v>63</v>
      </c>
      <c r="H180" s="48">
        <v>60.9</v>
      </c>
      <c r="I180" s="6">
        <f t="shared" si="4"/>
        <v>14176.099999999999</v>
      </c>
      <c r="J180" s="68"/>
    </row>
    <row r="181" spans="2:10" s="67" customFormat="1">
      <c r="B181" s="48">
        <f t="shared" si="5"/>
        <v>177</v>
      </c>
      <c r="C181" s="48" t="s">
        <v>406</v>
      </c>
      <c r="D181" s="48">
        <v>87</v>
      </c>
      <c r="E181" s="48"/>
      <c r="F181" s="48"/>
      <c r="G181" s="48">
        <v>63</v>
      </c>
      <c r="H181" s="48">
        <v>47</v>
      </c>
      <c r="I181" s="6">
        <f t="shared" si="4"/>
        <v>14223.099999999999</v>
      </c>
      <c r="J181" s="68"/>
    </row>
    <row r="182" spans="2:10" s="67" customFormat="1">
      <c r="B182" s="48">
        <f t="shared" si="5"/>
        <v>178</v>
      </c>
      <c r="C182" s="48" t="s">
        <v>510</v>
      </c>
      <c r="D182" s="48" t="s">
        <v>259</v>
      </c>
      <c r="E182" s="48"/>
      <c r="F182" s="48"/>
      <c r="G182" s="48">
        <v>63</v>
      </c>
      <c r="H182" s="48">
        <v>88</v>
      </c>
      <c r="I182" s="6">
        <f t="shared" si="4"/>
        <v>14311.099999999999</v>
      </c>
      <c r="J182" s="68"/>
    </row>
    <row r="183" spans="2:10" s="67" customFormat="1">
      <c r="B183" s="48">
        <f t="shared" si="5"/>
        <v>179</v>
      </c>
      <c r="C183" s="48" t="s">
        <v>510</v>
      </c>
      <c r="D183" s="48" t="s">
        <v>458</v>
      </c>
      <c r="E183" s="48"/>
      <c r="F183" s="48"/>
      <c r="G183" s="48">
        <v>63</v>
      </c>
      <c r="H183" s="48">
        <v>18</v>
      </c>
      <c r="I183" s="6">
        <f t="shared" si="4"/>
        <v>14329.099999999999</v>
      </c>
      <c r="J183" s="68"/>
    </row>
    <row r="184" spans="2:10" s="67" customFormat="1">
      <c r="B184" s="48">
        <f t="shared" si="5"/>
        <v>180</v>
      </c>
      <c r="C184" s="48" t="s">
        <v>74</v>
      </c>
      <c r="D184" s="48" t="s">
        <v>504</v>
      </c>
      <c r="E184" s="48"/>
      <c r="F184" s="48"/>
      <c r="G184" s="48">
        <v>63</v>
      </c>
      <c r="H184" s="48">
        <v>98</v>
      </c>
      <c r="I184" s="6">
        <f t="shared" si="4"/>
        <v>14427.099999999999</v>
      </c>
      <c r="J184" s="68"/>
    </row>
    <row r="185" spans="2:10" s="67" customFormat="1">
      <c r="B185" s="48">
        <f t="shared" si="5"/>
        <v>181</v>
      </c>
      <c r="C185" s="48" t="s">
        <v>504</v>
      </c>
      <c r="D185" s="48" t="s">
        <v>617</v>
      </c>
      <c r="E185" s="48"/>
      <c r="F185" s="48"/>
      <c r="G185" s="48">
        <v>63</v>
      </c>
      <c r="H185" s="48">
        <v>64</v>
      </c>
      <c r="I185" s="6">
        <f t="shared" si="4"/>
        <v>14491.099999999999</v>
      </c>
      <c r="J185" s="68"/>
    </row>
    <row r="186" spans="2:10" s="67" customFormat="1">
      <c r="B186" s="48">
        <f t="shared" si="5"/>
        <v>182</v>
      </c>
      <c r="C186" s="48" t="s">
        <v>72</v>
      </c>
      <c r="D186" s="48" t="s">
        <v>228</v>
      </c>
      <c r="E186" s="48"/>
      <c r="F186" s="48"/>
      <c r="G186" s="48">
        <v>63</v>
      </c>
      <c r="H186" s="48">
        <v>24.5</v>
      </c>
      <c r="I186" s="6">
        <f t="shared" si="4"/>
        <v>14515.599999999999</v>
      </c>
      <c r="J186" s="68"/>
    </row>
    <row r="187" spans="2:10" s="67" customFormat="1">
      <c r="B187" s="48">
        <f t="shared" si="5"/>
        <v>183</v>
      </c>
      <c r="C187" s="48" t="s">
        <v>617</v>
      </c>
      <c r="D187" s="48" t="s">
        <v>618</v>
      </c>
      <c r="E187" s="48"/>
      <c r="F187" s="48"/>
      <c r="G187" s="48">
        <v>63</v>
      </c>
      <c r="H187" s="48">
        <v>70.599999999999994</v>
      </c>
      <c r="I187" s="6">
        <f t="shared" si="4"/>
        <v>14586.199999999999</v>
      </c>
      <c r="J187" s="68"/>
    </row>
    <row r="188" spans="2:10" s="67" customFormat="1">
      <c r="B188" s="48">
        <f t="shared" si="5"/>
        <v>184</v>
      </c>
      <c r="C188" s="48" t="s">
        <v>618</v>
      </c>
      <c r="D188" s="48" t="s">
        <v>253</v>
      </c>
      <c r="E188" s="48"/>
      <c r="F188" s="48"/>
      <c r="G188" s="48">
        <v>63</v>
      </c>
      <c r="H188" s="48">
        <v>111.4</v>
      </c>
      <c r="I188" s="6">
        <f t="shared" si="4"/>
        <v>14697.599999999999</v>
      </c>
      <c r="J188" s="68"/>
    </row>
    <row r="189" spans="2:10" s="67" customFormat="1">
      <c r="B189" s="48">
        <f t="shared" si="5"/>
        <v>185</v>
      </c>
      <c r="C189" s="48" t="s">
        <v>74</v>
      </c>
      <c r="D189" s="48" t="s">
        <v>618</v>
      </c>
      <c r="E189" s="48"/>
      <c r="F189" s="48"/>
      <c r="G189" s="48">
        <v>63</v>
      </c>
      <c r="H189" s="48">
        <v>117</v>
      </c>
      <c r="I189" s="6">
        <f t="shared" si="4"/>
        <v>14814.599999999999</v>
      </c>
      <c r="J189" s="68"/>
    </row>
    <row r="190" spans="2:10" s="67" customFormat="1">
      <c r="B190" s="48">
        <f t="shared" si="5"/>
        <v>186</v>
      </c>
      <c r="C190" s="48" t="s">
        <v>617</v>
      </c>
      <c r="D190" s="48" t="s">
        <v>412</v>
      </c>
      <c r="E190" s="48"/>
      <c r="F190" s="48"/>
      <c r="G190" s="48">
        <v>63</v>
      </c>
      <c r="H190" s="48">
        <v>31.3</v>
      </c>
      <c r="I190" s="6">
        <f t="shared" si="4"/>
        <v>14845.899999999998</v>
      </c>
      <c r="J190" s="68"/>
    </row>
    <row r="191" spans="2:10" s="67" customFormat="1">
      <c r="B191" s="48">
        <f t="shared" si="5"/>
        <v>187</v>
      </c>
      <c r="C191" s="48" t="s">
        <v>115</v>
      </c>
      <c r="D191" s="48" t="s">
        <v>619</v>
      </c>
      <c r="E191" s="48"/>
      <c r="F191" s="48"/>
      <c r="G191" s="48">
        <v>63</v>
      </c>
      <c r="H191" s="48">
        <v>80.5</v>
      </c>
      <c r="I191" s="6">
        <f t="shared" si="4"/>
        <v>14926.399999999998</v>
      </c>
      <c r="J191" s="68"/>
    </row>
    <row r="192" spans="2:10" s="67" customFormat="1">
      <c r="B192" s="48">
        <f t="shared" si="5"/>
        <v>188</v>
      </c>
      <c r="C192" s="48" t="s">
        <v>354</v>
      </c>
      <c r="D192" s="48" t="s">
        <v>619</v>
      </c>
      <c r="E192" s="48"/>
      <c r="F192" s="48"/>
      <c r="G192" s="48">
        <v>63</v>
      </c>
      <c r="H192" s="48">
        <v>141.9</v>
      </c>
      <c r="I192" s="6">
        <f t="shared" si="4"/>
        <v>15068.299999999997</v>
      </c>
      <c r="J192" s="68"/>
    </row>
    <row r="193" spans="2:10" s="67" customFormat="1">
      <c r="B193" s="48">
        <f t="shared" si="5"/>
        <v>189</v>
      </c>
      <c r="C193" s="48" t="s">
        <v>619</v>
      </c>
      <c r="D193" s="48" t="s">
        <v>166</v>
      </c>
      <c r="E193" s="48"/>
      <c r="F193" s="48"/>
      <c r="G193" s="48">
        <v>63</v>
      </c>
      <c r="H193" s="48">
        <v>18</v>
      </c>
      <c r="I193" s="6">
        <f t="shared" si="4"/>
        <v>15086.299999999997</v>
      </c>
      <c r="J193" s="68"/>
    </row>
    <row r="194" spans="2:10" s="67" customFormat="1">
      <c r="B194" s="48">
        <f t="shared" si="5"/>
        <v>190</v>
      </c>
      <c r="C194" s="48" t="s">
        <v>166</v>
      </c>
      <c r="D194" s="48" t="s">
        <v>107</v>
      </c>
      <c r="E194" s="48"/>
      <c r="F194" s="48"/>
      <c r="G194" s="48">
        <v>63</v>
      </c>
      <c r="H194" s="48">
        <v>25.7</v>
      </c>
      <c r="I194" s="6">
        <f t="shared" si="4"/>
        <v>15111.999999999998</v>
      </c>
      <c r="J194" s="68"/>
    </row>
    <row r="195" spans="2:10" s="67" customFormat="1">
      <c r="B195" s="48">
        <f t="shared" si="5"/>
        <v>191</v>
      </c>
      <c r="C195" s="48" t="s">
        <v>107</v>
      </c>
      <c r="D195" s="48" t="s">
        <v>100</v>
      </c>
      <c r="E195" s="48"/>
      <c r="F195" s="48"/>
      <c r="G195" s="48">
        <v>63</v>
      </c>
      <c r="H195" s="48">
        <v>10</v>
      </c>
      <c r="I195" s="6">
        <f t="shared" si="4"/>
        <v>15121.999999999998</v>
      </c>
      <c r="J195" s="68"/>
    </row>
    <row r="196" spans="2:10" s="67" customFormat="1">
      <c r="B196" s="48">
        <f t="shared" si="5"/>
        <v>192</v>
      </c>
      <c r="C196" s="48" t="s">
        <v>107</v>
      </c>
      <c r="D196" s="48" t="s">
        <v>295</v>
      </c>
      <c r="E196" s="48"/>
      <c r="F196" s="48"/>
      <c r="G196" s="48">
        <v>63</v>
      </c>
      <c r="H196" s="48">
        <v>10</v>
      </c>
      <c r="I196" s="6">
        <f t="shared" si="4"/>
        <v>15131.999999999998</v>
      </c>
      <c r="J196" s="68"/>
    </row>
    <row r="197" spans="2:10" s="67" customFormat="1">
      <c r="B197" s="48">
        <f t="shared" si="5"/>
        <v>193</v>
      </c>
      <c r="C197" s="48" t="s">
        <v>295</v>
      </c>
      <c r="D197" s="48" t="s">
        <v>340</v>
      </c>
      <c r="E197" s="48"/>
      <c r="F197" s="48"/>
      <c r="G197" s="48">
        <v>63</v>
      </c>
      <c r="H197" s="48">
        <v>46.7</v>
      </c>
      <c r="I197" s="6">
        <f t="shared" si="4"/>
        <v>15178.699999999999</v>
      </c>
      <c r="J197" s="68"/>
    </row>
    <row r="198" spans="2:10" s="67" customFormat="1">
      <c r="B198" s="48">
        <f t="shared" si="5"/>
        <v>194</v>
      </c>
      <c r="C198" s="48" t="s">
        <v>340</v>
      </c>
      <c r="D198" s="48" t="s">
        <v>208</v>
      </c>
      <c r="E198" s="48"/>
      <c r="F198" s="48"/>
      <c r="G198" s="48">
        <v>63</v>
      </c>
      <c r="H198" s="48">
        <v>13.5</v>
      </c>
      <c r="I198" s="6">
        <f t="shared" ref="I198:I261" si="6">+I197+H198</f>
        <v>15192.199999999999</v>
      </c>
      <c r="J198" s="68"/>
    </row>
    <row r="199" spans="2:10" s="67" customFormat="1">
      <c r="B199" s="48">
        <f t="shared" ref="B199:B262" si="7">1+B198</f>
        <v>195</v>
      </c>
      <c r="C199" s="48" t="s">
        <v>340</v>
      </c>
      <c r="D199" s="48" t="s">
        <v>620</v>
      </c>
      <c r="E199" s="48"/>
      <c r="F199" s="48"/>
      <c r="G199" s="48">
        <v>63</v>
      </c>
      <c r="H199" s="48">
        <v>9.5</v>
      </c>
      <c r="I199" s="6">
        <f t="shared" si="6"/>
        <v>15201.699999999999</v>
      </c>
      <c r="J199" s="68"/>
    </row>
    <row r="200" spans="2:10" s="67" customFormat="1">
      <c r="B200" s="48">
        <f t="shared" si="7"/>
        <v>196</v>
      </c>
      <c r="C200" s="48" t="s">
        <v>621</v>
      </c>
      <c r="D200" s="48" t="s">
        <v>203</v>
      </c>
      <c r="E200" s="48"/>
      <c r="F200" s="48"/>
      <c r="G200" s="48">
        <v>63</v>
      </c>
      <c r="H200" s="48">
        <v>34.4</v>
      </c>
      <c r="I200" s="6">
        <f t="shared" si="6"/>
        <v>15236.099999999999</v>
      </c>
      <c r="J200" s="68"/>
    </row>
    <row r="201" spans="2:10" s="67" customFormat="1">
      <c r="B201" s="48">
        <f t="shared" si="7"/>
        <v>197</v>
      </c>
      <c r="C201" s="48" t="s">
        <v>203</v>
      </c>
      <c r="D201" s="48" t="s">
        <v>202</v>
      </c>
      <c r="E201" s="48" t="s">
        <v>622</v>
      </c>
      <c r="F201" s="6">
        <v>0.36</v>
      </c>
      <c r="G201" s="48">
        <v>63</v>
      </c>
      <c r="H201" s="48">
        <v>66.400000000000006</v>
      </c>
      <c r="I201" s="6">
        <f t="shared" si="6"/>
        <v>15302.499999999998</v>
      </c>
      <c r="J201" s="68"/>
    </row>
    <row r="202" spans="2:10" s="67" customFormat="1">
      <c r="B202" s="48">
        <f t="shared" si="7"/>
        <v>198</v>
      </c>
      <c r="C202" s="48" t="s">
        <v>202</v>
      </c>
      <c r="D202" s="48" t="s">
        <v>116</v>
      </c>
      <c r="E202" s="48"/>
      <c r="F202" s="48"/>
      <c r="G202" s="48">
        <v>63</v>
      </c>
      <c r="H202" s="48">
        <v>46.7</v>
      </c>
      <c r="I202" s="6">
        <f t="shared" si="6"/>
        <v>15349.199999999999</v>
      </c>
      <c r="J202" s="68"/>
    </row>
    <row r="203" spans="2:10" s="67" customFormat="1">
      <c r="B203" s="48">
        <f t="shared" si="7"/>
        <v>199</v>
      </c>
      <c r="C203" s="48" t="s">
        <v>202</v>
      </c>
      <c r="D203" s="48" t="s">
        <v>205</v>
      </c>
      <c r="E203" s="48" t="s">
        <v>622</v>
      </c>
      <c r="F203" s="6">
        <v>0.36</v>
      </c>
      <c r="G203" s="48">
        <v>63</v>
      </c>
      <c r="H203" s="48">
        <v>24.2</v>
      </c>
      <c r="I203" s="6">
        <f t="shared" si="6"/>
        <v>15373.4</v>
      </c>
      <c r="J203" s="68"/>
    </row>
    <row r="204" spans="2:10" s="67" customFormat="1">
      <c r="B204" s="48">
        <f t="shared" si="7"/>
        <v>200</v>
      </c>
      <c r="C204" s="48" t="s">
        <v>205</v>
      </c>
      <c r="D204" s="48" t="s">
        <v>387</v>
      </c>
      <c r="E204" s="48"/>
      <c r="F204" s="48"/>
      <c r="G204" s="48">
        <v>63</v>
      </c>
      <c r="H204" s="48">
        <v>20</v>
      </c>
      <c r="I204" s="6">
        <f t="shared" si="6"/>
        <v>15393.4</v>
      </c>
      <c r="J204" s="68"/>
    </row>
    <row r="205" spans="2:10" s="67" customFormat="1">
      <c r="B205" s="48">
        <f t="shared" si="7"/>
        <v>201</v>
      </c>
      <c r="C205" s="48" t="s">
        <v>205</v>
      </c>
      <c r="D205" s="48" t="s">
        <v>270</v>
      </c>
      <c r="E205" s="48" t="s">
        <v>622</v>
      </c>
      <c r="F205" s="6">
        <v>0.36</v>
      </c>
      <c r="G205" s="48">
        <v>63</v>
      </c>
      <c r="H205" s="48">
        <v>122.6</v>
      </c>
      <c r="I205" s="6">
        <f t="shared" si="6"/>
        <v>15516</v>
      </c>
      <c r="J205" s="68"/>
    </row>
    <row r="206" spans="2:10" s="67" customFormat="1">
      <c r="B206" s="48">
        <f t="shared" si="7"/>
        <v>202</v>
      </c>
      <c r="C206" s="48" t="s">
        <v>387</v>
      </c>
      <c r="D206" s="48" t="s">
        <v>623</v>
      </c>
      <c r="E206" s="48"/>
      <c r="F206" s="48"/>
      <c r="G206" s="48">
        <v>63</v>
      </c>
      <c r="H206" s="48">
        <v>68</v>
      </c>
      <c r="I206" s="6">
        <f t="shared" si="6"/>
        <v>15584</v>
      </c>
      <c r="J206" s="68"/>
    </row>
    <row r="207" spans="2:10" s="67" customFormat="1">
      <c r="B207" s="48">
        <f t="shared" si="7"/>
        <v>203</v>
      </c>
      <c r="C207" s="48" t="s">
        <v>219</v>
      </c>
      <c r="D207" s="48" t="s">
        <v>204</v>
      </c>
      <c r="E207" s="48"/>
      <c r="F207" s="48"/>
      <c r="G207" s="48">
        <v>63</v>
      </c>
      <c r="H207" s="48">
        <v>273.3</v>
      </c>
      <c r="I207" s="6">
        <f t="shared" si="6"/>
        <v>15857.3</v>
      </c>
      <c r="J207" s="68"/>
    </row>
    <row r="208" spans="2:10" s="67" customFormat="1">
      <c r="B208" s="48">
        <f t="shared" si="7"/>
        <v>204</v>
      </c>
      <c r="C208" s="48" t="s">
        <v>343</v>
      </c>
      <c r="D208" s="48" t="s">
        <v>338</v>
      </c>
      <c r="E208" s="13"/>
      <c r="F208" s="48"/>
      <c r="G208" s="48">
        <v>63</v>
      </c>
      <c r="H208" s="48">
        <v>54.7</v>
      </c>
      <c r="I208" s="6">
        <f t="shared" si="6"/>
        <v>15912</v>
      </c>
      <c r="J208" s="68"/>
    </row>
    <row r="209" spans="2:22" s="67" customFormat="1">
      <c r="B209" s="48">
        <f t="shared" si="7"/>
        <v>205</v>
      </c>
      <c r="C209" s="48" t="s">
        <v>338</v>
      </c>
      <c r="D209" s="48" t="s">
        <v>351</v>
      </c>
      <c r="E209" s="48"/>
      <c r="F209" s="48"/>
      <c r="G209" s="48">
        <v>63</v>
      </c>
      <c r="H209" s="48">
        <v>80</v>
      </c>
      <c r="I209" s="6">
        <f t="shared" si="6"/>
        <v>15992</v>
      </c>
      <c r="J209" s="68"/>
      <c r="T209" s="5"/>
      <c r="U209" s="68"/>
      <c r="V209" s="68"/>
    </row>
    <row r="210" spans="2:22" s="67" customFormat="1">
      <c r="B210" s="48">
        <f t="shared" si="7"/>
        <v>206</v>
      </c>
      <c r="C210" s="48" t="s">
        <v>338</v>
      </c>
      <c r="D210" s="48" t="s">
        <v>112</v>
      </c>
      <c r="E210" s="48"/>
      <c r="F210" s="48"/>
      <c r="G210" s="48">
        <v>63</v>
      </c>
      <c r="H210" s="48">
        <v>112.3</v>
      </c>
      <c r="I210" s="6">
        <f t="shared" si="6"/>
        <v>16104.3</v>
      </c>
      <c r="J210" s="68"/>
      <c r="T210" s="5"/>
      <c r="U210" s="68"/>
      <c r="V210" s="68"/>
    </row>
    <row r="211" spans="2:22" s="67" customFormat="1">
      <c r="B211" s="48">
        <f t="shared" si="7"/>
        <v>207</v>
      </c>
      <c r="C211" s="48" t="s">
        <v>112</v>
      </c>
      <c r="D211" s="48" t="s">
        <v>230</v>
      </c>
      <c r="E211" s="48"/>
      <c r="F211" s="48"/>
      <c r="G211" s="48">
        <v>63</v>
      </c>
      <c r="H211" s="48">
        <v>39.6</v>
      </c>
      <c r="I211" s="6">
        <f t="shared" si="6"/>
        <v>16143.9</v>
      </c>
      <c r="J211" s="68"/>
    </row>
    <row r="212" spans="2:22" s="67" customFormat="1">
      <c r="B212" s="48">
        <f t="shared" si="7"/>
        <v>208</v>
      </c>
      <c r="C212" s="48" t="s">
        <v>230</v>
      </c>
      <c r="D212" s="48" t="s">
        <v>105</v>
      </c>
      <c r="E212" s="48"/>
      <c r="F212" s="48"/>
      <c r="G212" s="48">
        <v>63</v>
      </c>
      <c r="H212" s="48">
        <v>41.5</v>
      </c>
      <c r="I212" s="6">
        <f t="shared" si="6"/>
        <v>16185.4</v>
      </c>
      <c r="J212" s="68"/>
    </row>
    <row r="213" spans="2:22" s="67" customFormat="1">
      <c r="B213" s="48">
        <f t="shared" si="7"/>
        <v>209</v>
      </c>
      <c r="C213" s="48" t="s">
        <v>112</v>
      </c>
      <c r="D213" s="48" t="s">
        <v>88</v>
      </c>
      <c r="E213" s="48"/>
      <c r="F213" s="48"/>
      <c r="G213" s="48">
        <v>63</v>
      </c>
      <c r="H213" s="48">
        <v>104.2</v>
      </c>
      <c r="I213" s="6">
        <f t="shared" si="6"/>
        <v>16289.6</v>
      </c>
      <c r="J213" s="68"/>
      <c r="M213" s="67">
        <f>228.9+172.3</f>
        <v>401.20000000000005</v>
      </c>
    </row>
    <row r="214" spans="2:22" s="67" customFormat="1">
      <c r="B214" s="48">
        <f t="shared" si="7"/>
        <v>210</v>
      </c>
      <c r="C214" s="48" t="s">
        <v>88</v>
      </c>
      <c r="D214" s="48" t="s">
        <v>109</v>
      </c>
      <c r="E214" s="48"/>
      <c r="F214" s="48"/>
      <c r="G214" s="48">
        <v>63</v>
      </c>
      <c r="H214" s="48">
        <v>40.200000000000003</v>
      </c>
      <c r="I214" s="6">
        <f t="shared" si="6"/>
        <v>16329.800000000001</v>
      </c>
      <c r="J214" s="68"/>
      <c r="M214" s="67">
        <f>20042+401</f>
        <v>20443</v>
      </c>
    </row>
    <row r="215" spans="2:22" s="67" customFormat="1">
      <c r="B215" s="48">
        <f t="shared" si="7"/>
        <v>211</v>
      </c>
      <c r="C215" s="48" t="s">
        <v>88</v>
      </c>
      <c r="D215" s="48" t="s">
        <v>414</v>
      </c>
      <c r="E215" s="48"/>
      <c r="F215" s="48"/>
      <c r="G215" s="48">
        <v>63</v>
      </c>
      <c r="H215" s="48">
        <v>42</v>
      </c>
      <c r="I215" s="6">
        <f t="shared" si="6"/>
        <v>16371.800000000001</v>
      </c>
      <c r="J215" s="68"/>
    </row>
    <row r="216" spans="2:22" s="67" customFormat="1">
      <c r="B216" s="48">
        <f t="shared" si="7"/>
        <v>212</v>
      </c>
      <c r="C216" s="48" t="s">
        <v>219</v>
      </c>
      <c r="D216" s="48" t="s">
        <v>185</v>
      </c>
      <c r="E216" s="48"/>
      <c r="F216" s="48"/>
      <c r="G216" s="48">
        <v>63</v>
      </c>
      <c r="H216" s="48">
        <v>80.7</v>
      </c>
      <c r="I216" s="6">
        <f t="shared" si="6"/>
        <v>16452.5</v>
      </c>
      <c r="J216" s="68"/>
      <c r="M216" s="67">
        <f>25620+401</f>
        <v>26021</v>
      </c>
    </row>
    <row r="217" spans="2:22" s="67" customFormat="1">
      <c r="B217" s="48">
        <f t="shared" si="7"/>
        <v>213</v>
      </c>
      <c r="C217" s="48" t="s">
        <v>185</v>
      </c>
      <c r="D217" s="48" t="s">
        <v>204</v>
      </c>
      <c r="E217" s="48"/>
      <c r="F217" s="48"/>
      <c r="G217" s="48">
        <v>63</v>
      </c>
      <c r="H217" s="48">
        <v>133.6</v>
      </c>
      <c r="I217" s="6">
        <f t="shared" si="6"/>
        <v>16586.099999999999</v>
      </c>
      <c r="J217" s="68"/>
    </row>
    <row r="218" spans="2:22" s="67" customFormat="1">
      <c r="B218" s="48">
        <f t="shared" si="7"/>
        <v>214</v>
      </c>
      <c r="C218" s="48" t="s">
        <v>185</v>
      </c>
      <c r="D218" s="48" t="s">
        <v>113</v>
      </c>
      <c r="E218" s="48"/>
      <c r="F218" s="48"/>
      <c r="G218" s="48">
        <v>63</v>
      </c>
      <c r="H218" s="48">
        <v>172.3</v>
      </c>
      <c r="I218" s="6">
        <f t="shared" si="6"/>
        <v>16758.399999999998</v>
      </c>
      <c r="J218" s="68"/>
    </row>
    <row r="219" spans="2:22" s="67" customFormat="1">
      <c r="B219" s="48">
        <f t="shared" si="7"/>
        <v>215</v>
      </c>
      <c r="C219" s="48" t="s">
        <v>113</v>
      </c>
      <c r="D219" s="48" t="s">
        <v>624</v>
      </c>
      <c r="E219" s="48"/>
      <c r="F219" s="48"/>
      <c r="G219" s="48">
        <v>63</v>
      </c>
      <c r="H219" s="48">
        <v>30.6</v>
      </c>
      <c r="I219" s="6">
        <f t="shared" si="6"/>
        <v>16788.999999999996</v>
      </c>
      <c r="J219" s="68"/>
    </row>
    <row r="220" spans="2:22" s="67" customFormat="1">
      <c r="B220" s="48">
        <f t="shared" si="7"/>
        <v>216</v>
      </c>
      <c r="C220" s="48" t="s">
        <v>113</v>
      </c>
      <c r="D220" s="48" t="s">
        <v>625</v>
      </c>
      <c r="E220" s="48"/>
      <c r="F220" s="48"/>
      <c r="G220" s="48">
        <v>63</v>
      </c>
      <c r="H220" s="48">
        <v>40.6</v>
      </c>
      <c r="I220" s="6">
        <f t="shared" si="6"/>
        <v>16829.599999999995</v>
      </c>
      <c r="J220" s="68"/>
    </row>
    <row r="221" spans="2:22" s="67" customFormat="1">
      <c r="B221" s="48">
        <f t="shared" si="7"/>
        <v>217</v>
      </c>
      <c r="C221" s="48" t="s">
        <v>266</v>
      </c>
      <c r="D221" s="48" t="s">
        <v>168</v>
      </c>
      <c r="E221" s="48"/>
      <c r="F221" s="48"/>
      <c r="G221" s="48">
        <v>63</v>
      </c>
      <c r="H221" s="48">
        <v>33.200000000000003</v>
      </c>
      <c r="I221" s="6">
        <f t="shared" si="6"/>
        <v>16862.799999999996</v>
      </c>
      <c r="J221" s="68"/>
    </row>
    <row r="222" spans="2:22" s="67" customFormat="1">
      <c r="B222" s="48">
        <f t="shared" si="7"/>
        <v>218</v>
      </c>
      <c r="C222" s="48" t="s">
        <v>168</v>
      </c>
      <c r="D222" s="48" t="s">
        <v>280</v>
      </c>
      <c r="E222" s="48"/>
      <c r="F222" s="48"/>
      <c r="G222" s="48">
        <v>63</v>
      </c>
      <c r="H222" s="48">
        <v>23.2</v>
      </c>
      <c r="I222" s="6">
        <f t="shared" si="6"/>
        <v>16885.999999999996</v>
      </c>
      <c r="J222" s="68"/>
    </row>
    <row r="223" spans="2:22" s="67" customFormat="1">
      <c r="B223" s="48">
        <f t="shared" si="7"/>
        <v>219</v>
      </c>
      <c r="C223" s="48" t="s">
        <v>280</v>
      </c>
      <c r="D223" s="48" t="s">
        <v>626</v>
      </c>
      <c r="E223" s="48"/>
      <c r="F223" s="48"/>
      <c r="G223" s="48">
        <v>63</v>
      </c>
      <c r="H223" s="48">
        <v>16.899999999999999</v>
      </c>
      <c r="I223" s="6">
        <f t="shared" si="6"/>
        <v>16902.899999999998</v>
      </c>
      <c r="J223" s="68"/>
    </row>
    <row r="224" spans="2:22" s="67" customFormat="1">
      <c r="B224" s="48">
        <f t="shared" si="7"/>
        <v>220</v>
      </c>
      <c r="C224" s="48" t="s">
        <v>291</v>
      </c>
      <c r="D224" s="48" t="s">
        <v>627</v>
      </c>
      <c r="E224" s="48"/>
      <c r="F224" s="48"/>
      <c r="G224" s="48">
        <v>63</v>
      </c>
      <c r="H224" s="48">
        <v>91.4</v>
      </c>
      <c r="I224" s="6">
        <f t="shared" si="6"/>
        <v>16994.3</v>
      </c>
      <c r="J224" s="68"/>
    </row>
    <row r="225" spans="2:10" s="67" customFormat="1">
      <c r="B225" s="48">
        <f t="shared" si="7"/>
        <v>221</v>
      </c>
      <c r="C225" s="48" t="s">
        <v>627</v>
      </c>
      <c r="D225" s="48" t="s">
        <v>166</v>
      </c>
      <c r="E225" s="48"/>
      <c r="F225" s="48"/>
      <c r="G225" s="48">
        <v>63</v>
      </c>
      <c r="H225" s="48">
        <v>46.1</v>
      </c>
      <c r="I225" s="6">
        <f t="shared" si="6"/>
        <v>17040.399999999998</v>
      </c>
      <c r="J225" s="68"/>
    </row>
    <row r="226" spans="2:10" s="67" customFormat="1">
      <c r="B226" s="48">
        <f t="shared" si="7"/>
        <v>222</v>
      </c>
      <c r="C226" s="48" t="s">
        <v>140</v>
      </c>
      <c r="D226" s="48" t="s">
        <v>628</v>
      </c>
      <c r="E226" s="48"/>
      <c r="F226" s="48"/>
      <c r="G226" s="48">
        <v>63</v>
      </c>
      <c r="H226" s="48">
        <v>228.9</v>
      </c>
      <c r="I226" s="6">
        <f t="shared" si="6"/>
        <v>17269.3</v>
      </c>
      <c r="J226" s="68"/>
    </row>
    <row r="227" spans="2:10" s="67" customFormat="1">
      <c r="B227" s="48">
        <f t="shared" si="7"/>
        <v>223</v>
      </c>
      <c r="C227" s="48" t="s">
        <v>629</v>
      </c>
      <c r="D227" s="48" t="s">
        <v>144</v>
      </c>
      <c r="E227" s="48"/>
      <c r="F227" s="48"/>
      <c r="G227" s="48">
        <v>63</v>
      </c>
      <c r="H227" s="48">
        <v>59.4</v>
      </c>
      <c r="I227" s="6">
        <f t="shared" si="6"/>
        <v>17328.7</v>
      </c>
      <c r="J227" s="68"/>
    </row>
    <row r="228" spans="2:10" s="67" customFormat="1">
      <c r="B228" s="48">
        <f t="shared" si="7"/>
        <v>224</v>
      </c>
      <c r="C228" s="48" t="s">
        <v>629</v>
      </c>
      <c r="D228" s="48" t="s">
        <v>630</v>
      </c>
      <c r="E228" s="48"/>
      <c r="F228" s="48"/>
      <c r="G228" s="48">
        <v>63</v>
      </c>
      <c r="H228" s="48">
        <v>251</v>
      </c>
      <c r="I228" s="6">
        <f t="shared" si="6"/>
        <v>17579.7</v>
      </c>
      <c r="J228" s="68"/>
    </row>
    <row r="229" spans="2:10" s="67" customFormat="1">
      <c r="B229" s="48">
        <f t="shared" si="7"/>
        <v>225</v>
      </c>
      <c r="C229" s="48" t="s">
        <v>630</v>
      </c>
      <c r="D229" s="48" t="s">
        <v>626</v>
      </c>
      <c r="E229" s="48" t="s">
        <v>631</v>
      </c>
      <c r="F229" s="48">
        <v>0.36</v>
      </c>
      <c r="G229" s="48">
        <v>63</v>
      </c>
      <c r="H229" s="48">
        <v>5</v>
      </c>
      <c r="I229" s="6">
        <f t="shared" si="6"/>
        <v>17584.7</v>
      </c>
      <c r="J229" s="68"/>
    </row>
    <row r="230" spans="2:10" s="67" customFormat="1">
      <c r="B230" s="48">
        <f t="shared" si="7"/>
        <v>226</v>
      </c>
      <c r="C230" s="48" t="s">
        <v>630</v>
      </c>
      <c r="D230" s="48" t="s">
        <v>626</v>
      </c>
      <c r="E230" s="48"/>
      <c r="F230" s="48"/>
      <c r="G230" s="48">
        <v>63</v>
      </c>
      <c r="H230" s="48">
        <v>104.1</v>
      </c>
      <c r="I230" s="6">
        <f t="shared" si="6"/>
        <v>17688.8</v>
      </c>
      <c r="J230" s="68"/>
    </row>
    <row r="231" spans="2:10" s="67" customFormat="1">
      <c r="B231" s="48">
        <f t="shared" si="7"/>
        <v>227</v>
      </c>
      <c r="C231" s="48" t="s">
        <v>626</v>
      </c>
      <c r="D231" s="48" t="s">
        <v>299</v>
      </c>
      <c r="E231" s="48"/>
      <c r="F231" s="48"/>
      <c r="G231" s="48">
        <v>63</v>
      </c>
      <c r="H231" s="48">
        <v>6</v>
      </c>
      <c r="I231" s="6">
        <f t="shared" si="6"/>
        <v>17694.8</v>
      </c>
      <c r="J231" s="68"/>
    </row>
    <row r="232" spans="2:10" s="67" customFormat="1">
      <c r="B232" s="48">
        <f t="shared" si="7"/>
        <v>228</v>
      </c>
      <c r="C232" s="48" t="s">
        <v>626</v>
      </c>
      <c r="D232" s="48" t="s">
        <v>299</v>
      </c>
      <c r="E232" s="48"/>
      <c r="F232" s="48"/>
      <c r="G232" s="48">
        <v>63</v>
      </c>
      <c r="H232" s="48">
        <v>33</v>
      </c>
      <c r="I232" s="6">
        <f t="shared" si="6"/>
        <v>17727.8</v>
      </c>
      <c r="J232" s="68"/>
    </row>
    <row r="233" spans="2:10" s="67" customFormat="1">
      <c r="B233" s="48">
        <f t="shared" si="7"/>
        <v>229</v>
      </c>
      <c r="C233" s="48" t="s">
        <v>299</v>
      </c>
      <c r="D233" s="48" t="s">
        <v>268</v>
      </c>
      <c r="E233" s="48"/>
      <c r="F233" s="48"/>
      <c r="G233" s="48">
        <v>63</v>
      </c>
      <c r="H233" s="48">
        <v>43.4</v>
      </c>
      <c r="I233" s="6">
        <f t="shared" si="6"/>
        <v>17771.2</v>
      </c>
      <c r="J233" s="68"/>
    </row>
    <row r="234" spans="2:10" s="67" customFormat="1">
      <c r="B234" s="48">
        <f t="shared" si="7"/>
        <v>230</v>
      </c>
      <c r="C234" s="48" t="s">
        <v>268</v>
      </c>
      <c r="D234" s="48" t="s">
        <v>171</v>
      </c>
      <c r="E234" s="48"/>
      <c r="F234" s="48"/>
      <c r="G234" s="48">
        <v>63</v>
      </c>
      <c r="H234" s="48">
        <v>29.3</v>
      </c>
      <c r="I234" s="6">
        <f t="shared" si="6"/>
        <v>17800.5</v>
      </c>
      <c r="J234" s="68"/>
    </row>
    <row r="235" spans="2:10" s="67" customFormat="1">
      <c r="B235" s="48">
        <f t="shared" si="7"/>
        <v>231</v>
      </c>
      <c r="C235" s="48" t="s">
        <v>171</v>
      </c>
      <c r="D235" s="48" t="s">
        <v>133</v>
      </c>
      <c r="E235" s="48"/>
      <c r="F235" s="48"/>
      <c r="G235" s="48">
        <v>63</v>
      </c>
      <c r="H235" s="48">
        <v>13.5</v>
      </c>
      <c r="I235" s="6">
        <f t="shared" si="6"/>
        <v>17814</v>
      </c>
      <c r="J235" s="68"/>
    </row>
    <row r="236" spans="2:10" s="67" customFormat="1">
      <c r="B236" s="48">
        <f t="shared" si="7"/>
        <v>232</v>
      </c>
      <c r="C236" s="48" t="s">
        <v>268</v>
      </c>
      <c r="D236" s="48" t="s">
        <v>32</v>
      </c>
      <c r="E236" s="48"/>
      <c r="F236" s="48"/>
      <c r="G236" s="48">
        <v>63</v>
      </c>
      <c r="H236" s="48">
        <v>80</v>
      </c>
      <c r="I236" s="6">
        <f t="shared" si="6"/>
        <v>17894</v>
      </c>
      <c r="J236" s="68"/>
    </row>
    <row r="237" spans="2:10" s="67" customFormat="1">
      <c r="B237" s="48">
        <f t="shared" si="7"/>
        <v>233</v>
      </c>
      <c r="C237" s="48" t="s">
        <v>133</v>
      </c>
      <c r="D237" s="48" t="s">
        <v>32</v>
      </c>
      <c r="E237" s="48"/>
      <c r="F237" s="48"/>
      <c r="G237" s="48">
        <v>63</v>
      </c>
      <c r="H237" s="48">
        <v>47.6</v>
      </c>
      <c r="I237" s="6">
        <f t="shared" si="6"/>
        <v>17941.599999999999</v>
      </c>
      <c r="J237" s="68"/>
    </row>
    <row r="238" spans="2:10" s="67" customFormat="1">
      <c r="B238" s="48">
        <f t="shared" si="7"/>
        <v>234</v>
      </c>
      <c r="C238" s="48" t="s">
        <v>133</v>
      </c>
      <c r="D238" s="48" t="s">
        <v>162</v>
      </c>
      <c r="E238" s="48"/>
      <c r="F238" s="48"/>
      <c r="G238" s="48">
        <v>63</v>
      </c>
      <c r="H238" s="48">
        <v>51.6</v>
      </c>
      <c r="I238" s="6">
        <f t="shared" si="6"/>
        <v>17993.199999999997</v>
      </c>
      <c r="J238" s="68"/>
    </row>
    <row r="239" spans="2:10" s="67" customFormat="1">
      <c r="B239" s="48">
        <f t="shared" si="7"/>
        <v>235</v>
      </c>
      <c r="C239" s="48" t="s">
        <v>162</v>
      </c>
      <c r="D239" s="48" t="s">
        <v>297</v>
      </c>
      <c r="E239" s="48"/>
      <c r="F239" s="48"/>
      <c r="G239" s="48">
        <v>63</v>
      </c>
      <c r="H239" s="48">
        <v>24.9</v>
      </c>
      <c r="I239" s="6">
        <f t="shared" si="6"/>
        <v>18018.099999999999</v>
      </c>
      <c r="J239" s="68"/>
    </row>
    <row r="240" spans="2:10" s="67" customFormat="1">
      <c r="B240" s="48">
        <f t="shared" si="7"/>
        <v>236</v>
      </c>
      <c r="C240" s="48" t="s">
        <v>297</v>
      </c>
      <c r="D240" s="48" t="s">
        <v>298</v>
      </c>
      <c r="E240" s="48"/>
      <c r="F240" s="48"/>
      <c r="G240" s="48">
        <v>63</v>
      </c>
      <c r="H240" s="48">
        <v>29.1</v>
      </c>
      <c r="I240" s="6">
        <f t="shared" si="6"/>
        <v>18047.199999999997</v>
      </c>
      <c r="J240" s="68"/>
    </row>
    <row r="241" spans="2:10" s="67" customFormat="1">
      <c r="B241" s="48">
        <f t="shared" si="7"/>
        <v>237</v>
      </c>
      <c r="C241" s="48" t="s">
        <v>138</v>
      </c>
      <c r="D241" s="48" t="s">
        <v>171</v>
      </c>
      <c r="E241" s="48"/>
      <c r="F241" s="48"/>
      <c r="G241" s="48">
        <v>63</v>
      </c>
      <c r="H241" s="48">
        <v>62.9</v>
      </c>
      <c r="I241" s="6">
        <f t="shared" si="6"/>
        <v>18110.099999999999</v>
      </c>
      <c r="J241" s="68"/>
    </row>
    <row r="242" spans="2:10" s="67" customFormat="1">
      <c r="B242" s="48">
        <f t="shared" si="7"/>
        <v>238</v>
      </c>
      <c r="C242" s="48" t="s">
        <v>299</v>
      </c>
      <c r="D242" s="48" t="s">
        <v>161</v>
      </c>
      <c r="E242" s="48"/>
      <c r="F242" s="48"/>
      <c r="G242" s="48">
        <v>63</v>
      </c>
      <c r="H242" s="48">
        <v>38.299999999999997</v>
      </c>
      <c r="I242" s="6">
        <f t="shared" si="6"/>
        <v>18148.399999999998</v>
      </c>
      <c r="J242" s="68"/>
    </row>
    <row r="243" spans="2:10" s="67" customFormat="1">
      <c r="B243" s="48">
        <f t="shared" si="7"/>
        <v>239</v>
      </c>
      <c r="C243" s="48" t="s">
        <v>161</v>
      </c>
      <c r="D243" s="48" t="s">
        <v>138</v>
      </c>
      <c r="E243" s="48"/>
      <c r="F243" s="48"/>
      <c r="G243" s="48">
        <v>63</v>
      </c>
      <c r="H243" s="48">
        <v>41</v>
      </c>
      <c r="I243" s="6">
        <f t="shared" si="6"/>
        <v>18189.399999999998</v>
      </c>
      <c r="J243" s="68"/>
    </row>
    <row r="244" spans="2:10" s="67" customFormat="1">
      <c r="B244" s="48">
        <f t="shared" si="7"/>
        <v>240</v>
      </c>
      <c r="C244" s="48" t="s">
        <v>138</v>
      </c>
      <c r="D244" s="48" t="s">
        <v>339</v>
      </c>
      <c r="E244" s="48"/>
      <c r="F244" s="48"/>
      <c r="G244" s="48">
        <v>63</v>
      </c>
      <c r="H244" s="48">
        <v>57.9</v>
      </c>
      <c r="I244" s="6">
        <f t="shared" si="6"/>
        <v>18247.3</v>
      </c>
      <c r="J244" s="68"/>
    </row>
    <row r="245" spans="2:10" s="67" customFormat="1">
      <c r="B245" s="48">
        <f t="shared" si="7"/>
        <v>241</v>
      </c>
      <c r="C245" s="48" t="s">
        <v>339</v>
      </c>
      <c r="D245" s="48" t="s">
        <v>267</v>
      </c>
      <c r="E245" s="48"/>
      <c r="F245" s="48"/>
      <c r="G245" s="48">
        <v>63</v>
      </c>
      <c r="H245" s="48">
        <v>109</v>
      </c>
      <c r="I245" s="6">
        <f t="shared" si="6"/>
        <v>18356.3</v>
      </c>
      <c r="J245" s="68"/>
    </row>
    <row r="246" spans="2:10" s="67" customFormat="1">
      <c r="B246" s="48">
        <f t="shared" si="7"/>
        <v>242</v>
      </c>
      <c r="C246" s="48" t="s">
        <v>339</v>
      </c>
      <c r="D246" s="48" t="s">
        <v>632</v>
      </c>
      <c r="E246" s="48"/>
      <c r="F246" s="48"/>
      <c r="G246" s="48">
        <v>63</v>
      </c>
      <c r="H246" s="48">
        <v>44</v>
      </c>
      <c r="I246" s="6">
        <f t="shared" si="6"/>
        <v>18400.3</v>
      </c>
      <c r="J246" s="68"/>
    </row>
    <row r="247" spans="2:10" s="67" customFormat="1">
      <c r="B247" s="48">
        <f t="shared" si="7"/>
        <v>243</v>
      </c>
      <c r="C247" s="48" t="s">
        <v>632</v>
      </c>
      <c r="D247" s="48" t="s">
        <v>633</v>
      </c>
      <c r="E247" s="48"/>
      <c r="F247" s="48"/>
      <c r="G247" s="48">
        <v>63</v>
      </c>
      <c r="H247" s="48">
        <v>86.4</v>
      </c>
      <c r="I247" s="6">
        <f t="shared" si="6"/>
        <v>18486.7</v>
      </c>
      <c r="J247" s="68"/>
    </row>
    <row r="248" spans="2:10" s="67" customFormat="1">
      <c r="B248" s="48">
        <f t="shared" si="7"/>
        <v>244</v>
      </c>
      <c r="C248" s="48" t="s">
        <v>630</v>
      </c>
      <c r="D248" s="48" t="s">
        <v>159</v>
      </c>
      <c r="E248" s="48"/>
      <c r="F248" s="48"/>
      <c r="G248" s="48">
        <v>63</v>
      </c>
      <c r="H248" s="14">
        <v>37.1</v>
      </c>
      <c r="I248" s="6">
        <f t="shared" si="6"/>
        <v>18523.8</v>
      </c>
      <c r="J248" s="68"/>
    </row>
    <row r="249" spans="2:10" s="67" customFormat="1">
      <c r="B249" s="48">
        <f t="shared" si="7"/>
        <v>245</v>
      </c>
      <c r="C249" s="48" t="s">
        <v>159</v>
      </c>
      <c r="D249" s="48" t="s">
        <v>634</v>
      </c>
      <c r="E249" s="48"/>
      <c r="F249" s="48"/>
      <c r="G249" s="48">
        <v>63</v>
      </c>
      <c r="H249" s="48">
        <v>94.7</v>
      </c>
      <c r="I249" s="6">
        <f t="shared" si="6"/>
        <v>18618.5</v>
      </c>
      <c r="J249" s="68"/>
    </row>
    <row r="250" spans="2:10" s="67" customFormat="1">
      <c r="B250" s="48">
        <f t="shared" si="7"/>
        <v>246</v>
      </c>
      <c r="C250" s="41" t="s">
        <v>159</v>
      </c>
      <c r="D250" s="41" t="s">
        <v>634</v>
      </c>
      <c r="E250" s="48" t="s">
        <v>543</v>
      </c>
      <c r="F250" s="48">
        <v>0.36</v>
      </c>
      <c r="G250" s="48">
        <v>63</v>
      </c>
      <c r="H250" s="48">
        <v>40</v>
      </c>
      <c r="I250" s="6">
        <f t="shared" si="6"/>
        <v>18658.5</v>
      </c>
      <c r="J250" s="68"/>
    </row>
    <row r="251" spans="2:10" s="67" customFormat="1">
      <c r="B251" s="48">
        <f t="shared" si="7"/>
        <v>247</v>
      </c>
      <c r="C251" s="41" t="s">
        <v>634</v>
      </c>
      <c r="D251" s="41" t="s">
        <v>635</v>
      </c>
      <c r="E251" s="48" t="s">
        <v>543</v>
      </c>
      <c r="F251" s="48">
        <v>0.36</v>
      </c>
      <c r="G251" s="48">
        <v>63</v>
      </c>
      <c r="H251" s="48">
        <v>34</v>
      </c>
      <c r="I251" s="6">
        <f t="shared" si="6"/>
        <v>18692.5</v>
      </c>
      <c r="J251" s="68"/>
    </row>
    <row r="252" spans="2:10" s="67" customFormat="1">
      <c r="B252" s="48">
        <f t="shared" si="7"/>
        <v>248</v>
      </c>
      <c r="C252" s="41" t="s">
        <v>636</v>
      </c>
      <c r="D252" s="41" t="s">
        <v>637</v>
      </c>
      <c r="E252" s="48" t="s">
        <v>543</v>
      </c>
      <c r="F252" s="48">
        <v>0.36</v>
      </c>
      <c r="G252" s="48">
        <v>63</v>
      </c>
      <c r="H252" s="48">
        <v>21.3</v>
      </c>
      <c r="I252" s="6">
        <f t="shared" si="6"/>
        <v>18713.8</v>
      </c>
      <c r="J252" s="68"/>
    </row>
    <row r="253" spans="2:10" s="67" customFormat="1">
      <c r="B253" s="48">
        <f t="shared" si="7"/>
        <v>249</v>
      </c>
      <c r="C253" s="48" t="s">
        <v>638</v>
      </c>
      <c r="D253" s="48" t="s">
        <v>639</v>
      </c>
      <c r="E253" s="48"/>
      <c r="F253" s="48"/>
      <c r="G253" s="48">
        <v>63</v>
      </c>
      <c r="H253" s="48">
        <v>22.8</v>
      </c>
      <c r="I253" s="6">
        <f t="shared" si="6"/>
        <v>18736.599999999999</v>
      </c>
      <c r="J253" s="68"/>
    </row>
    <row r="254" spans="2:10" s="67" customFormat="1">
      <c r="B254" s="48">
        <f t="shared" si="7"/>
        <v>250</v>
      </c>
      <c r="C254" s="48" t="s">
        <v>639</v>
      </c>
      <c r="D254" s="48" t="s">
        <v>640</v>
      </c>
      <c r="E254" s="48"/>
      <c r="F254" s="48"/>
      <c r="G254" s="48">
        <v>63</v>
      </c>
      <c r="H254" s="69">
        <v>29.4</v>
      </c>
      <c r="I254" s="6">
        <f t="shared" si="6"/>
        <v>18766</v>
      </c>
      <c r="J254" s="68"/>
    </row>
    <row r="255" spans="2:10" s="67" customFormat="1">
      <c r="B255" s="48">
        <f t="shared" si="7"/>
        <v>251</v>
      </c>
      <c r="C255" s="48" t="s">
        <v>639</v>
      </c>
      <c r="D255" s="48" t="s">
        <v>641</v>
      </c>
      <c r="E255" s="48"/>
      <c r="F255" s="48"/>
      <c r="G255" s="48">
        <v>63</v>
      </c>
      <c r="H255" s="48">
        <v>39.9</v>
      </c>
      <c r="I255" s="6">
        <f t="shared" si="6"/>
        <v>18805.900000000001</v>
      </c>
      <c r="J255" s="68"/>
    </row>
    <row r="256" spans="2:10" s="67" customFormat="1">
      <c r="B256" s="48">
        <f t="shared" si="7"/>
        <v>252</v>
      </c>
      <c r="C256" s="48" t="s">
        <v>642</v>
      </c>
      <c r="D256" s="48" t="s">
        <v>643</v>
      </c>
      <c r="E256" s="48" t="s">
        <v>526</v>
      </c>
      <c r="F256" s="48">
        <v>0.36</v>
      </c>
      <c r="G256" s="48">
        <v>63</v>
      </c>
      <c r="H256" s="48">
        <v>81</v>
      </c>
      <c r="I256" s="6">
        <f t="shared" si="6"/>
        <v>18886.900000000001</v>
      </c>
      <c r="J256" s="68"/>
    </row>
    <row r="257" spans="2:10" s="67" customFormat="1">
      <c r="B257" s="48">
        <f t="shared" si="7"/>
        <v>253</v>
      </c>
      <c r="C257" s="48" t="s">
        <v>643</v>
      </c>
      <c r="D257" s="48" t="s">
        <v>644</v>
      </c>
      <c r="E257" s="48"/>
      <c r="F257" s="48"/>
      <c r="G257" s="48">
        <v>63</v>
      </c>
      <c r="H257" s="48">
        <v>45.8</v>
      </c>
      <c r="I257" s="6">
        <f t="shared" si="6"/>
        <v>18932.7</v>
      </c>
      <c r="J257" s="68"/>
    </row>
    <row r="258" spans="2:10" s="67" customFormat="1">
      <c r="B258" s="48">
        <f t="shared" si="7"/>
        <v>254</v>
      </c>
      <c r="C258" s="48" t="s">
        <v>644</v>
      </c>
      <c r="D258" s="48" t="s">
        <v>645</v>
      </c>
      <c r="E258" s="48"/>
      <c r="F258" s="48"/>
      <c r="G258" s="48">
        <v>63</v>
      </c>
      <c r="H258" s="48">
        <v>125.3</v>
      </c>
      <c r="I258" s="6">
        <f t="shared" si="6"/>
        <v>19058</v>
      </c>
      <c r="J258" s="68"/>
    </row>
    <row r="259" spans="2:10" s="67" customFormat="1">
      <c r="B259" s="48">
        <f t="shared" si="7"/>
        <v>255</v>
      </c>
      <c r="C259" s="48" t="s">
        <v>644</v>
      </c>
      <c r="D259" s="48" t="s">
        <v>499</v>
      </c>
      <c r="E259" s="48"/>
      <c r="F259" s="48"/>
      <c r="G259" s="48">
        <v>63</v>
      </c>
      <c r="H259" s="6">
        <v>22</v>
      </c>
      <c r="I259" s="6">
        <f t="shared" si="6"/>
        <v>19080</v>
      </c>
      <c r="J259" s="68"/>
    </row>
    <row r="260" spans="2:10" s="67" customFormat="1">
      <c r="B260" s="48">
        <f t="shared" si="7"/>
        <v>256</v>
      </c>
      <c r="C260" s="48" t="s">
        <v>497</v>
      </c>
      <c r="D260" s="48" t="s">
        <v>646</v>
      </c>
      <c r="E260" s="48"/>
      <c r="F260" s="48"/>
      <c r="G260" s="48">
        <v>63</v>
      </c>
      <c r="H260" s="48">
        <v>16</v>
      </c>
      <c r="I260" s="6">
        <f t="shared" si="6"/>
        <v>19096</v>
      </c>
      <c r="J260" s="68"/>
    </row>
    <row r="261" spans="2:10" s="67" customFormat="1">
      <c r="B261" s="48">
        <f t="shared" si="7"/>
        <v>257</v>
      </c>
      <c r="C261" s="48" t="s">
        <v>645</v>
      </c>
      <c r="D261" s="48" t="s">
        <v>647</v>
      </c>
      <c r="E261" s="48"/>
      <c r="F261" s="48"/>
      <c r="G261" s="48">
        <v>63</v>
      </c>
      <c r="H261" s="48">
        <v>52.6</v>
      </c>
      <c r="I261" s="6">
        <f t="shared" si="6"/>
        <v>19148.599999999999</v>
      </c>
      <c r="J261" s="68"/>
    </row>
    <row r="262" spans="2:10" s="67" customFormat="1">
      <c r="B262" s="48">
        <f t="shared" si="7"/>
        <v>258</v>
      </c>
      <c r="C262" s="48" t="s">
        <v>647</v>
      </c>
      <c r="D262" s="48" t="s">
        <v>641</v>
      </c>
      <c r="E262" s="48"/>
      <c r="F262" s="48"/>
      <c r="G262" s="48">
        <v>63</v>
      </c>
      <c r="H262" s="48">
        <v>18.899999999999999</v>
      </c>
      <c r="I262" s="6">
        <f t="shared" ref="I262:I325" si="8">+I261+H262</f>
        <v>19167.5</v>
      </c>
      <c r="J262" s="68"/>
    </row>
    <row r="263" spans="2:10" s="67" customFormat="1">
      <c r="B263" s="48">
        <f t="shared" ref="B263:B326" si="9">1+B262</f>
        <v>259</v>
      </c>
      <c r="C263" s="48" t="s">
        <v>641</v>
      </c>
      <c r="D263" s="48" t="s">
        <v>404</v>
      </c>
      <c r="E263" s="48"/>
      <c r="F263" s="48"/>
      <c r="G263" s="48">
        <v>63</v>
      </c>
      <c r="H263" s="48">
        <v>129.19999999999999</v>
      </c>
      <c r="I263" s="6">
        <f t="shared" si="8"/>
        <v>19296.7</v>
      </c>
      <c r="J263" s="68"/>
    </row>
    <row r="264" spans="2:10" s="67" customFormat="1">
      <c r="B264" s="48">
        <f t="shared" si="9"/>
        <v>260</v>
      </c>
      <c r="C264" s="48" t="s">
        <v>404</v>
      </c>
      <c r="D264" s="48" t="s">
        <v>648</v>
      </c>
      <c r="E264" s="48"/>
      <c r="F264" s="48"/>
      <c r="G264" s="48">
        <v>63</v>
      </c>
      <c r="H264" s="48">
        <v>34.6</v>
      </c>
      <c r="I264" s="6">
        <f t="shared" si="8"/>
        <v>19331.3</v>
      </c>
      <c r="J264" s="68"/>
    </row>
    <row r="265" spans="2:10" s="67" customFormat="1">
      <c r="B265" s="48">
        <f t="shared" si="9"/>
        <v>261</v>
      </c>
      <c r="C265" s="48" t="s">
        <v>568</v>
      </c>
      <c r="D265" s="48" t="s">
        <v>569</v>
      </c>
      <c r="E265" s="48"/>
      <c r="F265" s="48"/>
      <c r="G265" s="48">
        <v>63</v>
      </c>
      <c r="H265" s="70">
        <v>87.3</v>
      </c>
      <c r="I265" s="6">
        <f t="shared" si="8"/>
        <v>19418.599999999999</v>
      </c>
      <c r="J265" s="68"/>
    </row>
    <row r="266" spans="2:10" s="67" customFormat="1">
      <c r="B266" s="48">
        <f t="shared" si="9"/>
        <v>262</v>
      </c>
      <c r="C266" s="48" t="s">
        <v>585</v>
      </c>
      <c r="D266" s="48" t="s">
        <v>649</v>
      </c>
      <c r="E266" s="48"/>
      <c r="F266" s="48"/>
      <c r="G266" s="48">
        <v>63</v>
      </c>
      <c r="H266" s="48">
        <v>77.8</v>
      </c>
      <c r="I266" s="6">
        <f t="shared" si="8"/>
        <v>19496.399999999998</v>
      </c>
      <c r="J266" s="68"/>
    </row>
    <row r="267" spans="2:10" s="67" customFormat="1">
      <c r="B267" s="48">
        <f t="shared" si="9"/>
        <v>263</v>
      </c>
      <c r="C267" s="48" t="s">
        <v>449</v>
      </c>
      <c r="D267" s="48"/>
      <c r="E267" s="48"/>
      <c r="F267" s="48"/>
      <c r="G267" s="48">
        <v>63</v>
      </c>
      <c r="H267" s="48">
        <v>56.6</v>
      </c>
      <c r="I267" s="6">
        <f t="shared" si="8"/>
        <v>19552.999999999996</v>
      </c>
      <c r="J267" s="68"/>
    </row>
    <row r="268" spans="2:10" s="67" customFormat="1">
      <c r="B268" s="48">
        <f t="shared" si="9"/>
        <v>264</v>
      </c>
      <c r="C268" s="48" t="s">
        <v>505</v>
      </c>
      <c r="D268" s="48" t="s">
        <v>384</v>
      </c>
      <c r="E268" s="48" t="s">
        <v>526</v>
      </c>
      <c r="F268" s="48">
        <v>0.36</v>
      </c>
      <c r="G268" s="48">
        <v>63</v>
      </c>
      <c r="H268" s="48">
        <v>33.799999999999997</v>
      </c>
      <c r="I268" s="6">
        <f t="shared" si="8"/>
        <v>19586.799999999996</v>
      </c>
      <c r="J268" s="68"/>
    </row>
    <row r="269" spans="2:10" s="67" customFormat="1">
      <c r="B269" s="48">
        <f t="shared" si="9"/>
        <v>265</v>
      </c>
      <c r="C269" s="48" t="s">
        <v>364</v>
      </c>
      <c r="D269" s="48" t="s">
        <v>60</v>
      </c>
      <c r="E269" s="48"/>
      <c r="F269" s="48"/>
      <c r="G269" s="48">
        <v>63</v>
      </c>
      <c r="H269" s="48">
        <v>95.6</v>
      </c>
      <c r="I269" s="6">
        <f t="shared" si="8"/>
        <v>19682.399999999994</v>
      </c>
      <c r="J269" s="68"/>
    </row>
    <row r="270" spans="2:10" s="67" customFormat="1">
      <c r="B270" s="48">
        <f t="shared" si="9"/>
        <v>266</v>
      </c>
      <c r="C270" s="48" t="s">
        <v>58</v>
      </c>
      <c r="D270" s="48" t="s">
        <v>591</v>
      </c>
      <c r="E270" s="48"/>
      <c r="F270" s="48"/>
      <c r="G270" s="48">
        <v>63</v>
      </c>
      <c r="H270" s="48">
        <v>10</v>
      </c>
      <c r="I270" s="6">
        <f t="shared" si="8"/>
        <v>19692.399999999994</v>
      </c>
      <c r="J270" s="68"/>
    </row>
    <row r="271" spans="2:10" s="67" customFormat="1">
      <c r="B271" s="48">
        <f t="shared" si="9"/>
        <v>267</v>
      </c>
      <c r="C271" s="48" t="s">
        <v>172</v>
      </c>
      <c r="D271" s="48" t="s">
        <v>66</v>
      </c>
      <c r="E271" s="48"/>
      <c r="F271" s="48"/>
      <c r="G271" s="48">
        <v>63</v>
      </c>
      <c r="H271" s="48">
        <v>18.7</v>
      </c>
      <c r="I271" s="6">
        <f t="shared" si="8"/>
        <v>19711.099999999995</v>
      </c>
      <c r="J271" s="68"/>
    </row>
    <row r="272" spans="2:10" s="67" customFormat="1">
      <c r="B272" s="48">
        <f t="shared" si="9"/>
        <v>268</v>
      </c>
      <c r="C272" s="48" t="s">
        <v>561</v>
      </c>
      <c r="D272" s="48" t="s">
        <v>563</v>
      </c>
      <c r="E272" s="48"/>
      <c r="F272" s="48"/>
      <c r="G272" s="48">
        <v>63</v>
      </c>
      <c r="H272" s="48">
        <v>56.6</v>
      </c>
      <c r="I272" s="6">
        <f t="shared" si="8"/>
        <v>19767.699999999993</v>
      </c>
      <c r="J272" s="68"/>
    </row>
    <row r="273" spans="2:15" s="67" customFormat="1">
      <c r="B273" s="48">
        <f t="shared" si="9"/>
        <v>269</v>
      </c>
      <c r="C273" s="48" t="s">
        <v>172</v>
      </c>
      <c r="D273" s="48" t="s">
        <v>66</v>
      </c>
      <c r="E273" s="48"/>
      <c r="F273" s="48"/>
      <c r="G273" s="48">
        <v>63</v>
      </c>
      <c r="H273" s="48">
        <v>25</v>
      </c>
      <c r="I273" s="6">
        <f t="shared" si="8"/>
        <v>19792.699999999993</v>
      </c>
      <c r="J273" s="68"/>
    </row>
    <row r="274" spans="2:15" s="67" customFormat="1">
      <c r="B274" s="48">
        <f t="shared" si="9"/>
        <v>270</v>
      </c>
      <c r="C274" s="48" t="s">
        <v>567</v>
      </c>
      <c r="D274" s="48" t="s">
        <v>566</v>
      </c>
      <c r="E274" s="48"/>
      <c r="F274" s="48"/>
      <c r="G274" s="48">
        <v>63</v>
      </c>
      <c r="H274" s="48">
        <v>86.3</v>
      </c>
      <c r="I274" s="6">
        <f t="shared" si="8"/>
        <v>19878.999999999993</v>
      </c>
      <c r="J274" s="68"/>
    </row>
    <row r="275" spans="2:15" s="67" customFormat="1">
      <c r="B275" s="48">
        <f t="shared" si="9"/>
        <v>271</v>
      </c>
      <c r="C275" s="48" t="s">
        <v>578</v>
      </c>
      <c r="D275" s="48" t="s">
        <v>583</v>
      </c>
      <c r="E275" s="48" t="s">
        <v>526</v>
      </c>
      <c r="F275" s="48">
        <v>0.36</v>
      </c>
      <c r="G275" s="48">
        <v>63</v>
      </c>
      <c r="H275" s="48">
        <v>29.8</v>
      </c>
      <c r="I275" s="6">
        <f t="shared" si="8"/>
        <v>19908.799999999992</v>
      </c>
      <c r="J275" s="68"/>
    </row>
    <row r="276" spans="2:15" s="67" customFormat="1">
      <c r="B276" s="48">
        <f t="shared" si="9"/>
        <v>272</v>
      </c>
      <c r="C276" s="48" t="s">
        <v>584</v>
      </c>
      <c r="D276" s="48" t="s">
        <v>557</v>
      </c>
      <c r="E276" s="48"/>
      <c r="F276" s="48"/>
      <c r="G276" s="48">
        <v>63</v>
      </c>
      <c r="H276" s="48">
        <v>278.39999999999998</v>
      </c>
      <c r="I276" s="6">
        <f t="shared" si="8"/>
        <v>20187.199999999993</v>
      </c>
      <c r="J276" s="68"/>
    </row>
    <row r="277" spans="2:15" s="67" customFormat="1">
      <c r="B277" s="48">
        <f t="shared" si="9"/>
        <v>273</v>
      </c>
      <c r="C277" s="48" t="s">
        <v>95</v>
      </c>
      <c r="D277" s="48" t="s">
        <v>406</v>
      </c>
      <c r="E277" s="48"/>
      <c r="F277" s="48"/>
      <c r="G277" s="48">
        <v>63</v>
      </c>
      <c r="H277" s="48">
        <v>47.3</v>
      </c>
      <c r="I277" s="6">
        <f t="shared" si="8"/>
        <v>20234.499999999993</v>
      </c>
      <c r="J277" s="68"/>
    </row>
    <row r="278" spans="2:15" s="67" customFormat="1">
      <c r="B278" s="48">
        <f t="shared" si="9"/>
        <v>274</v>
      </c>
      <c r="C278" s="48" t="s">
        <v>601</v>
      </c>
      <c r="D278" s="48" t="s">
        <v>548</v>
      </c>
      <c r="E278" s="48"/>
      <c r="F278" s="48"/>
      <c r="G278" s="48">
        <v>63</v>
      </c>
      <c r="H278" s="48">
        <v>27.5</v>
      </c>
      <c r="I278" s="6">
        <f t="shared" si="8"/>
        <v>20261.999999999993</v>
      </c>
      <c r="J278" s="68"/>
    </row>
    <row r="279" spans="2:15" s="67" customFormat="1">
      <c r="B279" s="48">
        <f t="shared" si="9"/>
        <v>275</v>
      </c>
      <c r="C279" s="48" t="s">
        <v>574</v>
      </c>
      <c r="D279" s="48" t="s">
        <v>650</v>
      </c>
      <c r="E279" s="48"/>
      <c r="F279" s="48"/>
      <c r="G279" s="48">
        <v>63</v>
      </c>
      <c r="H279" s="48">
        <v>121.1</v>
      </c>
      <c r="I279" s="6">
        <f t="shared" si="8"/>
        <v>20383.099999999991</v>
      </c>
      <c r="J279" s="68"/>
    </row>
    <row r="280" spans="2:15" s="67" customFormat="1">
      <c r="B280" s="48">
        <f t="shared" si="9"/>
        <v>276</v>
      </c>
      <c r="C280" s="48" t="s">
        <v>615</v>
      </c>
      <c r="D280" s="48" t="s">
        <v>65</v>
      </c>
      <c r="E280" s="48"/>
      <c r="F280" s="48"/>
      <c r="G280" s="48">
        <v>63</v>
      </c>
      <c r="H280" s="48">
        <v>29.6</v>
      </c>
      <c r="I280" s="6">
        <f t="shared" si="8"/>
        <v>20412.69999999999</v>
      </c>
      <c r="J280" s="68"/>
    </row>
    <row r="281" spans="2:15" s="67" customFormat="1">
      <c r="B281" s="48">
        <f t="shared" si="9"/>
        <v>277</v>
      </c>
      <c r="C281" s="71" t="s">
        <v>583</v>
      </c>
      <c r="D281" s="71" t="s">
        <v>581</v>
      </c>
      <c r="E281" s="48" t="s">
        <v>526</v>
      </c>
      <c r="F281" s="6">
        <v>0.36</v>
      </c>
      <c r="G281" s="72">
        <v>63</v>
      </c>
      <c r="H281" s="72">
        <v>89.3</v>
      </c>
      <c r="I281" s="6">
        <f t="shared" si="8"/>
        <v>20501.999999999989</v>
      </c>
      <c r="J281" s="68"/>
    </row>
    <row r="282" spans="2:15" s="67" customFormat="1">
      <c r="B282" s="48">
        <f t="shared" si="9"/>
        <v>278</v>
      </c>
      <c r="C282" s="48" t="s">
        <v>314</v>
      </c>
      <c r="D282" s="48" t="s">
        <v>94</v>
      </c>
      <c r="E282" s="48"/>
      <c r="F282" s="48"/>
      <c r="G282" s="48">
        <v>63</v>
      </c>
      <c r="H282" s="48">
        <v>19.100000000000001</v>
      </c>
      <c r="I282" s="6">
        <f t="shared" si="8"/>
        <v>20521.099999999988</v>
      </c>
      <c r="J282" s="68"/>
    </row>
    <row r="283" spans="2:15" s="67" customFormat="1">
      <c r="B283" s="48">
        <f t="shared" si="9"/>
        <v>279</v>
      </c>
      <c r="C283" s="48" t="s">
        <v>552</v>
      </c>
      <c r="D283" s="48" t="s">
        <v>662</v>
      </c>
      <c r="E283" s="48"/>
      <c r="F283" s="48"/>
      <c r="G283" s="48">
        <v>63</v>
      </c>
      <c r="H283" s="48">
        <v>307.5</v>
      </c>
      <c r="I283" s="6">
        <f t="shared" si="8"/>
        <v>20828.599999999988</v>
      </c>
      <c r="J283" s="68" t="s">
        <v>70</v>
      </c>
      <c r="O283" s="67">
        <f>278.4+47.3</f>
        <v>325.7</v>
      </c>
    </row>
    <row r="284" spans="2:15" s="67" customFormat="1">
      <c r="B284" s="48">
        <f t="shared" si="9"/>
        <v>280</v>
      </c>
      <c r="C284" s="48" t="s">
        <v>552</v>
      </c>
      <c r="D284" s="48" t="s">
        <v>651</v>
      </c>
      <c r="E284" s="48"/>
      <c r="F284" s="48"/>
      <c r="G284" s="48">
        <v>63</v>
      </c>
      <c r="H284" s="48">
        <v>147.6</v>
      </c>
      <c r="I284" s="6">
        <f t="shared" si="8"/>
        <v>20976.199999999986</v>
      </c>
      <c r="J284" s="68"/>
    </row>
    <row r="285" spans="2:15" s="67" customFormat="1">
      <c r="B285" s="48">
        <f t="shared" si="9"/>
        <v>281</v>
      </c>
      <c r="C285" s="48" t="s">
        <v>651</v>
      </c>
      <c r="D285" s="48" t="s">
        <v>258</v>
      </c>
      <c r="E285" s="48"/>
      <c r="F285" s="48"/>
      <c r="G285" s="48">
        <v>63</v>
      </c>
      <c r="H285" s="48">
        <v>51.5</v>
      </c>
      <c r="I285" s="6">
        <f t="shared" si="8"/>
        <v>21027.699999999986</v>
      </c>
      <c r="J285" s="68"/>
    </row>
    <row r="286" spans="2:15" s="67" customFormat="1">
      <c r="B286" s="48">
        <f t="shared" si="9"/>
        <v>282</v>
      </c>
      <c r="C286" s="48" t="s">
        <v>651</v>
      </c>
      <c r="D286" s="48" t="s">
        <v>255</v>
      </c>
      <c r="E286" s="48" t="s">
        <v>176</v>
      </c>
      <c r="F286" s="48">
        <v>0.36</v>
      </c>
      <c r="G286" s="48">
        <v>63</v>
      </c>
      <c r="H286" s="48">
        <v>7</v>
      </c>
      <c r="I286" s="6">
        <f t="shared" si="8"/>
        <v>21034.699999999986</v>
      </c>
      <c r="J286" s="68"/>
    </row>
    <row r="287" spans="2:15" s="67" customFormat="1">
      <c r="B287" s="48">
        <f t="shared" si="9"/>
        <v>283</v>
      </c>
      <c r="C287" s="48" t="s">
        <v>140</v>
      </c>
      <c r="D287" s="48" t="s">
        <v>652</v>
      </c>
      <c r="E287" s="48"/>
      <c r="F287" s="48"/>
      <c r="G287" s="48">
        <v>75</v>
      </c>
      <c r="H287" s="48">
        <v>132.30000000000001</v>
      </c>
      <c r="I287" s="6">
        <f t="shared" si="8"/>
        <v>21166.999999999985</v>
      </c>
      <c r="J287" s="68"/>
    </row>
    <row r="288" spans="2:15" s="67" customFormat="1">
      <c r="B288" s="48">
        <f t="shared" si="9"/>
        <v>284</v>
      </c>
      <c r="C288" s="48" t="s">
        <v>651</v>
      </c>
      <c r="D288" s="48" t="s">
        <v>255</v>
      </c>
      <c r="E288" s="48"/>
      <c r="F288" s="48"/>
      <c r="G288" s="48">
        <v>75</v>
      </c>
      <c r="H288" s="48">
        <v>67.599999999999994</v>
      </c>
      <c r="I288" s="6">
        <f t="shared" si="8"/>
        <v>21234.599999999984</v>
      </c>
      <c r="J288" s="68"/>
    </row>
    <row r="289" spans="2:13" s="67" customFormat="1">
      <c r="B289" s="48">
        <f t="shared" si="9"/>
        <v>285</v>
      </c>
      <c r="C289" s="41" t="s">
        <v>47</v>
      </c>
      <c r="D289" s="41" t="s">
        <v>60</v>
      </c>
      <c r="E289" s="48"/>
      <c r="F289" s="48"/>
      <c r="G289" s="14">
        <v>75</v>
      </c>
      <c r="H289" s="66">
        <v>111.4</v>
      </c>
      <c r="I289" s="6">
        <f t="shared" si="8"/>
        <v>21345.999999999985</v>
      </c>
      <c r="J289" s="68"/>
    </row>
    <row r="290" spans="2:13" s="67" customFormat="1">
      <c r="B290" s="48">
        <f t="shared" si="9"/>
        <v>286</v>
      </c>
      <c r="C290" s="41" t="s">
        <v>558</v>
      </c>
      <c r="D290" s="41" t="s">
        <v>529</v>
      </c>
      <c r="E290" s="48"/>
      <c r="F290" s="48"/>
      <c r="G290" s="14">
        <v>75</v>
      </c>
      <c r="H290" s="66">
        <v>28.6</v>
      </c>
      <c r="I290" s="6">
        <f t="shared" si="8"/>
        <v>21374.599999999984</v>
      </c>
      <c r="J290" s="68"/>
    </row>
    <row r="291" spans="2:13" s="67" customFormat="1">
      <c r="B291" s="48">
        <f t="shared" si="9"/>
        <v>287</v>
      </c>
      <c r="C291" s="41" t="s">
        <v>529</v>
      </c>
      <c r="D291" s="41" t="s">
        <v>247</v>
      </c>
      <c r="E291" s="48"/>
      <c r="F291" s="48"/>
      <c r="G291" s="14">
        <v>75</v>
      </c>
      <c r="H291" s="66">
        <v>135.9</v>
      </c>
      <c r="I291" s="6">
        <f t="shared" si="8"/>
        <v>21510.499999999985</v>
      </c>
      <c r="J291" s="68"/>
    </row>
    <row r="292" spans="2:13" s="67" customFormat="1">
      <c r="B292" s="48">
        <f t="shared" si="9"/>
        <v>288</v>
      </c>
      <c r="C292" s="41" t="s">
        <v>558</v>
      </c>
      <c r="D292" s="41" t="s">
        <v>653</v>
      </c>
      <c r="E292" s="48"/>
      <c r="F292" s="48"/>
      <c r="G292" s="14">
        <v>75</v>
      </c>
      <c r="H292" s="66">
        <v>91</v>
      </c>
      <c r="I292" s="6">
        <f t="shared" si="8"/>
        <v>21601.499999999985</v>
      </c>
      <c r="J292" s="68"/>
    </row>
    <row r="293" spans="2:13" s="67" customFormat="1">
      <c r="B293" s="48">
        <f t="shared" si="9"/>
        <v>289</v>
      </c>
      <c r="C293" s="41" t="s">
        <v>653</v>
      </c>
      <c r="D293" s="41" t="s">
        <v>650</v>
      </c>
      <c r="E293" s="48" t="s">
        <v>526</v>
      </c>
      <c r="F293" s="48">
        <v>0.37</v>
      </c>
      <c r="G293" s="14">
        <v>75</v>
      </c>
      <c r="H293" s="66">
        <v>18</v>
      </c>
      <c r="I293" s="6">
        <f t="shared" si="8"/>
        <v>21619.499999999985</v>
      </c>
      <c r="J293" s="68"/>
    </row>
    <row r="294" spans="2:13" s="67" customFormat="1">
      <c r="B294" s="48">
        <f t="shared" si="9"/>
        <v>290</v>
      </c>
      <c r="C294" s="41" t="s">
        <v>650</v>
      </c>
      <c r="D294" s="41" t="s">
        <v>560</v>
      </c>
      <c r="E294" s="48" t="s">
        <v>526</v>
      </c>
      <c r="F294" s="48">
        <v>0.37</v>
      </c>
      <c r="G294" s="14">
        <v>75</v>
      </c>
      <c r="H294" s="66">
        <v>31</v>
      </c>
      <c r="I294" s="6">
        <f t="shared" si="8"/>
        <v>21650.499999999985</v>
      </c>
      <c r="J294" s="68"/>
    </row>
    <row r="295" spans="2:13">
      <c r="B295" s="48">
        <f t="shared" si="9"/>
        <v>291</v>
      </c>
      <c r="C295" s="41" t="s">
        <v>560</v>
      </c>
      <c r="D295" s="41" t="s">
        <v>570</v>
      </c>
      <c r="E295" s="48" t="s">
        <v>526</v>
      </c>
      <c r="F295" s="48">
        <v>0.37</v>
      </c>
      <c r="G295" s="14">
        <v>75</v>
      </c>
      <c r="H295" s="66">
        <v>82.4</v>
      </c>
      <c r="I295" s="6">
        <f t="shared" si="8"/>
        <v>21732.899999999987</v>
      </c>
      <c r="J295" s="68"/>
    </row>
    <row r="296" spans="2:13">
      <c r="B296" s="48">
        <f t="shared" si="9"/>
        <v>292</v>
      </c>
      <c r="C296" s="41" t="s">
        <v>570</v>
      </c>
      <c r="D296" s="41" t="s">
        <v>564</v>
      </c>
      <c r="E296" s="48"/>
      <c r="F296" s="48"/>
      <c r="G296" s="14">
        <v>75</v>
      </c>
      <c r="H296" s="66">
        <v>43.6</v>
      </c>
      <c r="I296" s="6">
        <f t="shared" si="8"/>
        <v>21776.499999999985</v>
      </c>
      <c r="J296" s="68"/>
    </row>
    <row r="297" spans="2:13">
      <c r="B297" s="48">
        <f t="shared" si="9"/>
        <v>293</v>
      </c>
      <c r="C297" s="41" t="s">
        <v>564</v>
      </c>
      <c r="D297" s="41" t="s">
        <v>571</v>
      </c>
      <c r="E297" s="48"/>
      <c r="F297" s="48"/>
      <c r="G297" s="48">
        <v>75</v>
      </c>
      <c r="H297" s="48">
        <v>105.8</v>
      </c>
      <c r="I297" s="6">
        <f t="shared" si="8"/>
        <v>21882.299999999985</v>
      </c>
      <c r="J297" s="68"/>
      <c r="M297">
        <f>564-12.4</f>
        <v>551.6</v>
      </c>
    </row>
    <row r="298" spans="2:13">
      <c r="B298" s="48">
        <f t="shared" si="9"/>
        <v>294</v>
      </c>
      <c r="C298" s="41" t="s">
        <v>614</v>
      </c>
      <c r="D298" s="41" t="s">
        <v>53</v>
      </c>
      <c r="E298" s="48"/>
      <c r="F298" s="48"/>
      <c r="G298" s="48">
        <v>75</v>
      </c>
      <c r="H298" s="48">
        <v>151.19999999999999</v>
      </c>
      <c r="I298" s="6">
        <f t="shared" si="8"/>
        <v>22033.499999999985</v>
      </c>
      <c r="J298" s="68"/>
    </row>
    <row r="299" spans="2:13">
      <c r="B299" s="48">
        <f t="shared" si="9"/>
        <v>295</v>
      </c>
      <c r="C299" s="41" t="s">
        <v>53</v>
      </c>
      <c r="D299" s="41" t="s">
        <v>513</v>
      </c>
      <c r="E299" s="48"/>
      <c r="F299" s="48"/>
      <c r="G299" s="48">
        <v>75</v>
      </c>
      <c r="H299" s="48">
        <v>551.6</v>
      </c>
      <c r="I299" s="6">
        <f t="shared" si="8"/>
        <v>22585.099999999984</v>
      </c>
      <c r="J299" s="68"/>
    </row>
    <row r="300" spans="2:13">
      <c r="B300" s="48">
        <f t="shared" si="9"/>
        <v>296</v>
      </c>
      <c r="C300" s="41" t="s">
        <v>60</v>
      </c>
      <c r="D300" s="41" t="s">
        <v>174</v>
      </c>
      <c r="E300" s="48"/>
      <c r="F300" s="48"/>
      <c r="G300" s="48">
        <v>75</v>
      </c>
      <c r="H300" s="48">
        <v>135.80000000000001</v>
      </c>
      <c r="I300" s="6">
        <f t="shared" si="8"/>
        <v>22720.899999999983</v>
      </c>
      <c r="J300" s="68"/>
    </row>
    <row r="301" spans="2:13">
      <c r="B301" s="48">
        <f t="shared" si="9"/>
        <v>297</v>
      </c>
      <c r="C301" s="41" t="s">
        <v>470</v>
      </c>
      <c r="D301" s="41" t="s">
        <v>452</v>
      </c>
      <c r="E301" s="48"/>
      <c r="F301" s="48"/>
      <c r="G301" s="48">
        <v>75</v>
      </c>
      <c r="H301" s="48">
        <v>45.7</v>
      </c>
      <c r="I301" s="6">
        <f t="shared" si="8"/>
        <v>22766.599999999984</v>
      </c>
      <c r="J301" s="68"/>
    </row>
    <row r="302" spans="2:13">
      <c r="B302" s="48">
        <f t="shared" si="9"/>
        <v>298</v>
      </c>
      <c r="C302" s="48" t="s">
        <v>252</v>
      </c>
      <c r="D302" s="48" t="s">
        <v>216</v>
      </c>
      <c r="E302" s="48"/>
      <c r="F302" s="48"/>
      <c r="G302" s="48">
        <v>90</v>
      </c>
      <c r="H302" s="48">
        <v>269.10000000000002</v>
      </c>
      <c r="I302" s="6">
        <f t="shared" si="8"/>
        <v>23035.699999999983</v>
      </c>
      <c r="J302" s="68"/>
    </row>
    <row r="303" spans="2:13">
      <c r="B303" s="48">
        <f t="shared" si="9"/>
        <v>299</v>
      </c>
      <c r="C303" s="48" t="s">
        <v>219</v>
      </c>
      <c r="D303" s="48" t="s">
        <v>291</v>
      </c>
      <c r="E303" s="48"/>
      <c r="F303" s="48"/>
      <c r="G303" s="48">
        <v>90</v>
      </c>
      <c r="H303" s="48">
        <v>60.6</v>
      </c>
      <c r="I303" s="6">
        <f t="shared" si="8"/>
        <v>23096.299999999981</v>
      </c>
      <c r="J303" s="68"/>
    </row>
    <row r="304" spans="2:13">
      <c r="B304" s="48">
        <f t="shared" si="9"/>
        <v>300</v>
      </c>
      <c r="C304" s="48" t="s">
        <v>291</v>
      </c>
      <c r="D304" s="48" t="s">
        <v>270</v>
      </c>
      <c r="E304" s="48"/>
      <c r="F304" s="48"/>
      <c r="G304" s="48">
        <v>90</v>
      </c>
      <c r="H304" s="48">
        <v>226</v>
      </c>
      <c r="I304" s="6">
        <f t="shared" si="8"/>
        <v>23322.299999999981</v>
      </c>
      <c r="J304" s="68"/>
    </row>
    <row r="305" spans="2:18">
      <c r="B305" s="48">
        <f t="shared" si="9"/>
        <v>301</v>
      </c>
      <c r="C305" s="48" t="s">
        <v>270</v>
      </c>
      <c r="D305" s="48" t="s">
        <v>140</v>
      </c>
      <c r="E305" s="48" t="s">
        <v>631</v>
      </c>
      <c r="F305" s="48">
        <v>0.39</v>
      </c>
      <c r="G305" s="48">
        <v>90</v>
      </c>
      <c r="H305" s="48">
        <v>6.2</v>
      </c>
      <c r="I305" s="6">
        <f t="shared" si="8"/>
        <v>23328.499999999982</v>
      </c>
      <c r="J305" s="68"/>
    </row>
    <row r="306" spans="2:18">
      <c r="B306" s="48">
        <f t="shared" si="9"/>
        <v>302</v>
      </c>
      <c r="C306" s="48" t="s">
        <v>270</v>
      </c>
      <c r="D306" s="48" t="s">
        <v>140</v>
      </c>
      <c r="E306" s="48"/>
      <c r="F306" s="48"/>
      <c r="G306" s="48">
        <v>90</v>
      </c>
      <c r="H306" s="48">
        <v>216.1</v>
      </c>
      <c r="I306" s="6">
        <f t="shared" si="8"/>
        <v>23544.59999999998</v>
      </c>
      <c r="J306" s="68"/>
    </row>
    <row r="307" spans="2:18">
      <c r="B307" s="48">
        <f t="shared" si="9"/>
        <v>303</v>
      </c>
      <c r="C307" s="41" t="s">
        <v>354</v>
      </c>
      <c r="D307" s="41" t="s">
        <v>219</v>
      </c>
      <c r="E307" s="48"/>
      <c r="F307" s="48"/>
      <c r="G307" s="48">
        <v>90</v>
      </c>
      <c r="H307" s="48">
        <v>35.5</v>
      </c>
      <c r="I307" s="6">
        <f t="shared" si="8"/>
        <v>23580.09999999998</v>
      </c>
      <c r="J307" s="68"/>
      <c r="L307" s="6" t="s">
        <v>140</v>
      </c>
      <c r="M307" s="6" t="s">
        <v>270</v>
      </c>
      <c r="N307" s="6" t="s">
        <v>654</v>
      </c>
      <c r="O307" s="6" t="s">
        <v>30</v>
      </c>
      <c r="P307" s="6"/>
      <c r="Q307" s="6"/>
      <c r="R307" s="6">
        <v>190</v>
      </c>
    </row>
    <row r="308" spans="2:18">
      <c r="B308" s="48">
        <f t="shared" si="9"/>
        <v>304</v>
      </c>
      <c r="C308" s="41" t="s">
        <v>354</v>
      </c>
      <c r="D308" s="41" t="s">
        <v>219</v>
      </c>
      <c r="E308" s="48" t="s">
        <v>622</v>
      </c>
      <c r="F308" s="48">
        <v>0.39</v>
      </c>
      <c r="G308" s="48">
        <v>90</v>
      </c>
      <c r="H308" s="48">
        <v>4.3</v>
      </c>
      <c r="I308" s="6">
        <f t="shared" si="8"/>
        <v>23584.39999999998</v>
      </c>
      <c r="J308" s="68"/>
      <c r="L308" s="6" t="s">
        <v>270</v>
      </c>
      <c r="M308" s="6" t="s">
        <v>219</v>
      </c>
      <c r="N308" s="6" t="s">
        <v>654</v>
      </c>
      <c r="O308" s="6" t="s">
        <v>30</v>
      </c>
      <c r="P308" s="6"/>
      <c r="Q308" s="6"/>
      <c r="R308" s="6">
        <v>280</v>
      </c>
    </row>
    <row r="309" spans="2:18">
      <c r="B309" s="48">
        <f t="shared" si="9"/>
        <v>305</v>
      </c>
      <c r="C309" s="41" t="s">
        <v>655</v>
      </c>
      <c r="D309" s="41" t="s">
        <v>535</v>
      </c>
      <c r="E309" s="48"/>
      <c r="F309" s="48"/>
      <c r="G309" s="6">
        <v>90</v>
      </c>
      <c r="H309" s="6">
        <v>188</v>
      </c>
      <c r="I309" s="6">
        <f t="shared" si="8"/>
        <v>23772.39999999998</v>
      </c>
      <c r="J309" s="68"/>
      <c r="L309" s="73" t="s">
        <v>104</v>
      </c>
      <c r="M309" s="73" t="s">
        <v>80</v>
      </c>
      <c r="N309" s="48" t="s">
        <v>654</v>
      </c>
      <c r="O309" s="48" t="s">
        <v>30</v>
      </c>
      <c r="P309" s="6"/>
      <c r="Q309" s="6"/>
      <c r="R309" s="6">
        <v>45</v>
      </c>
    </row>
    <row r="310" spans="2:18">
      <c r="B310" s="48">
        <f t="shared" si="9"/>
        <v>306</v>
      </c>
      <c r="C310" s="41" t="s">
        <v>536</v>
      </c>
      <c r="D310" s="41" t="s">
        <v>120</v>
      </c>
      <c r="E310" s="48"/>
      <c r="F310" s="48"/>
      <c r="G310" s="6">
        <v>90</v>
      </c>
      <c r="H310" s="6">
        <v>154.6</v>
      </c>
      <c r="I310" s="6">
        <f t="shared" si="8"/>
        <v>23926.999999999978</v>
      </c>
      <c r="J310" s="68"/>
      <c r="L310" s="6" t="s">
        <v>80</v>
      </c>
      <c r="M310" s="6" t="s">
        <v>167</v>
      </c>
      <c r="N310" s="48" t="s">
        <v>654</v>
      </c>
      <c r="O310" s="48" t="s">
        <v>30</v>
      </c>
      <c r="P310" s="6"/>
      <c r="Q310" s="6"/>
      <c r="R310" s="6">
        <v>90</v>
      </c>
    </row>
    <row r="311" spans="2:18">
      <c r="B311" s="48">
        <f t="shared" si="9"/>
        <v>307</v>
      </c>
      <c r="C311" s="41" t="s">
        <v>120</v>
      </c>
      <c r="D311" s="41" t="s">
        <v>123</v>
      </c>
      <c r="E311" s="48"/>
      <c r="F311" s="48"/>
      <c r="G311" s="6">
        <v>90</v>
      </c>
      <c r="H311" s="6">
        <v>95.6</v>
      </c>
      <c r="I311" s="6">
        <f t="shared" si="8"/>
        <v>24022.599999999977</v>
      </c>
      <c r="J311" s="68"/>
      <c r="L311" s="6" t="s">
        <v>167</v>
      </c>
      <c r="M311" s="6" t="s">
        <v>656</v>
      </c>
      <c r="N311" s="48" t="s">
        <v>654</v>
      </c>
      <c r="O311" s="48" t="s">
        <v>30</v>
      </c>
      <c r="P311" s="6"/>
      <c r="Q311" s="6"/>
      <c r="R311" s="6">
        <v>151</v>
      </c>
    </row>
    <row r="312" spans="2:18">
      <c r="B312" s="48">
        <f t="shared" si="9"/>
        <v>308</v>
      </c>
      <c r="C312" s="29" t="s">
        <v>92</v>
      </c>
      <c r="D312" s="29" t="s">
        <v>263</v>
      </c>
      <c r="E312" s="48"/>
      <c r="F312" s="48"/>
      <c r="G312" s="48">
        <v>90</v>
      </c>
      <c r="H312" s="6">
        <v>25</v>
      </c>
      <c r="I312" s="6">
        <f t="shared" si="8"/>
        <v>24047.599999999977</v>
      </c>
      <c r="J312" s="68"/>
      <c r="L312" s="73" t="s">
        <v>657</v>
      </c>
      <c r="M312" s="73" t="s">
        <v>658</v>
      </c>
      <c r="N312" s="48" t="s">
        <v>654</v>
      </c>
      <c r="O312" s="48" t="s">
        <v>30</v>
      </c>
      <c r="P312" s="6"/>
      <c r="Q312" s="6"/>
      <c r="R312" s="6">
        <v>174</v>
      </c>
    </row>
    <row r="313" spans="2:18">
      <c r="B313" s="48">
        <f t="shared" si="9"/>
        <v>309</v>
      </c>
      <c r="C313" s="29" t="s">
        <v>263</v>
      </c>
      <c r="D313" s="29" t="s">
        <v>216</v>
      </c>
      <c r="E313" s="48"/>
      <c r="F313" s="48"/>
      <c r="G313" s="48">
        <v>90</v>
      </c>
      <c r="H313" s="48">
        <v>170</v>
      </c>
      <c r="I313" s="6">
        <f t="shared" si="8"/>
        <v>24217.599999999977</v>
      </c>
      <c r="J313" s="68"/>
      <c r="L313" s="73" t="s">
        <v>344</v>
      </c>
      <c r="M313" s="73" t="s">
        <v>392</v>
      </c>
      <c r="N313" s="5"/>
      <c r="O313" s="48" t="s">
        <v>30</v>
      </c>
      <c r="P313" s="6"/>
      <c r="Q313" s="6"/>
      <c r="R313" s="6">
        <v>28</v>
      </c>
    </row>
    <row r="314" spans="2:18">
      <c r="B314" s="48">
        <f t="shared" si="9"/>
        <v>310</v>
      </c>
      <c r="C314" s="29" t="s">
        <v>456</v>
      </c>
      <c r="D314" s="29" t="s">
        <v>123</v>
      </c>
      <c r="E314" s="48"/>
      <c r="F314" s="48"/>
      <c r="G314" s="48">
        <v>90</v>
      </c>
      <c r="H314" s="48">
        <v>25</v>
      </c>
      <c r="I314" s="6">
        <f t="shared" si="8"/>
        <v>24242.599999999977</v>
      </c>
      <c r="J314" s="68"/>
      <c r="L314" s="73" t="s">
        <v>392</v>
      </c>
      <c r="M314" s="73" t="s">
        <v>31</v>
      </c>
      <c r="N314" s="5"/>
      <c r="O314" s="48" t="s">
        <v>30</v>
      </c>
      <c r="P314" s="6"/>
      <c r="Q314" s="6"/>
      <c r="R314" s="6">
        <v>169</v>
      </c>
    </row>
    <row r="315" spans="2:18">
      <c r="B315" s="48">
        <f t="shared" si="9"/>
        <v>311</v>
      </c>
      <c r="C315" s="41" t="s">
        <v>655</v>
      </c>
      <c r="D315" s="41" t="s">
        <v>536</v>
      </c>
      <c r="E315" s="48"/>
      <c r="F315" s="48"/>
      <c r="G315" s="48">
        <v>90</v>
      </c>
      <c r="H315" s="48">
        <v>28.7</v>
      </c>
      <c r="I315" s="6">
        <f t="shared" si="8"/>
        <v>24271.299999999977</v>
      </c>
      <c r="J315" s="68"/>
      <c r="L315" s="73"/>
      <c r="M315" s="73"/>
      <c r="N315" s="5"/>
      <c r="O315" s="48"/>
      <c r="P315" s="6"/>
      <c r="Q315" s="6"/>
      <c r="R315" s="6"/>
    </row>
    <row r="316" spans="2:18">
      <c r="B316" s="48">
        <f t="shared" si="9"/>
        <v>312</v>
      </c>
      <c r="C316" s="48" t="s">
        <v>66</v>
      </c>
      <c r="D316" s="48" t="s">
        <v>75</v>
      </c>
      <c r="E316" s="48"/>
      <c r="F316" s="48"/>
      <c r="G316" s="48">
        <v>110</v>
      </c>
      <c r="H316" s="48">
        <v>134.4</v>
      </c>
      <c r="I316" s="6">
        <f t="shared" si="8"/>
        <v>24405.699999999979</v>
      </c>
      <c r="J316" s="68"/>
      <c r="L316" s="6" t="s">
        <v>156</v>
      </c>
      <c r="M316" s="6" t="s">
        <v>132</v>
      </c>
      <c r="N316" s="5"/>
      <c r="O316" s="48" t="s">
        <v>30</v>
      </c>
      <c r="P316" s="6"/>
      <c r="Q316" s="6"/>
      <c r="R316" s="6">
        <v>21</v>
      </c>
    </row>
    <row r="317" spans="2:18">
      <c r="B317" s="48">
        <f t="shared" si="9"/>
        <v>313</v>
      </c>
      <c r="C317" s="48" t="s">
        <v>75</v>
      </c>
      <c r="D317" s="48" t="s">
        <v>659</v>
      </c>
      <c r="E317" s="48"/>
      <c r="F317" s="48"/>
      <c r="G317" s="48">
        <v>110</v>
      </c>
      <c r="H317" s="48">
        <v>50.4</v>
      </c>
      <c r="I317" s="6">
        <f t="shared" si="8"/>
        <v>24456.09999999998</v>
      </c>
      <c r="J317" s="68"/>
      <c r="L317" s="6" t="s">
        <v>132</v>
      </c>
      <c r="M317" s="6" t="s">
        <v>151</v>
      </c>
      <c r="N317" s="5"/>
      <c r="O317" s="48" t="s">
        <v>30</v>
      </c>
      <c r="P317" s="6"/>
      <c r="Q317" s="6"/>
      <c r="R317" s="6">
        <v>69</v>
      </c>
    </row>
    <row r="318" spans="2:18">
      <c r="B318" s="48">
        <f t="shared" si="9"/>
        <v>314</v>
      </c>
      <c r="C318" s="48" t="s">
        <v>63</v>
      </c>
      <c r="D318" s="48" t="s">
        <v>62</v>
      </c>
      <c r="E318" s="48"/>
      <c r="F318" s="48"/>
      <c r="G318" s="48">
        <v>110</v>
      </c>
      <c r="H318" s="48">
        <v>120.1</v>
      </c>
      <c r="I318" s="6">
        <f t="shared" si="8"/>
        <v>24576.199999999979</v>
      </c>
      <c r="J318" s="68"/>
      <c r="L318" s="6" t="s">
        <v>151</v>
      </c>
      <c r="M318" s="6" t="s">
        <v>660</v>
      </c>
      <c r="N318" s="5"/>
      <c r="O318" s="48" t="s">
        <v>30</v>
      </c>
      <c r="P318" s="6"/>
      <c r="Q318" s="6"/>
      <c r="R318" s="6">
        <v>152</v>
      </c>
    </row>
    <row r="319" spans="2:18">
      <c r="B319" s="48">
        <f t="shared" si="9"/>
        <v>315</v>
      </c>
      <c r="C319" s="48" t="s">
        <v>62</v>
      </c>
      <c r="D319" s="48" t="s">
        <v>614</v>
      </c>
      <c r="E319" s="48"/>
      <c r="F319" s="48"/>
      <c r="G319" s="48">
        <v>110</v>
      </c>
      <c r="H319" s="48">
        <v>32.9</v>
      </c>
      <c r="I319" s="6">
        <f t="shared" si="8"/>
        <v>24609.09999999998</v>
      </c>
      <c r="J319" s="68"/>
      <c r="L319" s="6" t="s">
        <v>216</v>
      </c>
      <c r="M319" s="6" t="s">
        <v>252</v>
      </c>
      <c r="N319" s="5"/>
      <c r="O319" s="48" t="s">
        <v>30</v>
      </c>
      <c r="P319" s="6"/>
      <c r="Q319" s="6"/>
      <c r="R319" s="6">
        <v>246</v>
      </c>
    </row>
    <row r="320" spans="2:18">
      <c r="B320" s="48">
        <f t="shared" si="9"/>
        <v>316</v>
      </c>
      <c r="C320" s="48" t="s">
        <v>121</v>
      </c>
      <c r="D320" s="48" t="s">
        <v>365</v>
      </c>
      <c r="E320" s="48"/>
      <c r="F320" s="48"/>
      <c r="G320" s="48">
        <v>110</v>
      </c>
      <c r="H320" s="48">
        <v>186.9</v>
      </c>
      <c r="I320" s="6">
        <f t="shared" si="8"/>
        <v>24795.999999999982</v>
      </c>
      <c r="J320" s="68"/>
      <c r="L320" s="6" t="s">
        <v>233</v>
      </c>
      <c r="M320" s="6" t="s">
        <v>661</v>
      </c>
      <c r="N320" s="6" t="s">
        <v>29</v>
      </c>
      <c r="O320" s="48" t="s">
        <v>30</v>
      </c>
      <c r="P320" s="6"/>
      <c r="Q320" s="5"/>
      <c r="R320" s="48">
        <v>60</v>
      </c>
    </row>
    <row r="321" spans="2:13">
      <c r="B321" s="48">
        <f t="shared" si="9"/>
        <v>317</v>
      </c>
      <c r="C321" s="48" t="s">
        <v>365</v>
      </c>
      <c r="D321" s="48" t="s">
        <v>507</v>
      </c>
      <c r="E321" s="48"/>
      <c r="F321" s="48"/>
      <c r="G321" s="48">
        <v>110</v>
      </c>
      <c r="H321" s="48">
        <v>79.8</v>
      </c>
      <c r="I321" s="6">
        <f t="shared" si="8"/>
        <v>24875.799999999981</v>
      </c>
      <c r="J321" s="68"/>
    </row>
    <row r="322" spans="2:13">
      <c r="B322" s="48">
        <f t="shared" si="9"/>
        <v>318</v>
      </c>
      <c r="C322" s="48" t="s">
        <v>507</v>
      </c>
      <c r="D322" s="48" t="s">
        <v>456</v>
      </c>
      <c r="E322" s="48"/>
      <c r="F322" s="48"/>
      <c r="G322" s="48">
        <v>110</v>
      </c>
      <c r="H322" s="48">
        <v>160.1</v>
      </c>
      <c r="I322" s="6">
        <f t="shared" si="8"/>
        <v>25035.89999999998</v>
      </c>
      <c r="J322" s="68"/>
    </row>
    <row r="323" spans="2:13">
      <c r="B323" s="48">
        <f t="shared" si="9"/>
        <v>319</v>
      </c>
      <c r="C323" s="48" t="s">
        <v>521</v>
      </c>
      <c r="D323" s="48" t="s">
        <v>589</v>
      </c>
      <c r="E323" s="48"/>
      <c r="F323" s="48"/>
      <c r="G323" s="48">
        <v>110</v>
      </c>
      <c r="H323" s="48">
        <v>56.7</v>
      </c>
      <c r="I323" s="6">
        <f t="shared" si="8"/>
        <v>25092.59999999998</v>
      </c>
      <c r="J323" s="68"/>
    </row>
    <row r="324" spans="2:13">
      <c r="B324" s="48">
        <f t="shared" si="9"/>
        <v>320</v>
      </c>
      <c r="C324" s="48" t="s">
        <v>470</v>
      </c>
      <c r="D324" s="48" t="s">
        <v>458</v>
      </c>
      <c r="E324" s="48"/>
      <c r="F324" s="48"/>
      <c r="G324" s="48">
        <v>125</v>
      </c>
      <c r="H324" s="48">
        <v>128.9</v>
      </c>
      <c r="I324" s="6">
        <f t="shared" si="8"/>
        <v>25221.499999999982</v>
      </c>
      <c r="J324" s="68"/>
    </row>
    <row r="325" spans="2:13">
      <c r="B325" s="48">
        <f t="shared" si="9"/>
        <v>321</v>
      </c>
      <c r="C325" s="48" t="s">
        <v>66</v>
      </c>
      <c r="D325" s="48" t="s">
        <v>314</v>
      </c>
      <c r="E325" s="48"/>
      <c r="F325" s="48"/>
      <c r="G325" s="48">
        <v>125</v>
      </c>
      <c r="H325" s="48">
        <v>65.7</v>
      </c>
      <c r="I325" s="6">
        <f t="shared" si="8"/>
        <v>25287.199999999983</v>
      </c>
      <c r="J325" s="68"/>
    </row>
    <row r="326" spans="2:13">
      <c r="B326" s="48">
        <f t="shared" si="9"/>
        <v>322</v>
      </c>
      <c r="C326" s="48" t="s">
        <v>314</v>
      </c>
      <c r="D326" s="48" t="s">
        <v>94</v>
      </c>
      <c r="E326" s="48"/>
      <c r="F326" s="48"/>
      <c r="G326" s="48">
        <v>125</v>
      </c>
      <c r="H326" s="48">
        <v>73.2</v>
      </c>
      <c r="I326" s="6">
        <f t="shared" ref="I326:I335" si="10">+I325+H326</f>
        <v>25360.399999999983</v>
      </c>
      <c r="J326" s="68"/>
    </row>
    <row r="327" spans="2:13">
      <c r="B327" s="48">
        <f t="shared" ref="B327:B335" si="11">1+B326</f>
        <v>323</v>
      </c>
      <c r="C327" s="48" t="s">
        <v>513</v>
      </c>
      <c r="D327" s="48" t="s">
        <v>92</v>
      </c>
      <c r="E327" s="48"/>
      <c r="F327" s="48"/>
      <c r="G327" s="48">
        <v>125</v>
      </c>
      <c r="H327" s="48">
        <v>64.900000000000006</v>
      </c>
      <c r="I327" s="6">
        <f t="shared" si="10"/>
        <v>25425.299999999985</v>
      </c>
      <c r="J327" s="68"/>
    </row>
    <row r="328" spans="2:13">
      <c r="B328" s="48">
        <f t="shared" si="11"/>
        <v>324</v>
      </c>
      <c r="C328" s="48" t="s">
        <v>521</v>
      </c>
      <c r="D328" s="48" t="s">
        <v>33</v>
      </c>
      <c r="E328" s="48"/>
      <c r="F328" s="48"/>
      <c r="G328" s="48">
        <v>140</v>
      </c>
      <c r="H328" s="48">
        <v>95</v>
      </c>
      <c r="I328" s="6">
        <f t="shared" si="10"/>
        <v>25520.299999999985</v>
      </c>
      <c r="J328" s="68"/>
    </row>
    <row r="329" spans="2:13">
      <c r="B329" s="48">
        <f t="shared" si="11"/>
        <v>325</v>
      </c>
      <c r="C329" s="48" t="s">
        <v>33</v>
      </c>
      <c r="D329" s="48">
        <v>22</v>
      </c>
      <c r="E329" s="48"/>
      <c r="F329" s="48"/>
      <c r="G329" s="48">
        <v>140</v>
      </c>
      <c r="H329" s="48">
        <v>58.6</v>
      </c>
      <c r="I329" s="6">
        <f t="shared" si="10"/>
        <v>25578.899999999983</v>
      </c>
      <c r="J329" s="68"/>
    </row>
    <row r="330" spans="2:13">
      <c r="B330" s="48">
        <f t="shared" si="11"/>
        <v>326</v>
      </c>
      <c r="C330" s="48" t="s">
        <v>174</v>
      </c>
      <c r="D330" s="48" t="s">
        <v>172</v>
      </c>
      <c r="E330" s="48"/>
      <c r="F330" s="48"/>
      <c r="G330" s="48">
        <v>140</v>
      </c>
      <c r="H330" s="48">
        <v>415</v>
      </c>
      <c r="I330" s="6">
        <f t="shared" si="10"/>
        <v>25993.899999999983</v>
      </c>
      <c r="J330" s="68"/>
    </row>
    <row r="331" spans="2:13">
      <c r="B331" s="48">
        <f t="shared" si="11"/>
        <v>327</v>
      </c>
      <c r="C331" s="48" t="s">
        <v>172</v>
      </c>
      <c r="D331" s="48" t="s">
        <v>66</v>
      </c>
      <c r="E331" s="48"/>
      <c r="F331" s="48"/>
      <c r="G331" s="48">
        <v>140</v>
      </c>
      <c r="H331" s="48">
        <v>155</v>
      </c>
      <c r="I331" s="6">
        <f t="shared" si="10"/>
        <v>26148.899999999983</v>
      </c>
      <c r="J331" s="68"/>
      <c r="M331">
        <f>1651-1532</f>
        <v>119</v>
      </c>
    </row>
    <row r="332" spans="2:13">
      <c r="B332" s="48">
        <f t="shared" si="11"/>
        <v>328</v>
      </c>
      <c r="C332" s="48" t="s">
        <v>174</v>
      </c>
      <c r="D332" s="48" t="s">
        <v>63</v>
      </c>
      <c r="E332" s="48" t="s">
        <v>176</v>
      </c>
      <c r="F332" s="48">
        <v>0.44</v>
      </c>
      <c r="G332" s="48">
        <v>140</v>
      </c>
      <c r="H332" s="48">
        <v>6.4</v>
      </c>
      <c r="I332" s="6">
        <f t="shared" si="10"/>
        <v>26155.299999999985</v>
      </c>
      <c r="J332" s="68"/>
    </row>
    <row r="333" spans="2:13">
      <c r="B333" s="48">
        <f t="shared" si="11"/>
        <v>329</v>
      </c>
      <c r="C333" s="48" t="s">
        <v>63</v>
      </c>
      <c r="D333" s="48" t="s">
        <v>521</v>
      </c>
      <c r="E333" s="48"/>
      <c r="F333" s="48"/>
      <c r="G333" s="48">
        <v>140</v>
      </c>
      <c r="H333" s="48">
        <v>110</v>
      </c>
      <c r="I333" s="6">
        <f t="shared" si="10"/>
        <v>26265.299999999985</v>
      </c>
      <c r="J333" s="68"/>
    </row>
    <row r="334" spans="2:13">
      <c r="B334" s="48">
        <f t="shared" si="11"/>
        <v>330</v>
      </c>
      <c r="C334" s="48" t="s">
        <v>488</v>
      </c>
      <c r="D334" s="48" t="s">
        <v>515</v>
      </c>
      <c r="E334" s="5"/>
      <c r="F334" s="5"/>
      <c r="G334" s="48">
        <v>160</v>
      </c>
      <c r="H334" s="48">
        <v>26</v>
      </c>
      <c r="I334" s="6">
        <f t="shared" si="10"/>
        <v>26291.299999999985</v>
      </c>
      <c r="J334" s="68"/>
    </row>
    <row r="335" spans="2:13">
      <c r="B335" s="48">
        <f t="shared" si="11"/>
        <v>331</v>
      </c>
      <c r="C335" s="71" t="s">
        <v>663</v>
      </c>
      <c r="D335" s="71" t="s">
        <v>657</v>
      </c>
      <c r="E335" s="48"/>
      <c r="F335" s="48"/>
      <c r="G335" s="71">
        <v>63</v>
      </c>
      <c r="H335" s="72">
        <v>250</v>
      </c>
      <c r="I335" s="6">
        <f t="shared" si="10"/>
        <v>26541.299999999985</v>
      </c>
      <c r="J335" s="68"/>
    </row>
    <row r="336" spans="2:13">
      <c r="B336" s="71"/>
      <c r="C336" s="51"/>
      <c r="D336" s="51"/>
      <c r="E336" s="51"/>
      <c r="F336" s="51"/>
      <c r="G336" s="51"/>
      <c r="H336" s="51"/>
      <c r="I336" s="51"/>
      <c r="J336" s="68"/>
    </row>
    <row r="337" spans="2:16">
      <c r="B337" s="48">
        <v>63</v>
      </c>
      <c r="C337" s="48">
        <v>75</v>
      </c>
      <c r="D337" s="48">
        <v>90</v>
      </c>
      <c r="E337" s="14">
        <v>110</v>
      </c>
      <c r="F337" s="14">
        <v>125</v>
      </c>
      <c r="G337" s="14">
        <v>140</v>
      </c>
      <c r="H337" s="14">
        <v>160</v>
      </c>
      <c r="I337" s="48"/>
      <c r="J337" s="68"/>
      <c r="P337">
        <f>21921-3000</f>
        <v>18921</v>
      </c>
    </row>
    <row r="338" spans="2:16">
      <c r="B338" s="48">
        <f>+SUMIF($G$5:$G$333,B337,$H$5:$H$333)</f>
        <v>21034.699999999986</v>
      </c>
      <c r="C338" s="48">
        <f t="shared" ref="C338:H338" si="12">+SUMIF($G$5:$G$333,C337,$H$5:$H$333)</f>
        <v>1731.9</v>
      </c>
      <c r="D338" s="48">
        <f t="shared" si="12"/>
        <v>1504.7</v>
      </c>
      <c r="E338" s="48">
        <f t="shared" si="12"/>
        <v>821.3</v>
      </c>
      <c r="F338" s="48">
        <f t="shared" si="12"/>
        <v>332.70000000000005</v>
      </c>
      <c r="G338" s="48">
        <f t="shared" si="12"/>
        <v>840</v>
      </c>
      <c r="H338" s="48">
        <f t="shared" si="12"/>
        <v>0</v>
      </c>
      <c r="I338" s="48">
        <f>SUM(B338:H338)</f>
        <v>26265.299999999988</v>
      </c>
      <c r="J338" s="68"/>
      <c r="P338">
        <v>1820</v>
      </c>
    </row>
    <row r="339" spans="2:16" ht="18.75">
      <c r="B339" s="10">
        <v>23628</v>
      </c>
      <c r="C339" s="10">
        <v>1864</v>
      </c>
      <c r="D339" s="10">
        <v>1675</v>
      </c>
      <c r="E339" s="10">
        <v>939</v>
      </c>
      <c r="F339" s="10">
        <v>396</v>
      </c>
      <c r="G339" s="10">
        <v>845</v>
      </c>
      <c r="H339" s="10">
        <v>26</v>
      </c>
      <c r="I339" s="74">
        <f>+B339+C339+D339+E339+F339+G339+H339</f>
        <v>29373</v>
      </c>
      <c r="J339" s="68"/>
      <c r="P339">
        <v>1615</v>
      </c>
    </row>
    <row r="340" spans="2:16">
      <c r="P340">
        <v>877</v>
      </c>
    </row>
    <row r="341" spans="2:16">
      <c r="P341">
        <v>396</v>
      </c>
    </row>
    <row r="342" spans="2:16">
      <c r="E342" s="75" t="s">
        <v>429</v>
      </c>
      <c r="F342" s="27" t="s">
        <v>430</v>
      </c>
      <c r="G342" s="27" t="s">
        <v>420</v>
      </c>
      <c r="H342" s="28" t="s">
        <v>421</v>
      </c>
      <c r="I342" s="27" t="s">
        <v>431</v>
      </c>
      <c r="P342">
        <v>838</v>
      </c>
    </row>
    <row r="343" spans="2:16">
      <c r="E343" s="48">
        <v>63</v>
      </c>
      <c r="F343" s="48">
        <v>23628</v>
      </c>
      <c r="G343" s="6">
        <v>14700</v>
      </c>
      <c r="H343" s="6">
        <f>+B338</f>
        <v>21034.699999999986</v>
      </c>
      <c r="I343" s="5"/>
    </row>
    <row r="344" spans="2:16">
      <c r="E344" s="48">
        <v>75</v>
      </c>
      <c r="F344" s="48">
        <v>1864</v>
      </c>
      <c r="G344" s="6">
        <v>1550</v>
      </c>
      <c r="H344" s="6">
        <f>+C338</f>
        <v>1731.9</v>
      </c>
      <c r="I344" s="5"/>
    </row>
    <row r="345" spans="2:16">
      <c r="E345" s="48">
        <v>90</v>
      </c>
      <c r="F345" s="48">
        <v>1675</v>
      </c>
      <c r="G345" s="6">
        <v>2000</v>
      </c>
      <c r="H345" s="6">
        <f>+D338</f>
        <v>1504.7</v>
      </c>
      <c r="I345" s="5"/>
    </row>
    <row r="346" spans="2:16">
      <c r="E346" s="48">
        <v>110</v>
      </c>
      <c r="F346" s="48">
        <v>939</v>
      </c>
      <c r="G346" s="6">
        <v>900</v>
      </c>
      <c r="H346" s="6">
        <f>+E338</f>
        <v>821.3</v>
      </c>
      <c r="I346" s="5"/>
    </row>
    <row r="347" spans="2:16">
      <c r="E347" s="48">
        <v>125</v>
      </c>
      <c r="F347" s="48">
        <v>396</v>
      </c>
      <c r="G347" s="6">
        <v>396</v>
      </c>
      <c r="H347" s="6">
        <f>+F338</f>
        <v>332.70000000000005</v>
      </c>
      <c r="I347" s="5"/>
    </row>
    <row r="348" spans="2:16">
      <c r="E348" s="48">
        <v>140</v>
      </c>
      <c r="F348" s="48">
        <v>845</v>
      </c>
      <c r="G348" s="6">
        <v>840</v>
      </c>
      <c r="H348" s="6">
        <f>+G338</f>
        <v>840</v>
      </c>
      <c r="I348" s="5"/>
    </row>
    <row r="349" spans="2:16">
      <c r="E349" s="48">
        <v>160</v>
      </c>
      <c r="F349" s="48">
        <v>26</v>
      </c>
      <c r="G349" s="6">
        <f>+B426</f>
        <v>0</v>
      </c>
      <c r="H349" s="6"/>
      <c r="I349" s="5"/>
    </row>
  </sheetData>
  <autoFilter ref="C4:D335"/>
  <mergeCells count="2">
    <mergeCell ref="B3:I3"/>
    <mergeCell ref="J3:J4"/>
  </mergeCells>
  <printOptions horizontalCentered="1"/>
  <pageMargins left="0.70866141732283472" right="0.70866141732283472" top="0" bottom="0" header="0.31496062992125984" footer="0.31496062992125984"/>
  <pageSetup paperSize="9" scale="90" orientation="landscape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A272"/>
  <sheetViews>
    <sheetView topLeftCell="A88" workbookViewId="0">
      <selection activeCell="N13" sqref="N13"/>
    </sheetView>
  </sheetViews>
  <sheetFormatPr defaultRowHeight="15"/>
  <cols>
    <col min="3" max="3" width="13.7109375" bestFit="1" customWidth="1"/>
    <col min="4" max="4" width="12.140625" bestFit="1" customWidth="1"/>
    <col min="5" max="5" width="16" bestFit="1" customWidth="1"/>
    <col min="6" max="6" width="16.42578125" customWidth="1"/>
    <col min="7" max="7" width="13.5703125" bestFit="1" customWidth="1"/>
    <col min="9" max="9" width="10" customWidth="1"/>
    <col min="10" max="12" width="9.140625" hidden="1" customWidth="1"/>
    <col min="13" max="13" width="0.5703125" hidden="1" customWidth="1"/>
    <col min="14" max="14" width="18.42578125" customWidth="1"/>
  </cols>
  <sheetData>
    <row r="4" spans="2:18" ht="18.75">
      <c r="B4" s="259" t="s">
        <v>438</v>
      </c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</row>
    <row r="5" spans="2:18" ht="37.5">
      <c r="B5" s="43" t="s">
        <v>8</v>
      </c>
      <c r="C5" s="43" t="s">
        <v>10</v>
      </c>
      <c r="D5" s="43" t="s">
        <v>11</v>
      </c>
      <c r="E5" s="43" t="s">
        <v>12</v>
      </c>
      <c r="F5" s="44" t="s">
        <v>439</v>
      </c>
      <c r="G5" s="43" t="s">
        <v>440</v>
      </c>
      <c r="H5" s="271" t="s">
        <v>14</v>
      </c>
      <c r="I5" s="272"/>
      <c r="J5" s="45"/>
      <c r="K5" s="45"/>
      <c r="L5" s="45"/>
      <c r="M5" s="46"/>
      <c r="N5" s="47" t="s">
        <v>441</v>
      </c>
    </row>
    <row r="6" spans="2:18">
      <c r="B6" s="6">
        <v>1</v>
      </c>
      <c r="C6" s="6" t="s">
        <v>442</v>
      </c>
      <c r="D6" s="6" t="s">
        <v>443</v>
      </c>
      <c r="E6" s="3"/>
      <c r="F6" s="3"/>
      <c r="G6" s="6">
        <v>63</v>
      </c>
      <c r="H6" s="258">
        <v>56.1</v>
      </c>
      <c r="I6" s="258"/>
      <c r="J6" s="3"/>
      <c r="K6" s="3"/>
      <c r="L6" s="3"/>
      <c r="M6" s="3"/>
      <c r="N6" s="6">
        <f>+H6</f>
        <v>56.1</v>
      </c>
    </row>
    <row r="7" spans="2:18">
      <c r="B7" s="6">
        <f>1+B6</f>
        <v>2</v>
      </c>
      <c r="C7" s="6" t="s">
        <v>442</v>
      </c>
      <c r="D7" s="6" t="s">
        <v>443</v>
      </c>
      <c r="E7" s="3" t="s">
        <v>444</v>
      </c>
      <c r="F7" s="3"/>
      <c r="G7" s="6">
        <v>63</v>
      </c>
      <c r="H7" s="258">
        <v>3.5</v>
      </c>
      <c r="I7" s="258"/>
      <c r="J7" s="3"/>
      <c r="K7" s="3"/>
      <c r="L7" s="3"/>
      <c r="M7" s="3"/>
      <c r="N7" s="6">
        <f>+N6+H7</f>
        <v>59.6</v>
      </c>
    </row>
    <row r="8" spans="2:18">
      <c r="B8" s="6">
        <f>1+B7</f>
        <v>3</v>
      </c>
      <c r="C8" s="6" t="s">
        <v>443</v>
      </c>
      <c r="D8" s="6" t="s">
        <v>445</v>
      </c>
      <c r="E8" s="3"/>
      <c r="F8" s="3"/>
      <c r="G8" s="6">
        <v>63</v>
      </c>
      <c r="H8" s="190">
        <v>34.6</v>
      </c>
      <c r="I8" s="192"/>
      <c r="J8" s="3"/>
      <c r="K8" s="3"/>
      <c r="L8" s="3"/>
      <c r="M8" s="3"/>
      <c r="N8" s="6">
        <f t="shared" ref="N8:N71" si="0">+N7+H8</f>
        <v>94.2</v>
      </c>
    </row>
    <row r="9" spans="2:18">
      <c r="B9" s="6">
        <f t="shared" ref="B9:B72" si="1">1+B8</f>
        <v>4</v>
      </c>
      <c r="C9" s="6" t="s">
        <v>443</v>
      </c>
      <c r="D9" s="6" t="s">
        <v>121</v>
      </c>
      <c r="E9" s="3"/>
      <c r="F9" s="3"/>
      <c r="G9" s="6">
        <v>63</v>
      </c>
      <c r="H9" s="190">
        <v>136</v>
      </c>
      <c r="I9" s="192"/>
      <c r="J9" s="3"/>
      <c r="K9" s="3"/>
      <c r="L9" s="3"/>
      <c r="M9" s="3"/>
      <c r="N9" s="6">
        <f t="shared" si="0"/>
        <v>230.2</v>
      </c>
    </row>
    <row r="10" spans="2:18">
      <c r="B10" s="6">
        <f t="shared" si="1"/>
        <v>5</v>
      </c>
      <c r="C10" s="6" t="s">
        <v>121</v>
      </c>
      <c r="D10" s="6" t="s">
        <v>446</v>
      </c>
      <c r="E10" s="3"/>
      <c r="F10" s="3"/>
      <c r="G10" s="6">
        <v>63</v>
      </c>
      <c r="H10" s="190">
        <v>88.6</v>
      </c>
      <c r="I10" s="192"/>
      <c r="J10" s="3"/>
      <c r="K10" s="3"/>
      <c r="L10" s="3"/>
      <c r="M10" s="3"/>
      <c r="N10" s="6">
        <f t="shared" si="0"/>
        <v>318.79999999999995</v>
      </c>
    </row>
    <row r="11" spans="2:18">
      <c r="B11" s="6">
        <f t="shared" si="1"/>
        <v>6</v>
      </c>
      <c r="C11" s="6" t="s">
        <v>446</v>
      </c>
      <c r="D11" s="6" t="s">
        <v>401</v>
      </c>
      <c r="E11" s="3"/>
      <c r="F11" s="3"/>
      <c r="G11" s="6">
        <v>63</v>
      </c>
      <c r="H11" s="190">
        <v>149</v>
      </c>
      <c r="I11" s="192"/>
      <c r="J11" s="3"/>
      <c r="K11" s="3"/>
      <c r="L11" s="3"/>
      <c r="M11" s="3"/>
      <c r="N11" s="6">
        <f t="shared" si="0"/>
        <v>467.79999999999995</v>
      </c>
    </row>
    <row r="12" spans="2:18">
      <c r="B12" s="6">
        <f t="shared" si="1"/>
        <v>7</v>
      </c>
      <c r="C12" s="6" t="s">
        <v>446</v>
      </c>
      <c r="D12" s="6" t="s">
        <v>447</v>
      </c>
      <c r="E12" s="3"/>
      <c r="F12" s="3"/>
      <c r="G12" s="6">
        <v>63</v>
      </c>
      <c r="H12" s="190">
        <v>203.3</v>
      </c>
      <c r="I12" s="192"/>
      <c r="J12" s="3"/>
      <c r="K12" s="3"/>
      <c r="L12" s="3"/>
      <c r="M12" s="3"/>
      <c r="N12" s="6">
        <f t="shared" si="0"/>
        <v>671.09999999999991</v>
      </c>
      <c r="R12">
        <f>10168-9898</f>
        <v>270</v>
      </c>
    </row>
    <row r="13" spans="2:18">
      <c r="B13" s="6">
        <f t="shared" si="1"/>
        <v>8</v>
      </c>
      <c r="C13" s="6" t="s">
        <v>121</v>
      </c>
      <c r="D13" s="6" t="s">
        <v>448</v>
      </c>
      <c r="E13" s="3"/>
      <c r="F13" s="3"/>
      <c r="G13" s="6">
        <v>63</v>
      </c>
      <c r="H13" s="190">
        <v>607</v>
      </c>
      <c r="I13" s="192"/>
      <c r="J13" s="3"/>
      <c r="K13" s="3"/>
      <c r="L13" s="3"/>
      <c r="M13" s="3"/>
      <c r="N13" s="6">
        <f t="shared" si="0"/>
        <v>1278.0999999999999</v>
      </c>
    </row>
    <row r="14" spans="2:18">
      <c r="B14" s="6">
        <f t="shared" si="1"/>
        <v>9</v>
      </c>
      <c r="C14" s="6" t="s">
        <v>442</v>
      </c>
      <c r="D14" s="6" t="s">
        <v>251</v>
      </c>
      <c r="E14" s="3"/>
      <c r="F14" s="3"/>
      <c r="G14" s="6">
        <v>63</v>
      </c>
      <c r="H14" s="190">
        <v>27</v>
      </c>
      <c r="I14" s="192"/>
      <c r="J14" s="3"/>
      <c r="K14" s="3"/>
      <c r="L14" s="3"/>
      <c r="M14" s="3"/>
      <c r="N14" s="6">
        <f t="shared" si="0"/>
        <v>1305.0999999999999</v>
      </c>
    </row>
    <row r="15" spans="2:18">
      <c r="B15" s="6">
        <f t="shared" si="1"/>
        <v>10</v>
      </c>
      <c r="C15" s="6" t="s">
        <v>251</v>
      </c>
      <c r="D15" s="6" t="s">
        <v>376</v>
      </c>
      <c r="E15" s="3"/>
      <c r="F15" s="3"/>
      <c r="G15" s="6">
        <v>63</v>
      </c>
      <c r="H15" s="190">
        <v>28</v>
      </c>
      <c r="I15" s="192"/>
      <c r="J15" s="3"/>
      <c r="K15" s="3"/>
      <c r="L15" s="3"/>
      <c r="M15" s="3"/>
      <c r="N15" s="6">
        <f t="shared" si="0"/>
        <v>1333.1</v>
      </c>
    </row>
    <row r="16" spans="2:18">
      <c r="B16" s="6">
        <f t="shared" si="1"/>
        <v>11</v>
      </c>
      <c r="C16" s="6" t="s">
        <v>376</v>
      </c>
      <c r="D16" s="6" t="s">
        <v>449</v>
      </c>
      <c r="E16" s="3"/>
      <c r="F16" s="3"/>
      <c r="G16" s="6">
        <v>63</v>
      </c>
      <c r="H16" s="190">
        <v>63</v>
      </c>
      <c r="I16" s="192"/>
      <c r="J16" s="3"/>
      <c r="K16" s="3"/>
      <c r="L16" s="3"/>
      <c r="M16" s="3"/>
      <c r="N16" s="6">
        <f t="shared" si="0"/>
        <v>1396.1</v>
      </c>
    </row>
    <row r="17" spans="2:14">
      <c r="B17" s="6">
        <f t="shared" si="1"/>
        <v>12</v>
      </c>
      <c r="C17" s="6" t="s">
        <v>449</v>
      </c>
      <c r="D17" s="6" t="s">
        <v>123</v>
      </c>
      <c r="E17" s="3"/>
      <c r="F17" s="3"/>
      <c r="G17" s="6">
        <v>63</v>
      </c>
      <c r="H17" s="190">
        <v>27</v>
      </c>
      <c r="I17" s="192"/>
      <c r="J17" s="3"/>
      <c r="K17" s="3"/>
      <c r="L17" s="3"/>
      <c r="M17" s="3"/>
      <c r="N17" s="6">
        <f t="shared" si="0"/>
        <v>1423.1</v>
      </c>
    </row>
    <row r="18" spans="2:14">
      <c r="B18" s="6">
        <f t="shared" si="1"/>
        <v>13</v>
      </c>
      <c r="C18" s="6" t="s">
        <v>123</v>
      </c>
      <c r="D18" s="6" t="s">
        <v>197</v>
      </c>
      <c r="E18" s="3"/>
      <c r="F18" s="3"/>
      <c r="G18" s="6">
        <v>63</v>
      </c>
      <c r="H18" s="190">
        <v>28</v>
      </c>
      <c r="I18" s="192"/>
      <c r="J18" s="3"/>
      <c r="K18" s="3"/>
      <c r="L18" s="3"/>
      <c r="M18" s="3"/>
      <c r="N18" s="6">
        <f t="shared" si="0"/>
        <v>1451.1</v>
      </c>
    </row>
    <row r="19" spans="2:14">
      <c r="B19" s="6">
        <f t="shared" si="1"/>
        <v>14</v>
      </c>
      <c r="C19" s="6" t="s">
        <v>197</v>
      </c>
      <c r="D19" s="6" t="s">
        <v>382</v>
      </c>
      <c r="E19" s="3"/>
      <c r="F19" s="3"/>
      <c r="G19" s="6">
        <v>63</v>
      </c>
      <c r="H19" s="190">
        <v>18</v>
      </c>
      <c r="I19" s="192"/>
      <c r="J19" s="3"/>
      <c r="K19" s="3"/>
      <c r="L19" s="3"/>
      <c r="M19" s="3"/>
      <c r="N19" s="6">
        <f t="shared" si="0"/>
        <v>1469.1</v>
      </c>
    </row>
    <row r="20" spans="2:14">
      <c r="B20" s="6">
        <f t="shared" si="1"/>
        <v>15</v>
      </c>
      <c r="C20" s="6" t="s">
        <v>382</v>
      </c>
      <c r="D20" s="6" t="s">
        <v>381</v>
      </c>
      <c r="E20" s="3"/>
      <c r="F20" s="3"/>
      <c r="G20" s="6">
        <v>63</v>
      </c>
      <c r="H20" s="190">
        <v>46.2</v>
      </c>
      <c r="I20" s="192"/>
      <c r="J20" s="3"/>
      <c r="K20" s="3"/>
      <c r="L20" s="3"/>
      <c r="M20" s="3"/>
      <c r="N20" s="6">
        <f t="shared" si="0"/>
        <v>1515.3</v>
      </c>
    </row>
    <row r="21" spans="2:14">
      <c r="B21" s="6">
        <f t="shared" si="1"/>
        <v>16</v>
      </c>
      <c r="C21" s="6" t="s">
        <v>381</v>
      </c>
      <c r="D21" s="6" t="s">
        <v>450</v>
      </c>
      <c r="E21" s="3"/>
      <c r="F21" s="3"/>
      <c r="G21" s="6">
        <v>63</v>
      </c>
      <c r="H21" s="190">
        <v>28</v>
      </c>
      <c r="I21" s="192"/>
      <c r="J21" s="3"/>
      <c r="K21" s="3"/>
      <c r="L21" s="3"/>
      <c r="M21" s="3"/>
      <c r="N21" s="6">
        <f t="shared" si="0"/>
        <v>1543.3</v>
      </c>
    </row>
    <row r="22" spans="2:14">
      <c r="B22" s="6">
        <f t="shared" si="1"/>
        <v>17</v>
      </c>
      <c r="C22" s="6" t="s">
        <v>450</v>
      </c>
      <c r="D22" s="6" t="s">
        <v>259</v>
      </c>
      <c r="E22" s="3"/>
      <c r="F22" s="3"/>
      <c r="G22" s="6">
        <v>63</v>
      </c>
      <c r="H22" s="190">
        <v>53.6</v>
      </c>
      <c r="I22" s="192"/>
      <c r="J22" s="3"/>
      <c r="K22" s="3"/>
      <c r="L22" s="3"/>
      <c r="M22" s="3"/>
      <c r="N22" s="6">
        <f t="shared" si="0"/>
        <v>1596.8999999999999</v>
      </c>
    </row>
    <row r="23" spans="2:14">
      <c r="B23" s="6">
        <f t="shared" si="1"/>
        <v>18</v>
      </c>
      <c r="C23" s="6" t="s">
        <v>259</v>
      </c>
      <c r="D23" s="6" t="s">
        <v>250</v>
      </c>
      <c r="E23" s="3"/>
      <c r="F23" s="3"/>
      <c r="G23" s="6">
        <v>63</v>
      </c>
      <c r="H23" s="258">
        <v>257.3</v>
      </c>
      <c r="I23" s="258"/>
      <c r="J23" s="3"/>
      <c r="K23" s="3"/>
      <c r="L23" s="3"/>
      <c r="M23" s="3"/>
      <c r="N23" s="6">
        <f t="shared" si="0"/>
        <v>1854.1999999999998</v>
      </c>
    </row>
    <row r="24" spans="2:14">
      <c r="B24" s="6">
        <f t="shared" si="1"/>
        <v>19</v>
      </c>
      <c r="C24" s="6" t="s">
        <v>451</v>
      </c>
      <c r="D24" s="6" t="s">
        <v>452</v>
      </c>
      <c r="E24" s="3"/>
      <c r="F24" s="3"/>
      <c r="G24" s="6">
        <v>63</v>
      </c>
      <c r="H24" s="258">
        <v>17.5</v>
      </c>
      <c r="I24" s="258"/>
      <c r="J24" s="3"/>
      <c r="K24" s="3"/>
      <c r="L24" s="3"/>
      <c r="M24" s="3"/>
      <c r="N24" s="6">
        <f t="shared" si="0"/>
        <v>1871.6999999999998</v>
      </c>
    </row>
    <row r="25" spans="2:14">
      <c r="B25" s="6">
        <f t="shared" si="1"/>
        <v>20</v>
      </c>
      <c r="C25" s="6" t="s">
        <v>452</v>
      </c>
      <c r="D25" s="6" t="s">
        <v>453</v>
      </c>
      <c r="E25" s="3"/>
      <c r="F25" s="3"/>
      <c r="G25" s="6">
        <v>63</v>
      </c>
      <c r="H25" s="258">
        <v>48.1</v>
      </c>
      <c r="I25" s="258"/>
      <c r="J25" s="3"/>
      <c r="K25" s="3"/>
      <c r="L25" s="3"/>
      <c r="M25" s="3"/>
      <c r="N25" s="6">
        <f t="shared" si="0"/>
        <v>1919.7999999999997</v>
      </c>
    </row>
    <row r="26" spans="2:14">
      <c r="B26" s="6">
        <f t="shared" si="1"/>
        <v>21</v>
      </c>
      <c r="C26" s="6" t="s">
        <v>453</v>
      </c>
      <c r="D26" s="6" t="s">
        <v>365</v>
      </c>
      <c r="E26" s="3"/>
      <c r="F26" s="3"/>
      <c r="G26" s="6">
        <v>63</v>
      </c>
      <c r="H26" s="258">
        <v>23</v>
      </c>
      <c r="I26" s="258"/>
      <c r="J26" s="3"/>
      <c r="K26" s="3"/>
      <c r="L26" s="3"/>
      <c r="M26" s="3"/>
      <c r="N26" s="6">
        <f t="shared" si="0"/>
        <v>1942.7999999999997</v>
      </c>
    </row>
    <row r="27" spans="2:14">
      <c r="B27" s="6">
        <f t="shared" si="1"/>
        <v>22</v>
      </c>
      <c r="C27" s="6" t="s">
        <v>453</v>
      </c>
      <c r="D27" s="6" t="s">
        <v>373</v>
      </c>
      <c r="E27" s="3"/>
      <c r="F27" s="3"/>
      <c r="G27" s="6">
        <v>63</v>
      </c>
      <c r="H27" s="258">
        <v>15</v>
      </c>
      <c r="I27" s="258"/>
      <c r="J27" s="3"/>
      <c r="K27" s="3"/>
      <c r="L27" s="3"/>
      <c r="M27" s="3"/>
      <c r="N27" s="6">
        <f t="shared" si="0"/>
        <v>1957.7999999999997</v>
      </c>
    </row>
    <row r="28" spans="2:14">
      <c r="B28" s="6">
        <f t="shared" si="1"/>
        <v>23</v>
      </c>
      <c r="C28" s="6" t="s">
        <v>373</v>
      </c>
      <c r="D28" s="6" t="s">
        <v>398</v>
      </c>
      <c r="E28" s="3"/>
      <c r="F28" s="3"/>
      <c r="G28" s="6">
        <v>63</v>
      </c>
      <c r="H28" s="258">
        <v>19.3</v>
      </c>
      <c r="I28" s="258"/>
      <c r="J28" s="3"/>
      <c r="K28" s="3"/>
      <c r="L28" s="3"/>
      <c r="M28" s="3"/>
      <c r="N28" s="6">
        <f t="shared" si="0"/>
        <v>1977.0999999999997</v>
      </c>
    </row>
    <row r="29" spans="2:14">
      <c r="B29" s="6">
        <f t="shared" si="1"/>
        <v>24</v>
      </c>
      <c r="C29" s="6" t="s">
        <v>365</v>
      </c>
      <c r="D29" s="6" t="s">
        <v>216</v>
      </c>
      <c r="E29" s="3"/>
      <c r="F29" s="3"/>
      <c r="G29" s="6">
        <v>63</v>
      </c>
      <c r="H29" s="258">
        <v>33.799999999999997</v>
      </c>
      <c r="I29" s="258"/>
      <c r="J29" s="3"/>
      <c r="K29" s="3"/>
      <c r="L29" s="3"/>
      <c r="M29" s="3"/>
      <c r="N29" s="6">
        <f t="shared" si="0"/>
        <v>2010.8999999999996</v>
      </c>
    </row>
    <row r="30" spans="2:14">
      <c r="B30" s="6">
        <f t="shared" si="1"/>
        <v>25</v>
      </c>
      <c r="C30" s="6" t="s">
        <v>451</v>
      </c>
      <c r="D30" s="6" t="s">
        <v>454</v>
      </c>
      <c r="E30" s="3"/>
      <c r="F30" s="3"/>
      <c r="G30" s="6">
        <v>63</v>
      </c>
      <c r="H30" s="258">
        <v>110.9</v>
      </c>
      <c r="I30" s="258"/>
      <c r="J30" s="3"/>
      <c r="K30" s="3"/>
      <c r="L30" s="3"/>
      <c r="M30" s="3"/>
      <c r="N30" s="6">
        <f t="shared" si="0"/>
        <v>2121.7999999999997</v>
      </c>
    </row>
    <row r="31" spans="2:14">
      <c r="B31" s="6">
        <f t="shared" si="1"/>
        <v>26</v>
      </c>
      <c r="C31" s="6" t="s">
        <v>454</v>
      </c>
      <c r="D31" s="6" t="s">
        <v>455</v>
      </c>
      <c r="E31" s="3"/>
      <c r="F31" s="3"/>
      <c r="G31" s="6">
        <v>63</v>
      </c>
      <c r="H31" s="258">
        <v>74</v>
      </c>
      <c r="I31" s="258"/>
      <c r="J31" s="3"/>
      <c r="K31" s="3"/>
      <c r="L31" s="3"/>
      <c r="M31" s="3"/>
      <c r="N31" s="6">
        <f t="shared" si="0"/>
        <v>2195.7999999999997</v>
      </c>
    </row>
    <row r="32" spans="2:14">
      <c r="B32" s="6">
        <f t="shared" si="1"/>
        <v>27</v>
      </c>
      <c r="C32" s="6" t="s">
        <v>452</v>
      </c>
      <c r="D32" s="6" t="s">
        <v>383</v>
      </c>
      <c r="E32" s="3"/>
      <c r="F32" s="3"/>
      <c r="G32" s="6">
        <v>63</v>
      </c>
      <c r="H32" s="258">
        <v>26.8</v>
      </c>
      <c r="I32" s="258"/>
      <c r="J32" s="3"/>
      <c r="K32" s="3"/>
      <c r="L32" s="3"/>
      <c r="M32" s="3"/>
      <c r="N32" s="6">
        <f t="shared" si="0"/>
        <v>2222.6</v>
      </c>
    </row>
    <row r="33" spans="2:14">
      <c r="B33" s="6">
        <f t="shared" si="1"/>
        <v>28</v>
      </c>
      <c r="C33" s="6" t="s">
        <v>383</v>
      </c>
      <c r="D33" s="6" t="s">
        <v>91</v>
      </c>
      <c r="E33" s="3"/>
      <c r="F33" s="3"/>
      <c r="G33" s="6">
        <v>63</v>
      </c>
      <c r="H33" s="258">
        <v>65.7</v>
      </c>
      <c r="I33" s="258"/>
      <c r="J33" s="3"/>
      <c r="K33" s="3"/>
      <c r="L33" s="3"/>
      <c r="M33" s="3"/>
      <c r="N33" s="6">
        <f t="shared" si="0"/>
        <v>2288.2999999999997</v>
      </c>
    </row>
    <row r="34" spans="2:14">
      <c r="B34" s="6">
        <f t="shared" si="1"/>
        <v>29</v>
      </c>
      <c r="C34" s="6" t="s">
        <v>365</v>
      </c>
      <c r="D34" s="6" t="s">
        <v>263</v>
      </c>
      <c r="E34" s="3"/>
      <c r="F34" s="3"/>
      <c r="G34" s="6">
        <v>63</v>
      </c>
      <c r="H34" s="258">
        <v>40.299999999999997</v>
      </c>
      <c r="I34" s="258"/>
      <c r="J34" s="3"/>
      <c r="K34" s="3"/>
      <c r="L34" s="3"/>
      <c r="M34" s="3"/>
      <c r="N34" s="6">
        <f t="shared" si="0"/>
        <v>2328.6</v>
      </c>
    </row>
    <row r="35" spans="2:14">
      <c r="B35" s="6">
        <f t="shared" si="1"/>
        <v>30</v>
      </c>
      <c r="C35" s="6" t="s">
        <v>263</v>
      </c>
      <c r="D35" s="6" t="s">
        <v>456</v>
      </c>
      <c r="E35" s="3"/>
      <c r="F35" s="3"/>
      <c r="G35" s="6">
        <v>63</v>
      </c>
      <c r="H35" s="258">
        <v>36.4</v>
      </c>
      <c r="I35" s="258"/>
      <c r="J35" s="3"/>
      <c r="K35" s="3"/>
      <c r="L35" s="3"/>
      <c r="M35" s="3"/>
      <c r="N35" s="6">
        <f t="shared" si="0"/>
        <v>2365</v>
      </c>
    </row>
    <row r="36" spans="2:14">
      <c r="B36" s="6">
        <f t="shared" si="1"/>
        <v>31</v>
      </c>
      <c r="C36" s="6" t="s">
        <v>456</v>
      </c>
      <c r="D36" s="6" t="s">
        <v>457</v>
      </c>
      <c r="E36" s="3"/>
      <c r="F36" s="3"/>
      <c r="G36" s="6">
        <v>63</v>
      </c>
      <c r="H36" s="258">
        <v>98.9</v>
      </c>
      <c r="I36" s="258"/>
      <c r="J36" s="3"/>
      <c r="K36" s="3"/>
      <c r="L36" s="3"/>
      <c r="M36" s="3"/>
      <c r="N36" s="6">
        <f t="shared" si="0"/>
        <v>2463.9</v>
      </c>
    </row>
    <row r="37" spans="2:14">
      <c r="B37" s="6">
        <f t="shared" si="1"/>
        <v>32</v>
      </c>
      <c r="C37" s="6" t="s">
        <v>92</v>
      </c>
      <c r="D37" s="6" t="s">
        <v>458</v>
      </c>
      <c r="E37" s="3"/>
      <c r="F37" s="3"/>
      <c r="G37" s="6">
        <v>63</v>
      </c>
      <c r="H37" s="258">
        <v>16</v>
      </c>
      <c r="I37" s="258"/>
      <c r="J37" s="3"/>
      <c r="K37" s="3"/>
      <c r="L37" s="3"/>
      <c r="M37" s="3"/>
      <c r="N37" s="6">
        <f t="shared" si="0"/>
        <v>2479.9</v>
      </c>
    </row>
    <row r="38" spans="2:14">
      <c r="B38" s="6">
        <f t="shared" si="1"/>
        <v>33</v>
      </c>
      <c r="C38" s="6" t="s">
        <v>458</v>
      </c>
      <c r="D38" s="6" t="s">
        <v>95</v>
      </c>
      <c r="E38" s="3"/>
      <c r="F38" s="3"/>
      <c r="G38" s="6">
        <v>63</v>
      </c>
      <c r="H38" s="258">
        <v>12.5</v>
      </c>
      <c r="I38" s="258"/>
      <c r="J38" s="3"/>
      <c r="K38" s="3"/>
      <c r="L38" s="3"/>
      <c r="M38" s="3"/>
      <c r="N38" s="6">
        <f t="shared" si="0"/>
        <v>2492.4</v>
      </c>
    </row>
    <row r="39" spans="2:14">
      <c r="B39" s="6">
        <f t="shared" si="1"/>
        <v>34</v>
      </c>
      <c r="C39" s="6" t="s">
        <v>95</v>
      </c>
      <c r="D39" s="6" t="s">
        <v>91</v>
      </c>
      <c r="E39" s="3"/>
      <c r="F39" s="3"/>
      <c r="G39" s="6">
        <v>63</v>
      </c>
      <c r="H39" s="258">
        <v>67.3</v>
      </c>
      <c r="I39" s="258"/>
      <c r="J39" s="3"/>
      <c r="K39" s="3"/>
      <c r="L39" s="3"/>
      <c r="M39" s="3"/>
      <c r="N39" s="6">
        <f t="shared" si="0"/>
        <v>2559.7000000000003</v>
      </c>
    </row>
    <row r="40" spans="2:14">
      <c r="B40" s="6">
        <f t="shared" si="1"/>
        <v>35</v>
      </c>
      <c r="C40" s="6" t="s">
        <v>91</v>
      </c>
      <c r="D40" s="6" t="s">
        <v>459</v>
      </c>
      <c r="E40" s="3"/>
      <c r="F40" s="3"/>
      <c r="G40" s="6">
        <v>63</v>
      </c>
      <c r="H40" s="258">
        <v>40.1</v>
      </c>
      <c r="I40" s="258"/>
      <c r="J40" s="3"/>
      <c r="K40" s="3"/>
      <c r="L40" s="3"/>
      <c r="M40" s="3"/>
      <c r="N40" s="6">
        <f t="shared" si="0"/>
        <v>2599.8000000000002</v>
      </c>
    </row>
    <row r="41" spans="2:14">
      <c r="B41" s="6">
        <f t="shared" si="1"/>
        <v>36</v>
      </c>
      <c r="C41" s="6" t="s">
        <v>459</v>
      </c>
      <c r="D41" s="6" t="s">
        <v>379</v>
      </c>
      <c r="E41" s="3"/>
      <c r="F41" s="3"/>
      <c r="G41" s="6">
        <v>63</v>
      </c>
      <c r="H41" s="258">
        <v>8.1999999999999993</v>
      </c>
      <c r="I41" s="258"/>
      <c r="J41" s="3"/>
      <c r="K41" s="3"/>
      <c r="L41" s="3"/>
      <c r="M41" s="3"/>
      <c r="N41" s="6">
        <f t="shared" si="0"/>
        <v>2608</v>
      </c>
    </row>
    <row r="42" spans="2:14">
      <c r="B42" s="6">
        <f t="shared" si="1"/>
        <v>37</v>
      </c>
      <c r="C42" s="6" t="s">
        <v>379</v>
      </c>
      <c r="D42" s="6" t="s">
        <v>460</v>
      </c>
      <c r="E42" s="3"/>
      <c r="F42" s="3"/>
      <c r="G42" s="6">
        <v>63</v>
      </c>
      <c r="H42" s="258">
        <v>32.799999999999997</v>
      </c>
      <c r="I42" s="258"/>
      <c r="J42" s="3"/>
      <c r="K42" s="3"/>
      <c r="L42" s="3"/>
      <c r="M42" s="3"/>
      <c r="N42" s="6">
        <f t="shared" si="0"/>
        <v>2640.8</v>
      </c>
    </row>
    <row r="43" spans="2:14">
      <c r="B43" s="6">
        <f t="shared" si="1"/>
        <v>38</v>
      </c>
      <c r="C43" s="6" t="s">
        <v>460</v>
      </c>
      <c r="D43" s="6" t="s">
        <v>261</v>
      </c>
      <c r="E43" s="3"/>
      <c r="F43" s="3"/>
      <c r="G43" s="6">
        <v>63</v>
      </c>
      <c r="H43" s="258">
        <v>27.2</v>
      </c>
      <c r="I43" s="258"/>
      <c r="J43" s="3"/>
      <c r="K43" s="3"/>
      <c r="L43" s="3"/>
      <c r="M43" s="3"/>
      <c r="N43" s="6">
        <f t="shared" si="0"/>
        <v>2668</v>
      </c>
    </row>
    <row r="44" spans="2:14">
      <c r="B44" s="6">
        <f t="shared" si="1"/>
        <v>39</v>
      </c>
      <c r="C44" s="6" t="s">
        <v>261</v>
      </c>
      <c r="D44" s="6" t="s">
        <v>461</v>
      </c>
      <c r="E44" s="3"/>
      <c r="F44" s="3"/>
      <c r="G44" s="6">
        <v>63</v>
      </c>
      <c r="H44" s="190">
        <v>19.5</v>
      </c>
      <c r="I44" s="192"/>
      <c r="J44" s="3"/>
      <c r="K44" s="3"/>
      <c r="L44" s="3"/>
      <c r="M44" s="3"/>
      <c r="N44" s="6">
        <f t="shared" si="0"/>
        <v>2687.5</v>
      </c>
    </row>
    <row r="45" spans="2:14">
      <c r="B45" s="6">
        <f t="shared" si="1"/>
        <v>40</v>
      </c>
      <c r="C45" s="6" t="s">
        <v>261</v>
      </c>
      <c r="D45" s="6" t="s">
        <v>462</v>
      </c>
      <c r="E45" s="3"/>
      <c r="F45" s="3"/>
      <c r="G45" s="6">
        <v>63</v>
      </c>
      <c r="H45" s="190">
        <v>51</v>
      </c>
      <c r="I45" s="192"/>
      <c r="J45" s="3"/>
      <c r="K45" s="3"/>
      <c r="L45" s="3"/>
      <c r="M45" s="3"/>
      <c r="N45" s="6">
        <f t="shared" si="0"/>
        <v>2738.5</v>
      </c>
    </row>
    <row r="46" spans="2:14">
      <c r="B46" s="6">
        <f t="shared" si="1"/>
        <v>41</v>
      </c>
      <c r="C46" s="6" t="s">
        <v>455</v>
      </c>
      <c r="D46" s="6" t="s">
        <v>253</v>
      </c>
      <c r="E46" s="3"/>
      <c r="F46" s="3"/>
      <c r="G46" s="6">
        <v>63</v>
      </c>
      <c r="H46" s="190"/>
      <c r="I46" s="192"/>
      <c r="J46" s="3"/>
      <c r="K46" s="3"/>
      <c r="L46" s="3"/>
      <c r="M46" s="3"/>
      <c r="N46" s="6">
        <f t="shared" si="0"/>
        <v>2738.5</v>
      </c>
    </row>
    <row r="47" spans="2:14">
      <c r="B47" s="6">
        <f t="shared" si="1"/>
        <v>42</v>
      </c>
      <c r="C47" s="6" t="s">
        <v>93</v>
      </c>
      <c r="D47" s="6" t="s">
        <v>399</v>
      </c>
      <c r="E47" s="3"/>
      <c r="F47" s="3"/>
      <c r="G47" s="6">
        <v>63</v>
      </c>
      <c r="H47" s="190">
        <v>126.9</v>
      </c>
      <c r="I47" s="192"/>
      <c r="J47" s="3"/>
      <c r="K47" s="3"/>
      <c r="L47" s="3"/>
      <c r="M47" s="3"/>
      <c r="N47" s="6">
        <f t="shared" si="0"/>
        <v>2865.4</v>
      </c>
    </row>
    <row r="48" spans="2:14">
      <c r="B48" s="6">
        <f t="shared" si="1"/>
        <v>43</v>
      </c>
      <c r="C48" s="6" t="s">
        <v>399</v>
      </c>
      <c r="D48" s="6" t="s">
        <v>463</v>
      </c>
      <c r="E48" s="3"/>
      <c r="F48" s="3"/>
      <c r="G48" s="6">
        <v>63</v>
      </c>
      <c r="H48" s="190">
        <v>214.7</v>
      </c>
      <c r="I48" s="192"/>
      <c r="J48" s="3"/>
      <c r="K48" s="3"/>
      <c r="L48" s="3"/>
      <c r="M48" s="3"/>
      <c r="N48" s="6">
        <f t="shared" si="0"/>
        <v>3080.1</v>
      </c>
    </row>
    <row r="49" spans="2:14">
      <c r="B49" s="6">
        <f t="shared" si="1"/>
        <v>44</v>
      </c>
      <c r="C49" s="6" t="s">
        <v>463</v>
      </c>
      <c r="D49" s="6" t="s">
        <v>464</v>
      </c>
      <c r="E49" s="3"/>
      <c r="F49" s="3"/>
      <c r="G49" s="6">
        <v>63</v>
      </c>
      <c r="H49" s="190">
        <v>76</v>
      </c>
      <c r="I49" s="192"/>
      <c r="J49" s="3"/>
      <c r="K49" s="3"/>
      <c r="L49" s="3"/>
      <c r="M49" s="3"/>
      <c r="N49" s="6">
        <f t="shared" si="0"/>
        <v>3156.1</v>
      </c>
    </row>
    <row r="50" spans="2:14">
      <c r="B50" s="6">
        <f t="shared" si="1"/>
        <v>45</v>
      </c>
      <c r="C50" s="6" t="s">
        <v>464</v>
      </c>
      <c r="D50" s="6" t="s">
        <v>465</v>
      </c>
      <c r="E50" s="3"/>
      <c r="F50" s="3"/>
      <c r="G50" s="6">
        <v>63</v>
      </c>
      <c r="H50" s="190">
        <v>5</v>
      </c>
      <c r="I50" s="192"/>
      <c r="J50" s="3"/>
      <c r="K50" s="3"/>
      <c r="L50" s="3"/>
      <c r="M50" s="3"/>
      <c r="N50" s="6">
        <f t="shared" si="0"/>
        <v>3161.1</v>
      </c>
    </row>
    <row r="51" spans="2:14">
      <c r="B51" s="6">
        <f t="shared" si="1"/>
        <v>46</v>
      </c>
      <c r="C51" s="6" t="s">
        <v>464</v>
      </c>
      <c r="D51" s="6" t="s">
        <v>44</v>
      </c>
      <c r="E51" s="3"/>
      <c r="F51" s="3"/>
      <c r="G51" s="6">
        <v>63</v>
      </c>
      <c r="H51" s="190">
        <v>150.19999999999999</v>
      </c>
      <c r="I51" s="192"/>
      <c r="J51" s="3"/>
      <c r="K51" s="3"/>
      <c r="L51" s="3"/>
      <c r="M51" s="3"/>
      <c r="N51" s="6">
        <f t="shared" si="0"/>
        <v>3311.2999999999997</v>
      </c>
    </row>
    <row r="52" spans="2:14">
      <c r="B52" s="6">
        <f t="shared" si="1"/>
        <v>47</v>
      </c>
      <c r="C52" s="6" t="s">
        <v>465</v>
      </c>
      <c r="D52" s="6" t="s">
        <v>44</v>
      </c>
      <c r="E52" s="3"/>
      <c r="F52" s="3"/>
      <c r="G52" s="6">
        <v>63</v>
      </c>
      <c r="H52" s="190">
        <v>35.200000000000003</v>
      </c>
      <c r="I52" s="192"/>
      <c r="J52" s="3"/>
      <c r="K52" s="3"/>
      <c r="L52" s="3"/>
      <c r="M52" s="3"/>
      <c r="N52" s="6">
        <f t="shared" si="0"/>
        <v>3346.4999999999995</v>
      </c>
    </row>
    <row r="53" spans="2:14">
      <c r="B53" s="6">
        <f t="shared" si="1"/>
        <v>48</v>
      </c>
      <c r="C53" s="6" t="s">
        <v>44</v>
      </c>
      <c r="D53" s="6" t="s">
        <v>55</v>
      </c>
      <c r="E53" s="3"/>
      <c r="F53" s="3"/>
      <c r="G53" s="6">
        <v>63</v>
      </c>
      <c r="H53" s="190">
        <v>192</v>
      </c>
      <c r="I53" s="192"/>
      <c r="J53" s="3"/>
      <c r="K53" s="3"/>
      <c r="L53" s="3"/>
      <c r="M53" s="3"/>
      <c r="N53" s="6">
        <f t="shared" si="0"/>
        <v>3538.4999999999995</v>
      </c>
    </row>
    <row r="54" spans="2:14">
      <c r="B54" s="6">
        <f t="shared" si="1"/>
        <v>49</v>
      </c>
      <c r="C54" s="6" t="s">
        <v>55</v>
      </c>
      <c r="D54" s="6" t="s">
        <v>466</v>
      </c>
      <c r="E54" s="3"/>
      <c r="F54" s="3"/>
      <c r="G54" s="6">
        <v>63</v>
      </c>
      <c r="H54" s="190">
        <v>20</v>
      </c>
      <c r="I54" s="192"/>
      <c r="J54" s="3"/>
      <c r="K54" s="3"/>
      <c r="L54" s="3"/>
      <c r="M54" s="3"/>
      <c r="N54" s="6">
        <f t="shared" si="0"/>
        <v>3558.4999999999995</v>
      </c>
    </row>
    <row r="55" spans="2:14">
      <c r="B55" s="6">
        <f t="shared" si="1"/>
        <v>50</v>
      </c>
      <c r="C55" s="6" t="s">
        <v>466</v>
      </c>
      <c r="D55" s="6" t="s">
        <v>48</v>
      </c>
      <c r="E55" s="3"/>
      <c r="F55" s="3"/>
      <c r="G55" s="6">
        <v>63</v>
      </c>
      <c r="H55" s="190">
        <v>32.6</v>
      </c>
      <c r="I55" s="192"/>
      <c r="J55" s="3"/>
      <c r="K55" s="3"/>
      <c r="L55" s="3"/>
      <c r="M55" s="3"/>
      <c r="N55" s="6">
        <f t="shared" si="0"/>
        <v>3591.0999999999995</v>
      </c>
    </row>
    <row r="56" spans="2:14">
      <c r="B56" s="6">
        <f t="shared" si="1"/>
        <v>51</v>
      </c>
      <c r="C56" s="6" t="s">
        <v>248</v>
      </c>
      <c r="D56" s="6" t="s">
        <v>467</v>
      </c>
      <c r="E56" s="3"/>
      <c r="F56" s="3"/>
      <c r="G56" s="6">
        <v>63</v>
      </c>
      <c r="H56" s="190">
        <v>64</v>
      </c>
      <c r="I56" s="192"/>
      <c r="J56" s="3"/>
      <c r="K56" s="3"/>
      <c r="L56" s="3"/>
      <c r="M56" s="3"/>
      <c r="N56" s="6">
        <f t="shared" si="0"/>
        <v>3655.0999999999995</v>
      </c>
    </row>
    <row r="57" spans="2:14">
      <c r="B57" s="6">
        <f t="shared" si="1"/>
        <v>52</v>
      </c>
      <c r="C57" s="6" t="s">
        <v>467</v>
      </c>
      <c r="D57" s="6" t="s">
        <v>57</v>
      </c>
      <c r="E57" s="3"/>
      <c r="F57" s="3"/>
      <c r="G57" s="6">
        <v>63</v>
      </c>
      <c r="H57" s="190">
        <v>106.9</v>
      </c>
      <c r="I57" s="192"/>
      <c r="J57" s="3"/>
      <c r="K57" s="3"/>
      <c r="L57" s="3"/>
      <c r="M57" s="3"/>
      <c r="N57" s="6">
        <f t="shared" si="0"/>
        <v>3761.9999999999995</v>
      </c>
    </row>
    <row r="58" spans="2:14">
      <c r="B58" s="6">
        <f t="shared" si="1"/>
        <v>53</v>
      </c>
      <c r="C58" s="6" t="s">
        <v>57</v>
      </c>
      <c r="D58" s="6" t="s">
        <v>468</v>
      </c>
      <c r="E58" s="3"/>
      <c r="F58" s="3"/>
      <c r="G58" s="6">
        <v>63</v>
      </c>
      <c r="H58" s="190">
        <v>140</v>
      </c>
      <c r="I58" s="192"/>
      <c r="J58" s="3"/>
      <c r="K58" s="3"/>
      <c r="L58" s="3"/>
      <c r="M58" s="3"/>
      <c r="N58" s="6">
        <f t="shared" si="0"/>
        <v>3901.9999999999995</v>
      </c>
    </row>
    <row r="59" spans="2:14">
      <c r="B59" s="6">
        <f t="shared" si="1"/>
        <v>54</v>
      </c>
      <c r="C59" s="6" t="s">
        <v>468</v>
      </c>
      <c r="D59" s="6" t="s">
        <v>93</v>
      </c>
      <c r="E59" s="3"/>
      <c r="F59" s="3"/>
      <c r="G59" s="6">
        <v>63</v>
      </c>
      <c r="H59" s="190">
        <v>80.7</v>
      </c>
      <c r="I59" s="192"/>
      <c r="J59" s="3"/>
      <c r="K59" s="3"/>
      <c r="L59" s="3"/>
      <c r="M59" s="3"/>
      <c r="N59" s="6">
        <f t="shared" si="0"/>
        <v>3982.6999999999994</v>
      </c>
    </row>
    <row r="60" spans="2:14">
      <c r="B60" s="6">
        <f t="shared" si="1"/>
        <v>55</v>
      </c>
      <c r="C60" s="6" t="s">
        <v>93</v>
      </c>
      <c r="D60" s="6" t="s">
        <v>469</v>
      </c>
      <c r="E60" s="3"/>
      <c r="F60" s="3"/>
      <c r="G60" s="6">
        <v>63</v>
      </c>
      <c r="H60" s="190">
        <v>80</v>
      </c>
      <c r="I60" s="192"/>
      <c r="J60" s="3"/>
      <c r="K60" s="3"/>
      <c r="L60" s="3"/>
      <c r="M60" s="3"/>
      <c r="N60" s="6">
        <f t="shared" si="0"/>
        <v>4062.6999999999994</v>
      </c>
    </row>
    <row r="61" spans="2:14">
      <c r="B61" s="6">
        <f t="shared" si="1"/>
        <v>56</v>
      </c>
      <c r="C61" s="6" t="s">
        <v>469</v>
      </c>
      <c r="D61" s="6" t="s">
        <v>228</v>
      </c>
      <c r="E61" s="3"/>
      <c r="F61" s="3"/>
      <c r="G61" s="6">
        <v>63</v>
      </c>
      <c r="H61" s="190">
        <v>44.9</v>
      </c>
      <c r="I61" s="192"/>
      <c r="J61" s="3"/>
      <c r="K61" s="3"/>
      <c r="L61" s="3"/>
      <c r="M61" s="3"/>
      <c r="N61" s="6">
        <f t="shared" si="0"/>
        <v>4107.5999999999995</v>
      </c>
    </row>
    <row r="62" spans="2:14">
      <c r="B62" s="6">
        <f t="shared" si="1"/>
        <v>57</v>
      </c>
      <c r="C62" s="6" t="s">
        <v>228</v>
      </c>
      <c r="D62" s="6" t="s">
        <v>366</v>
      </c>
      <c r="E62" s="3"/>
      <c r="F62" s="3"/>
      <c r="G62" s="6">
        <v>63</v>
      </c>
      <c r="H62" s="190">
        <v>172.2</v>
      </c>
      <c r="I62" s="192"/>
      <c r="J62" s="3"/>
      <c r="K62" s="3"/>
      <c r="L62" s="3"/>
      <c r="M62" s="3"/>
      <c r="N62" s="6">
        <f t="shared" si="0"/>
        <v>4279.7999999999993</v>
      </c>
    </row>
    <row r="63" spans="2:14">
      <c r="B63" s="6">
        <f t="shared" si="1"/>
        <v>58</v>
      </c>
      <c r="C63" s="6" t="s">
        <v>228</v>
      </c>
      <c r="D63" s="6" t="s">
        <v>51</v>
      </c>
      <c r="E63" s="3"/>
      <c r="F63" s="3"/>
      <c r="G63" s="6">
        <v>63</v>
      </c>
      <c r="H63" s="190">
        <v>52</v>
      </c>
      <c r="I63" s="192"/>
      <c r="J63" s="3"/>
      <c r="K63" s="3"/>
      <c r="L63" s="3"/>
      <c r="M63" s="3"/>
      <c r="N63" s="6">
        <f t="shared" si="0"/>
        <v>4331.7999999999993</v>
      </c>
    </row>
    <row r="64" spans="2:14">
      <c r="B64" s="3">
        <f t="shared" si="1"/>
        <v>59</v>
      </c>
      <c r="C64" s="6" t="s">
        <v>470</v>
      </c>
      <c r="D64" s="6" t="s">
        <v>335</v>
      </c>
      <c r="E64" s="3"/>
      <c r="F64" s="3"/>
      <c r="G64" s="6">
        <v>63</v>
      </c>
      <c r="H64" s="190">
        <v>5.8</v>
      </c>
      <c r="I64" s="192"/>
      <c r="J64" s="3"/>
      <c r="K64" s="3"/>
      <c r="L64" s="3"/>
      <c r="M64" s="3"/>
      <c r="N64" s="6">
        <f t="shared" si="0"/>
        <v>4337.5999999999995</v>
      </c>
    </row>
    <row r="65" spans="2:14">
      <c r="B65" s="3">
        <f t="shared" si="1"/>
        <v>60</v>
      </c>
      <c r="C65" s="6" t="s">
        <v>335</v>
      </c>
      <c r="D65" s="6" t="s">
        <v>212</v>
      </c>
      <c r="E65" s="3"/>
      <c r="F65" s="3"/>
      <c r="G65" s="6">
        <v>63</v>
      </c>
      <c r="H65" s="190">
        <v>27.2</v>
      </c>
      <c r="I65" s="192"/>
      <c r="J65" s="3"/>
      <c r="K65" s="3"/>
      <c r="L65" s="3"/>
      <c r="M65" s="3"/>
      <c r="N65" s="6">
        <f t="shared" si="0"/>
        <v>4364.7999999999993</v>
      </c>
    </row>
    <row r="66" spans="2:14">
      <c r="B66" s="3">
        <f t="shared" si="1"/>
        <v>61</v>
      </c>
      <c r="C66" s="6" t="s">
        <v>212</v>
      </c>
      <c r="D66" s="6" t="s">
        <v>471</v>
      </c>
      <c r="E66" s="3"/>
      <c r="F66" s="3"/>
      <c r="G66" s="6">
        <v>63</v>
      </c>
      <c r="H66" s="190">
        <v>16.399999999999999</v>
      </c>
      <c r="I66" s="192"/>
      <c r="J66" s="3"/>
      <c r="K66" s="3"/>
      <c r="L66" s="3"/>
      <c r="M66" s="3"/>
      <c r="N66" s="6">
        <f t="shared" si="0"/>
        <v>4381.1999999999989</v>
      </c>
    </row>
    <row r="67" spans="2:14">
      <c r="B67" s="3">
        <f t="shared" si="1"/>
        <v>62</v>
      </c>
      <c r="C67" s="6" t="s">
        <v>212</v>
      </c>
      <c r="D67" s="6" t="s">
        <v>472</v>
      </c>
      <c r="E67" s="3"/>
      <c r="F67" s="3"/>
      <c r="G67" s="6">
        <v>63</v>
      </c>
      <c r="H67" s="190">
        <v>25.8</v>
      </c>
      <c r="I67" s="192"/>
      <c r="J67" s="3"/>
      <c r="K67" s="3"/>
      <c r="L67" s="3"/>
      <c r="M67" s="3"/>
      <c r="N67" s="6">
        <f t="shared" si="0"/>
        <v>4406.9999999999991</v>
      </c>
    </row>
    <row r="68" spans="2:14">
      <c r="B68" s="3">
        <f t="shared" si="1"/>
        <v>63</v>
      </c>
      <c r="C68" s="6" t="s">
        <v>472</v>
      </c>
      <c r="D68" s="6" t="s">
        <v>473</v>
      </c>
      <c r="E68" s="3"/>
      <c r="F68" s="3"/>
      <c r="G68" s="6">
        <v>63</v>
      </c>
      <c r="H68" s="190">
        <v>23.7</v>
      </c>
      <c r="I68" s="192"/>
      <c r="J68" s="3"/>
      <c r="K68" s="3"/>
      <c r="L68" s="3"/>
      <c r="M68" s="3"/>
      <c r="N68" s="6">
        <f t="shared" si="0"/>
        <v>4430.6999999999989</v>
      </c>
    </row>
    <row r="69" spans="2:14">
      <c r="B69" s="3">
        <f t="shared" si="1"/>
        <v>64</v>
      </c>
      <c r="C69" s="6" t="s">
        <v>450</v>
      </c>
      <c r="D69" s="6" t="s">
        <v>472</v>
      </c>
      <c r="E69" s="3"/>
      <c r="F69" s="3"/>
      <c r="G69" s="6">
        <v>63</v>
      </c>
      <c r="H69" s="190">
        <v>31.4</v>
      </c>
      <c r="I69" s="192"/>
      <c r="J69" s="3"/>
      <c r="K69" s="3"/>
      <c r="L69" s="3"/>
      <c r="M69" s="3"/>
      <c r="N69" s="6">
        <f t="shared" si="0"/>
        <v>4462.0999999999985</v>
      </c>
    </row>
    <row r="70" spans="2:14">
      <c r="B70" s="3">
        <f t="shared" si="1"/>
        <v>65</v>
      </c>
      <c r="C70" s="6" t="s">
        <v>195</v>
      </c>
      <c r="D70" s="6" t="s">
        <v>474</v>
      </c>
      <c r="E70" s="3"/>
      <c r="F70" s="3"/>
      <c r="G70" s="6">
        <v>63</v>
      </c>
      <c r="H70" s="190">
        <v>31.6</v>
      </c>
      <c r="I70" s="192"/>
      <c r="J70" s="3"/>
      <c r="K70" s="3"/>
      <c r="L70" s="3"/>
      <c r="M70" s="3"/>
      <c r="N70" s="6">
        <f t="shared" si="0"/>
        <v>4493.6999999999989</v>
      </c>
    </row>
    <row r="71" spans="2:14">
      <c r="B71" s="3">
        <f t="shared" si="1"/>
        <v>66</v>
      </c>
      <c r="C71" s="6" t="s">
        <v>474</v>
      </c>
      <c r="D71" s="6" t="s">
        <v>449</v>
      </c>
      <c r="E71" s="3"/>
      <c r="F71" s="3"/>
      <c r="G71" s="6">
        <v>63</v>
      </c>
      <c r="H71" s="190">
        <v>20.399999999999999</v>
      </c>
      <c r="I71" s="192"/>
      <c r="J71" s="3"/>
      <c r="K71" s="3"/>
      <c r="L71" s="3"/>
      <c r="M71" s="3"/>
      <c r="N71" s="6">
        <f t="shared" si="0"/>
        <v>4514.0999999999985</v>
      </c>
    </row>
    <row r="72" spans="2:14">
      <c r="B72" s="3">
        <f t="shared" si="1"/>
        <v>67</v>
      </c>
      <c r="C72" s="6" t="s">
        <v>195</v>
      </c>
      <c r="D72" s="6" t="s">
        <v>475</v>
      </c>
      <c r="E72" s="3"/>
      <c r="F72" s="3"/>
      <c r="G72" s="6">
        <v>63</v>
      </c>
      <c r="H72" s="190">
        <v>68</v>
      </c>
      <c r="I72" s="192"/>
      <c r="J72" s="3"/>
      <c r="K72" s="3"/>
      <c r="L72" s="3"/>
      <c r="M72" s="3"/>
      <c r="N72" s="6">
        <f t="shared" ref="N72:N135" si="2">+N71+H72</f>
        <v>4582.0999999999985</v>
      </c>
    </row>
    <row r="73" spans="2:14">
      <c r="B73" s="3">
        <f t="shared" ref="B73:B136" si="3">1+B72</f>
        <v>68</v>
      </c>
      <c r="C73" s="6" t="s">
        <v>475</v>
      </c>
      <c r="D73" s="6" t="s">
        <v>476</v>
      </c>
      <c r="E73" s="3"/>
      <c r="F73" s="3"/>
      <c r="G73" s="6">
        <v>63</v>
      </c>
      <c r="H73" s="190">
        <v>8.8000000000000007</v>
      </c>
      <c r="I73" s="192"/>
      <c r="J73" s="3"/>
      <c r="K73" s="3"/>
      <c r="L73" s="3"/>
      <c r="M73" s="3"/>
      <c r="N73" s="6">
        <f t="shared" si="2"/>
        <v>4590.8999999999987</v>
      </c>
    </row>
    <row r="74" spans="2:14">
      <c r="B74" s="3">
        <f t="shared" si="3"/>
        <v>69</v>
      </c>
      <c r="C74" s="6" t="s">
        <v>477</v>
      </c>
      <c r="D74" s="6" t="s">
        <v>477</v>
      </c>
      <c r="E74" s="3"/>
      <c r="F74" s="3"/>
      <c r="G74" s="6">
        <v>63</v>
      </c>
      <c r="H74" s="190">
        <v>20.9</v>
      </c>
      <c r="I74" s="192"/>
      <c r="J74" s="3"/>
      <c r="K74" s="3"/>
      <c r="L74" s="3"/>
      <c r="M74" s="3"/>
      <c r="N74" s="6">
        <f t="shared" si="2"/>
        <v>4611.7999999999984</v>
      </c>
    </row>
    <row r="75" spans="2:14">
      <c r="B75" s="3">
        <f t="shared" si="3"/>
        <v>70</v>
      </c>
      <c r="C75" s="6" t="s">
        <v>475</v>
      </c>
      <c r="D75" s="6" t="s">
        <v>244</v>
      </c>
      <c r="E75" s="3"/>
      <c r="F75" s="3"/>
      <c r="G75" s="6">
        <v>63</v>
      </c>
      <c r="H75" s="190">
        <v>18</v>
      </c>
      <c r="I75" s="192"/>
      <c r="J75" s="3"/>
      <c r="K75" s="3"/>
      <c r="L75" s="3"/>
      <c r="M75" s="3"/>
      <c r="N75" s="6">
        <f t="shared" si="2"/>
        <v>4629.7999999999984</v>
      </c>
    </row>
    <row r="76" spans="2:14">
      <c r="B76" s="3">
        <f t="shared" si="3"/>
        <v>71</v>
      </c>
      <c r="C76" s="6" t="s">
        <v>244</v>
      </c>
      <c r="D76" s="6" t="s">
        <v>217</v>
      </c>
      <c r="E76" s="3"/>
      <c r="F76" s="3"/>
      <c r="G76" s="6">
        <v>63</v>
      </c>
      <c r="H76" s="190">
        <v>24</v>
      </c>
      <c r="I76" s="192"/>
      <c r="J76" s="3"/>
      <c r="K76" s="3"/>
      <c r="L76" s="3"/>
      <c r="M76" s="3"/>
      <c r="N76" s="6">
        <f t="shared" si="2"/>
        <v>4653.7999999999984</v>
      </c>
    </row>
    <row r="77" spans="2:14">
      <c r="B77" s="3">
        <f t="shared" si="3"/>
        <v>72</v>
      </c>
      <c r="C77" s="6" t="s">
        <v>478</v>
      </c>
      <c r="D77" s="6" t="s">
        <v>217</v>
      </c>
      <c r="E77" s="3"/>
      <c r="F77" s="3"/>
      <c r="G77" s="6">
        <v>63</v>
      </c>
      <c r="H77" s="190">
        <v>20.8</v>
      </c>
      <c r="I77" s="192"/>
      <c r="J77" s="3"/>
      <c r="K77" s="3"/>
      <c r="L77" s="3"/>
      <c r="M77" s="3"/>
      <c r="N77" s="6">
        <f t="shared" si="2"/>
        <v>4674.5999999999985</v>
      </c>
    </row>
    <row r="78" spans="2:14">
      <c r="B78" s="3">
        <f t="shared" si="3"/>
        <v>73</v>
      </c>
      <c r="C78" s="6" t="s">
        <v>478</v>
      </c>
      <c r="D78" s="6" t="s">
        <v>474</v>
      </c>
      <c r="E78" s="3"/>
      <c r="F78" s="3"/>
      <c r="G78" s="6">
        <v>63</v>
      </c>
      <c r="H78" s="190">
        <v>16.399999999999999</v>
      </c>
      <c r="I78" s="192"/>
      <c r="J78" s="3"/>
      <c r="K78" s="3"/>
      <c r="L78" s="3"/>
      <c r="M78" s="3"/>
      <c r="N78" s="6">
        <f t="shared" si="2"/>
        <v>4690.9999999999982</v>
      </c>
    </row>
    <row r="79" spans="2:14">
      <c r="B79" s="3">
        <f t="shared" si="3"/>
        <v>74</v>
      </c>
      <c r="C79" s="6" t="s">
        <v>478</v>
      </c>
      <c r="D79" s="6" t="s">
        <v>479</v>
      </c>
      <c r="E79" s="3"/>
      <c r="F79" s="3"/>
      <c r="G79" s="6">
        <v>63</v>
      </c>
      <c r="H79" s="190">
        <v>14.8</v>
      </c>
      <c r="I79" s="192"/>
      <c r="J79" s="3"/>
      <c r="K79" s="3"/>
      <c r="L79" s="3"/>
      <c r="M79" s="3"/>
      <c r="N79" s="6">
        <f t="shared" si="2"/>
        <v>4705.7999999999984</v>
      </c>
    </row>
    <row r="80" spans="2:14">
      <c r="B80" s="3">
        <f t="shared" si="3"/>
        <v>75</v>
      </c>
      <c r="C80" s="6" t="s">
        <v>479</v>
      </c>
      <c r="D80" s="6" t="s">
        <v>480</v>
      </c>
      <c r="E80" s="3"/>
      <c r="F80" s="3"/>
      <c r="G80" s="6">
        <v>63</v>
      </c>
      <c r="H80" s="190">
        <v>16.600000000000001</v>
      </c>
      <c r="I80" s="192"/>
      <c r="J80" s="3"/>
      <c r="K80" s="3"/>
      <c r="L80" s="3"/>
      <c r="M80" s="3"/>
      <c r="N80" s="6">
        <f t="shared" si="2"/>
        <v>4722.3999999999987</v>
      </c>
    </row>
    <row r="81" spans="2:14">
      <c r="B81" s="3">
        <f t="shared" si="3"/>
        <v>76</v>
      </c>
      <c r="C81" s="6" t="s">
        <v>479</v>
      </c>
      <c r="D81" s="6" t="s">
        <v>376</v>
      </c>
      <c r="E81" s="3"/>
      <c r="F81" s="3"/>
      <c r="G81" s="6">
        <v>63</v>
      </c>
      <c r="H81" s="190">
        <v>52.5</v>
      </c>
      <c r="I81" s="192"/>
      <c r="J81" s="3"/>
      <c r="K81" s="3"/>
      <c r="L81" s="3"/>
      <c r="M81" s="3"/>
      <c r="N81" s="6">
        <f t="shared" si="2"/>
        <v>4774.8999999999987</v>
      </c>
    </row>
    <row r="82" spans="2:14">
      <c r="B82" s="3">
        <f t="shared" si="3"/>
        <v>77</v>
      </c>
      <c r="C82" s="6" t="s">
        <v>217</v>
      </c>
      <c r="D82" s="6" t="s">
        <v>481</v>
      </c>
      <c r="E82" s="3"/>
      <c r="F82" s="3"/>
      <c r="G82" s="6">
        <v>63</v>
      </c>
      <c r="H82" s="190">
        <v>91.7</v>
      </c>
      <c r="I82" s="192"/>
      <c r="J82" s="3"/>
      <c r="K82" s="3"/>
      <c r="L82" s="3"/>
      <c r="M82" s="3"/>
      <c r="N82" s="6">
        <f t="shared" si="2"/>
        <v>4866.5999999999985</v>
      </c>
    </row>
    <row r="83" spans="2:14">
      <c r="B83" s="3">
        <f t="shared" si="3"/>
        <v>78</v>
      </c>
      <c r="C83" s="6" t="s">
        <v>478</v>
      </c>
      <c r="D83" s="6" t="s">
        <v>481</v>
      </c>
      <c r="E83" s="3"/>
      <c r="F83" s="3"/>
      <c r="G83" s="6">
        <v>63</v>
      </c>
      <c r="H83" s="190">
        <v>87.1</v>
      </c>
      <c r="I83" s="192"/>
      <c r="J83" s="3"/>
      <c r="K83" s="3"/>
      <c r="L83" s="3"/>
      <c r="M83" s="3"/>
      <c r="N83" s="6">
        <f t="shared" si="2"/>
        <v>4953.6999999999989</v>
      </c>
    </row>
    <row r="84" spans="2:14">
      <c r="B84" s="3">
        <f t="shared" si="3"/>
        <v>79</v>
      </c>
      <c r="C84" s="6" t="s">
        <v>481</v>
      </c>
      <c r="D84" s="6" t="s">
        <v>482</v>
      </c>
      <c r="E84" s="3"/>
      <c r="F84" s="3"/>
      <c r="G84" s="6">
        <v>63</v>
      </c>
      <c r="H84" s="190">
        <v>4.2</v>
      </c>
      <c r="I84" s="192"/>
      <c r="J84" s="3"/>
      <c r="K84" s="3"/>
      <c r="L84" s="3"/>
      <c r="M84" s="3"/>
      <c r="N84" s="6">
        <f t="shared" si="2"/>
        <v>4957.8999999999987</v>
      </c>
    </row>
    <row r="85" spans="2:14">
      <c r="B85" s="3">
        <f t="shared" si="3"/>
        <v>80</v>
      </c>
      <c r="C85" s="6" t="s">
        <v>286</v>
      </c>
      <c r="D85" s="6" t="s">
        <v>483</v>
      </c>
      <c r="E85" s="3"/>
      <c r="F85" s="3"/>
      <c r="G85" s="6">
        <v>63</v>
      </c>
      <c r="H85" s="190">
        <v>41.4</v>
      </c>
      <c r="I85" s="192"/>
      <c r="J85" s="3"/>
      <c r="K85" s="3"/>
      <c r="L85" s="3"/>
      <c r="M85" s="3"/>
      <c r="N85" s="6">
        <f t="shared" si="2"/>
        <v>4999.2999999999984</v>
      </c>
    </row>
    <row r="86" spans="2:14">
      <c r="B86" s="3">
        <f t="shared" si="3"/>
        <v>81</v>
      </c>
      <c r="C86" s="6" t="s">
        <v>483</v>
      </c>
      <c r="D86" s="6" t="s">
        <v>483</v>
      </c>
      <c r="E86" s="3"/>
      <c r="F86" s="3"/>
      <c r="G86" s="6">
        <v>63</v>
      </c>
      <c r="H86" s="190">
        <v>9.4</v>
      </c>
      <c r="I86" s="192"/>
      <c r="J86" s="3"/>
      <c r="K86" s="3"/>
      <c r="L86" s="3"/>
      <c r="M86" s="3"/>
      <c r="N86" s="6">
        <f t="shared" si="2"/>
        <v>5008.699999999998</v>
      </c>
    </row>
    <row r="87" spans="2:14">
      <c r="B87" s="3">
        <f t="shared" si="3"/>
        <v>82</v>
      </c>
      <c r="C87" s="6" t="s">
        <v>483</v>
      </c>
      <c r="D87" s="6" t="s">
        <v>484</v>
      </c>
      <c r="E87" s="3"/>
      <c r="F87" s="3"/>
      <c r="G87" s="6">
        <v>63</v>
      </c>
      <c r="H87" s="190">
        <v>70.7</v>
      </c>
      <c r="I87" s="192"/>
      <c r="J87" s="3"/>
      <c r="K87" s="3"/>
      <c r="L87" s="3"/>
      <c r="M87" s="3"/>
      <c r="N87" s="6">
        <f t="shared" si="2"/>
        <v>5079.3999999999978</v>
      </c>
    </row>
    <row r="88" spans="2:14">
      <c r="B88" s="3">
        <f t="shared" si="3"/>
        <v>83</v>
      </c>
      <c r="C88" s="6" t="s">
        <v>482</v>
      </c>
      <c r="D88" s="6" t="s">
        <v>485</v>
      </c>
      <c r="E88" s="3"/>
      <c r="F88" s="3"/>
      <c r="G88" s="6">
        <v>63</v>
      </c>
      <c r="H88" s="190">
        <v>42</v>
      </c>
      <c r="I88" s="192"/>
      <c r="J88" s="3"/>
      <c r="K88" s="3"/>
      <c r="L88" s="3"/>
      <c r="M88" s="3"/>
      <c r="N88" s="6">
        <f t="shared" si="2"/>
        <v>5121.3999999999978</v>
      </c>
    </row>
    <row r="89" spans="2:14">
      <c r="B89" s="3">
        <f t="shared" si="3"/>
        <v>84</v>
      </c>
      <c r="C89" s="6" t="s">
        <v>197</v>
      </c>
      <c r="D89" s="6" t="s">
        <v>194</v>
      </c>
      <c r="E89" s="3"/>
      <c r="F89" s="3"/>
      <c r="G89" s="6">
        <v>63</v>
      </c>
      <c r="H89" s="190"/>
      <c r="I89" s="192"/>
      <c r="J89" s="3"/>
      <c r="K89" s="3"/>
      <c r="L89" s="3"/>
      <c r="M89" s="3"/>
      <c r="N89" s="6">
        <f t="shared" si="2"/>
        <v>5121.3999999999978</v>
      </c>
    </row>
    <row r="90" spans="2:14">
      <c r="B90" s="3">
        <f t="shared" si="3"/>
        <v>85</v>
      </c>
      <c r="C90" s="6" t="s">
        <v>194</v>
      </c>
      <c r="D90" s="6" t="s">
        <v>193</v>
      </c>
      <c r="E90" s="3"/>
      <c r="F90" s="3"/>
      <c r="G90" s="6">
        <v>63</v>
      </c>
      <c r="H90" s="190">
        <v>17</v>
      </c>
      <c r="I90" s="192"/>
      <c r="J90" s="3"/>
      <c r="K90" s="3"/>
      <c r="L90" s="3"/>
      <c r="M90" s="3"/>
      <c r="N90" s="6">
        <f t="shared" si="2"/>
        <v>5138.3999999999978</v>
      </c>
    </row>
    <row r="91" spans="2:14">
      <c r="B91" s="3">
        <f t="shared" si="3"/>
        <v>86</v>
      </c>
      <c r="C91" s="6" t="s">
        <v>194</v>
      </c>
      <c r="D91" s="6" t="s">
        <v>334</v>
      </c>
      <c r="E91" s="3"/>
      <c r="F91" s="3"/>
      <c r="G91" s="6">
        <v>63</v>
      </c>
      <c r="H91" s="190">
        <v>11</v>
      </c>
      <c r="I91" s="192"/>
      <c r="J91" s="3"/>
      <c r="K91" s="3"/>
      <c r="L91" s="3"/>
      <c r="M91" s="3"/>
      <c r="N91" s="6">
        <f t="shared" si="2"/>
        <v>5149.3999999999978</v>
      </c>
    </row>
    <row r="92" spans="2:14">
      <c r="B92" s="3">
        <f t="shared" si="3"/>
        <v>87</v>
      </c>
      <c r="C92" s="6" t="s">
        <v>334</v>
      </c>
      <c r="D92" s="6" t="s">
        <v>119</v>
      </c>
      <c r="E92" s="3"/>
      <c r="F92" s="3"/>
      <c r="G92" s="6">
        <v>63</v>
      </c>
      <c r="H92" s="190">
        <v>49.7</v>
      </c>
      <c r="I92" s="192"/>
      <c r="J92" s="3"/>
      <c r="K92" s="3"/>
      <c r="L92" s="3"/>
      <c r="M92" s="3"/>
      <c r="N92" s="6">
        <f t="shared" si="2"/>
        <v>5199.0999999999976</v>
      </c>
    </row>
    <row r="93" spans="2:14">
      <c r="B93" s="3">
        <f t="shared" si="3"/>
        <v>88</v>
      </c>
      <c r="C93" s="6" t="s">
        <v>193</v>
      </c>
      <c r="D93" s="6" t="s">
        <v>381</v>
      </c>
      <c r="E93" s="3"/>
      <c r="F93" s="3"/>
      <c r="G93" s="6">
        <v>63</v>
      </c>
      <c r="H93" s="190">
        <v>38.4</v>
      </c>
      <c r="I93" s="192"/>
      <c r="J93" s="3"/>
      <c r="K93" s="3"/>
      <c r="L93" s="3"/>
      <c r="M93" s="3"/>
      <c r="N93" s="6">
        <f t="shared" si="2"/>
        <v>5237.4999999999973</v>
      </c>
    </row>
    <row r="94" spans="2:14">
      <c r="B94" s="3">
        <f t="shared" si="3"/>
        <v>89</v>
      </c>
      <c r="C94" s="6" t="s">
        <v>442</v>
      </c>
      <c r="D94" s="6" t="s">
        <v>484</v>
      </c>
      <c r="E94" s="3"/>
      <c r="F94" s="3"/>
      <c r="G94" s="6">
        <v>63</v>
      </c>
      <c r="H94" s="190">
        <v>47.6</v>
      </c>
      <c r="I94" s="192"/>
      <c r="J94" s="3"/>
      <c r="K94" s="3"/>
      <c r="L94" s="3"/>
      <c r="M94" s="3"/>
      <c r="N94" s="6">
        <f t="shared" si="2"/>
        <v>5285.0999999999976</v>
      </c>
    </row>
    <row r="95" spans="2:14">
      <c r="B95" s="3">
        <f t="shared" si="3"/>
        <v>90</v>
      </c>
      <c r="C95" s="6" t="s">
        <v>484</v>
      </c>
      <c r="D95" s="6" t="s">
        <v>380</v>
      </c>
      <c r="E95" s="3"/>
      <c r="F95" s="3"/>
      <c r="G95" s="6">
        <v>63</v>
      </c>
      <c r="H95" s="190">
        <v>14</v>
      </c>
      <c r="I95" s="192"/>
      <c r="J95" s="3"/>
      <c r="K95" s="3"/>
      <c r="L95" s="3"/>
      <c r="M95" s="3"/>
      <c r="N95" s="6">
        <f t="shared" si="2"/>
        <v>5299.0999999999976</v>
      </c>
    </row>
    <row r="96" spans="2:14">
      <c r="B96" s="3">
        <f t="shared" si="3"/>
        <v>91</v>
      </c>
      <c r="C96" s="3" t="s">
        <v>455</v>
      </c>
      <c r="D96" s="3" t="s">
        <v>253</v>
      </c>
      <c r="E96" s="3"/>
      <c r="F96" s="3"/>
      <c r="G96" s="6">
        <v>63</v>
      </c>
      <c r="H96" s="190">
        <v>114.8</v>
      </c>
      <c r="I96" s="192"/>
      <c r="J96" s="3"/>
      <c r="K96" s="3"/>
      <c r="L96" s="3"/>
      <c r="M96" s="3"/>
      <c r="N96" s="6">
        <f t="shared" si="2"/>
        <v>5413.8999999999978</v>
      </c>
    </row>
    <row r="97" spans="2:14">
      <c r="B97" s="3">
        <f t="shared" si="3"/>
        <v>92</v>
      </c>
      <c r="C97" s="3" t="s">
        <v>253</v>
      </c>
      <c r="D97" s="3" t="s">
        <v>97</v>
      </c>
      <c r="E97" s="3"/>
      <c r="F97" s="3"/>
      <c r="G97" s="6">
        <v>63</v>
      </c>
      <c r="H97" s="190">
        <v>63.4</v>
      </c>
      <c r="I97" s="192"/>
      <c r="J97" s="3"/>
      <c r="K97" s="3"/>
      <c r="L97" s="3"/>
      <c r="M97" s="3"/>
      <c r="N97" s="6">
        <f t="shared" si="2"/>
        <v>5477.2999999999975</v>
      </c>
    </row>
    <row r="98" spans="2:14">
      <c r="B98" s="3">
        <f t="shared" si="3"/>
        <v>93</v>
      </c>
      <c r="C98" s="3" t="s">
        <v>97</v>
      </c>
      <c r="D98" s="3" t="s">
        <v>227</v>
      </c>
      <c r="E98" s="3"/>
      <c r="F98" s="3"/>
      <c r="G98" s="6">
        <v>63</v>
      </c>
      <c r="H98" s="190">
        <v>38</v>
      </c>
      <c r="I98" s="192"/>
      <c r="J98" s="3"/>
      <c r="K98" s="3"/>
      <c r="L98" s="3"/>
      <c r="M98" s="3"/>
      <c r="N98" s="6">
        <f t="shared" si="2"/>
        <v>5515.2999999999975</v>
      </c>
    </row>
    <row r="99" spans="2:14">
      <c r="B99" s="3">
        <f t="shared" si="3"/>
        <v>94</v>
      </c>
      <c r="C99" s="3" t="s">
        <v>364</v>
      </c>
      <c r="D99" s="3" t="s">
        <v>248</v>
      </c>
      <c r="E99" s="3"/>
      <c r="F99" s="3"/>
      <c r="G99" s="6">
        <v>63</v>
      </c>
      <c r="H99" s="190"/>
      <c r="I99" s="192"/>
      <c r="J99" s="3"/>
      <c r="K99" s="3"/>
      <c r="L99" s="3"/>
      <c r="M99" s="3"/>
      <c r="N99" s="6">
        <f t="shared" si="2"/>
        <v>5515.2999999999975</v>
      </c>
    </row>
    <row r="100" spans="2:14">
      <c r="B100" s="3">
        <f t="shared" si="3"/>
        <v>95</v>
      </c>
      <c r="C100" s="3" t="s">
        <v>248</v>
      </c>
      <c r="D100" s="3" t="s">
        <v>72</v>
      </c>
      <c r="E100" s="3" t="s">
        <v>486</v>
      </c>
      <c r="F100" s="6">
        <v>0.39</v>
      </c>
      <c r="G100" s="6">
        <v>63</v>
      </c>
      <c r="H100" s="190">
        <v>427.6</v>
      </c>
      <c r="I100" s="192"/>
      <c r="J100" s="3"/>
      <c r="K100" s="3"/>
      <c r="L100" s="3"/>
      <c r="M100" s="3"/>
      <c r="N100" s="6">
        <f t="shared" si="2"/>
        <v>5942.8999999999978</v>
      </c>
    </row>
    <row r="101" spans="2:14">
      <c r="B101" s="3">
        <f t="shared" si="3"/>
        <v>96</v>
      </c>
      <c r="C101" s="3" t="s">
        <v>72</v>
      </c>
      <c r="D101" s="3" t="s">
        <v>68</v>
      </c>
      <c r="E101" s="3" t="s">
        <v>486</v>
      </c>
      <c r="F101" s="6">
        <v>0.39</v>
      </c>
      <c r="G101" s="6">
        <v>63</v>
      </c>
      <c r="H101" s="190">
        <v>62</v>
      </c>
      <c r="I101" s="192"/>
      <c r="J101" s="3"/>
      <c r="K101" s="3"/>
      <c r="L101" s="3"/>
      <c r="M101" s="3"/>
      <c r="N101" s="6">
        <f t="shared" si="2"/>
        <v>6004.8999999999978</v>
      </c>
    </row>
    <row r="102" spans="2:14">
      <c r="B102" s="3">
        <f t="shared" si="3"/>
        <v>97</v>
      </c>
      <c r="C102" s="3" t="s">
        <v>72</v>
      </c>
      <c r="D102" s="3" t="s">
        <v>487</v>
      </c>
      <c r="E102" s="3" t="s">
        <v>486</v>
      </c>
      <c r="F102" s="6">
        <v>0.39</v>
      </c>
      <c r="G102" s="6">
        <v>63</v>
      </c>
      <c r="H102" s="190">
        <v>123.2</v>
      </c>
      <c r="I102" s="192"/>
      <c r="J102" s="3"/>
      <c r="K102" s="3"/>
      <c r="L102" s="3"/>
      <c r="M102" s="3"/>
      <c r="N102" s="6">
        <f t="shared" si="2"/>
        <v>6128.0999999999976</v>
      </c>
    </row>
    <row r="103" spans="2:14">
      <c r="B103" s="3">
        <f t="shared" si="3"/>
        <v>98</v>
      </c>
      <c r="C103" s="3" t="s">
        <v>488</v>
      </c>
      <c r="D103" s="3" t="s">
        <v>307</v>
      </c>
      <c r="E103" s="3"/>
      <c r="F103" s="3"/>
      <c r="G103" s="3">
        <v>140</v>
      </c>
      <c r="H103" s="190">
        <v>117</v>
      </c>
      <c r="I103" s="192"/>
      <c r="J103" s="3"/>
      <c r="K103" s="3"/>
      <c r="L103" s="3"/>
      <c r="M103" s="3"/>
      <c r="N103" s="6">
        <f t="shared" si="2"/>
        <v>6245.0999999999976</v>
      </c>
    </row>
    <row r="104" spans="2:14">
      <c r="B104" s="3">
        <f t="shared" si="3"/>
        <v>99</v>
      </c>
      <c r="C104" s="3" t="s">
        <v>488</v>
      </c>
      <c r="D104" s="3" t="s">
        <v>303</v>
      </c>
      <c r="E104" s="3"/>
      <c r="F104" s="3"/>
      <c r="G104" s="3">
        <v>125</v>
      </c>
      <c r="H104" s="190">
        <v>264</v>
      </c>
      <c r="I104" s="192"/>
      <c r="J104" s="3"/>
      <c r="K104" s="3"/>
      <c r="L104" s="3"/>
      <c r="M104" s="3"/>
      <c r="N104" s="6">
        <f t="shared" si="2"/>
        <v>6509.0999999999976</v>
      </c>
    </row>
    <row r="105" spans="2:14">
      <c r="B105" s="3">
        <f t="shared" si="3"/>
        <v>100</v>
      </c>
      <c r="C105" s="3" t="s">
        <v>303</v>
      </c>
      <c r="D105" s="3" t="s">
        <v>489</v>
      </c>
      <c r="E105" s="3"/>
      <c r="F105" s="3"/>
      <c r="G105" s="3">
        <v>63</v>
      </c>
      <c r="H105" s="190">
        <v>305.2</v>
      </c>
      <c r="I105" s="192"/>
      <c r="J105" s="3"/>
      <c r="K105" s="3"/>
      <c r="L105" s="3"/>
      <c r="M105" s="3"/>
      <c r="N105" s="6">
        <f t="shared" si="2"/>
        <v>6814.2999999999975</v>
      </c>
    </row>
    <row r="106" spans="2:14">
      <c r="B106" s="3">
        <f t="shared" si="3"/>
        <v>101</v>
      </c>
      <c r="C106" s="3" t="s">
        <v>361</v>
      </c>
      <c r="D106" s="3" t="s">
        <v>357</v>
      </c>
      <c r="E106" s="3"/>
      <c r="F106" s="3"/>
      <c r="G106" s="3">
        <v>63</v>
      </c>
      <c r="H106" s="190">
        <v>64.5</v>
      </c>
      <c r="I106" s="192"/>
      <c r="J106" s="3"/>
      <c r="K106" s="3"/>
      <c r="L106" s="3"/>
      <c r="M106" s="3"/>
      <c r="N106" s="6">
        <f t="shared" si="2"/>
        <v>6878.7999999999975</v>
      </c>
    </row>
    <row r="107" spans="2:14">
      <c r="B107" s="3">
        <f t="shared" si="3"/>
        <v>102</v>
      </c>
      <c r="C107" s="3" t="s">
        <v>489</v>
      </c>
      <c r="D107" s="3" t="s">
        <v>372</v>
      </c>
      <c r="E107" s="3"/>
      <c r="F107" s="3"/>
      <c r="G107" s="3">
        <v>63</v>
      </c>
      <c r="H107" s="190">
        <v>111.8</v>
      </c>
      <c r="I107" s="192"/>
      <c r="J107" s="3"/>
      <c r="K107" s="3"/>
      <c r="L107" s="3"/>
      <c r="M107" s="3"/>
      <c r="N107" s="6">
        <f t="shared" si="2"/>
        <v>6990.5999999999976</v>
      </c>
    </row>
    <row r="108" spans="2:14">
      <c r="B108" s="3">
        <f t="shared" si="3"/>
        <v>103</v>
      </c>
      <c r="C108" s="3" t="s">
        <v>489</v>
      </c>
      <c r="D108" s="3" t="s">
        <v>490</v>
      </c>
      <c r="E108" s="3"/>
      <c r="F108" s="3"/>
      <c r="G108" s="3">
        <v>63</v>
      </c>
      <c r="H108" s="190">
        <v>117.8</v>
      </c>
      <c r="I108" s="192"/>
      <c r="J108" s="3"/>
      <c r="K108" s="3"/>
      <c r="L108" s="3"/>
      <c r="M108" s="3"/>
      <c r="N108" s="6">
        <f t="shared" si="2"/>
        <v>7108.3999999999978</v>
      </c>
    </row>
    <row r="109" spans="2:14">
      <c r="B109" s="3">
        <f t="shared" si="3"/>
        <v>104</v>
      </c>
      <c r="C109" s="3" t="s">
        <v>372</v>
      </c>
      <c r="D109" s="3" t="s">
        <v>491</v>
      </c>
      <c r="E109" s="3"/>
      <c r="F109" s="3"/>
      <c r="G109" s="3">
        <v>63</v>
      </c>
      <c r="H109" s="190">
        <v>233</v>
      </c>
      <c r="I109" s="192"/>
      <c r="J109" s="3"/>
      <c r="K109" s="3"/>
      <c r="L109" s="3"/>
      <c r="M109" s="3"/>
      <c r="N109" s="6">
        <f t="shared" si="2"/>
        <v>7341.3999999999978</v>
      </c>
    </row>
    <row r="110" spans="2:14">
      <c r="B110" s="3">
        <f t="shared" si="3"/>
        <v>105</v>
      </c>
      <c r="C110" s="3" t="s">
        <v>303</v>
      </c>
      <c r="D110" s="3" t="s">
        <v>305</v>
      </c>
      <c r="E110" s="3"/>
      <c r="F110" s="3"/>
      <c r="G110" s="3">
        <v>110</v>
      </c>
      <c r="H110" s="190">
        <v>255</v>
      </c>
      <c r="I110" s="192"/>
      <c r="J110" s="3"/>
      <c r="K110" s="3"/>
      <c r="L110" s="3"/>
      <c r="M110" s="3"/>
      <c r="N110" s="6">
        <f t="shared" si="2"/>
        <v>7596.3999999999978</v>
      </c>
    </row>
    <row r="111" spans="2:14">
      <c r="B111" s="3">
        <f t="shared" si="3"/>
        <v>106</v>
      </c>
      <c r="C111" s="3" t="s">
        <v>305</v>
      </c>
      <c r="D111" s="3" t="s">
        <v>304</v>
      </c>
      <c r="E111" s="3"/>
      <c r="F111" s="3"/>
      <c r="G111" s="3">
        <v>63</v>
      </c>
      <c r="H111" s="190">
        <v>27.4</v>
      </c>
      <c r="I111" s="192"/>
      <c r="J111" s="3"/>
      <c r="K111" s="3"/>
      <c r="L111" s="3"/>
      <c r="M111" s="3"/>
      <c r="N111" s="6">
        <f t="shared" si="2"/>
        <v>7623.7999999999975</v>
      </c>
    </row>
    <row r="112" spans="2:14">
      <c r="B112" s="3">
        <f t="shared" si="3"/>
        <v>107</v>
      </c>
      <c r="C112" s="3" t="s">
        <v>305</v>
      </c>
      <c r="D112" s="3" t="s">
        <v>234</v>
      </c>
      <c r="E112" s="3"/>
      <c r="F112" s="3"/>
      <c r="G112" s="3">
        <v>110</v>
      </c>
      <c r="H112" s="190">
        <v>51.6</v>
      </c>
      <c r="I112" s="192"/>
      <c r="J112" s="3"/>
      <c r="K112" s="3"/>
      <c r="L112" s="3"/>
      <c r="M112" s="3"/>
      <c r="N112" s="6">
        <f t="shared" si="2"/>
        <v>7675.3999999999978</v>
      </c>
    </row>
    <row r="113" spans="2:14">
      <c r="B113" s="3">
        <f t="shared" si="3"/>
        <v>108</v>
      </c>
      <c r="C113" s="3" t="s">
        <v>234</v>
      </c>
      <c r="D113" s="3" t="s">
        <v>492</v>
      </c>
      <c r="E113" s="3"/>
      <c r="F113" s="3"/>
      <c r="G113" s="3">
        <v>63</v>
      </c>
      <c r="H113" s="190">
        <v>61.3</v>
      </c>
      <c r="I113" s="192"/>
      <c r="J113" s="3"/>
      <c r="K113" s="3"/>
      <c r="L113" s="3"/>
      <c r="M113" s="3"/>
      <c r="N113" s="6">
        <f t="shared" si="2"/>
        <v>7736.699999999998</v>
      </c>
    </row>
    <row r="114" spans="2:14">
      <c r="B114" s="3">
        <f t="shared" si="3"/>
        <v>109</v>
      </c>
      <c r="C114" s="3" t="s">
        <v>492</v>
      </c>
      <c r="D114" s="3" t="s">
        <v>355</v>
      </c>
      <c r="E114" s="3"/>
      <c r="F114" s="3"/>
      <c r="G114" s="3">
        <v>63</v>
      </c>
      <c r="H114" s="190">
        <v>22.2</v>
      </c>
      <c r="I114" s="192"/>
      <c r="J114" s="3"/>
      <c r="K114" s="3"/>
      <c r="L114" s="3"/>
      <c r="M114" s="3"/>
      <c r="N114" s="6">
        <f t="shared" si="2"/>
        <v>7758.8999999999978</v>
      </c>
    </row>
    <row r="115" spans="2:14">
      <c r="B115" s="3">
        <f t="shared" si="3"/>
        <v>110</v>
      </c>
      <c r="C115" s="3" t="s">
        <v>355</v>
      </c>
      <c r="D115" s="3" t="s">
        <v>493</v>
      </c>
      <c r="E115" s="3"/>
      <c r="F115" s="3"/>
      <c r="G115" s="3">
        <v>63</v>
      </c>
      <c r="H115" s="190">
        <v>13.6</v>
      </c>
      <c r="I115" s="192"/>
      <c r="J115" s="3"/>
      <c r="K115" s="3"/>
      <c r="L115" s="3"/>
      <c r="M115" s="3"/>
      <c r="N115" s="6">
        <f t="shared" si="2"/>
        <v>7772.4999999999982</v>
      </c>
    </row>
    <row r="116" spans="2:14">
      <c r="B116" s="3">
        <f t="shared" si="3"/>
        <v>111</v>
      </c>
      <c r="C116" s="3" t="s">
        <v>300</v>
      </c>
      <c r="D116" s="3" t="s">
        <v>82</v>
      </c>
      <c r="E116" s="3"/>
      <c r="F116" s="3"/>
      <c r="G116" s="3">
        <v>110</v>
      </c>
      <c r="H116" s="190">
        <v>18</v>
      </c>
      <c r="I116" s="192"/>
      <c r="J116" s="3"/>
      <c r="K116" s="3"/>
      <c r="L116" s="3"/>
      <c r="M116" s="3"/>
      <c r="N116" s="6">
        <f t="shared" si="2"/>
        <v>7790.4999999999982</v>
      </c>
    </row>
    <row r="117" spans="2:14">
      <c r="B117" s="3">
        <f t="shared" si="3"/>
        <v>112</v>
      </c>
      <c r="C117" s="3" t="s">
        <v>82</v>
      </c>
      <c r="D117" s="3" t="s">
        <v>361</v>
      </c>
      <c r="E117" s="3"/>
      <c r="F117" s="3"/>
      <c r="G117" s="3">
        <v>110</v>
      </c>
      <c r="H117" s="190">
        <v>59.8</v>
      </c>
      <c r="I117" s="192"/>
      <c r="J117" s="3"/>
      <c r="K117" s="3"/>
      <c r="L117" s="3"/>
      <c r="M117" s="3"/>
      <c r="N117" s="6">
        <f t="shared" si="2"/>
        <v>7850.2999999999984</v>
      </c>
    </row>
    <row r="118" spans="2:14">
      <c r="B118" s="3">
        <f t="shared" si="3"/>
        <v>113</v>
      </c>
      <c r="C118" s="3" t="s">
        <v>361</v>
      </c>
      <c r="D118" s="3" t="s">
        <v>341</v>
      </c>
      <c r="E118" s="3"/>
      <c r="F118" s="3"/>
      <c r="G118" s="3">
        <v>63</v>
      </c>
      <c r="H118" s="190">
        <v>153.9</v>
      </c>
      <c r="I118" s="192"/>
      <c r="J118" s="3"/>
      <c r="K118" s="3"/>
      <c r="L118" s="3"/>
      <c r="M118" s="3"/>
      <c r="N118" s="6">
        <f t="shared" si="2"/>
        <v>8004.199999999998</v>
      </c>
    </row>
    <row r="119" spans="2:14">
      <c r="B119" s="3">
        <f t="shared" si="3"/>
        <v>114</v>
      </c>
      <c r="C119" s="3" t="s">
        <v>341</v>
      </c>
      <c r="D119" s="3" t="s">
        <v>347</v>
      </c>
      <c r="E119" s="3"/>
      <c r="F119" s="3"/>
      <c r="G119" s="3">
        <v>63</v>
      </c>
      <c r="H119" s="190">
        <v>65.400000000000006</v>
      </c>
      <c r="I119" s="192"/>
      <c r="J119" s="3"/>
      <c r="K119" s="3"/>
      <c r="L119" s="3"/>
      <c r="M119" s="3"/>
      <c r="N119" s="6">
        <f t="shared" si="2"/>
        <v>8069.5999999999976</v>
      </c>
    </row>
    <row r="120" spans="2:14">
      <c r="B120" s="3">
        <f t="shared" si="3"/>
        <v>115</v>
      </c>
      <c r="C120" s="3" t="s">
        <v>341</v>
      </c>
      <c r="D120" s="3" t="s">
        <v>37</v>
      </c>
      <c r="E120" s="3"/>
      <c r="F120" s="3"/>
      <c r="G120" s="3">
        <v>63</v>
      </c>
      <c r="H120" s="190">
        <v>33</v>
      </c>
      <c r="I120" s="192"/>
      <c r="J120" s="3"/>
      <c r="K120" s="3"/>
      <c r="L120" s="3"/>
      <c r="M120" s="3"/>
      <c r="N120" s="6">
        <f t="shared" si="2"/>
        <v>8102.5999999999976</v>
      </c>
    </row>
    <row r="121" spans="2:14">
      <c r="B121" s="3">
        <f t="shared" si="3"/>
        <v>116</v>
      </c>
      <c r="C121" s="3" t="s">
        <v>37</v>
      </c>
      <c r="D121" s="3" t="s">
        <v>359</v>
      </c>
      <c r="E121" s="3"/>
      <c r="F121" s="3"/>
      <c r="G121" s="3">
        <v>63</v>
      </c>
      <c r="H121" s="190">
        <v>91</v>
      </c>
      <c r="I121" s="192"/>
      <c r="J121" s="3"/>
      <c r="K121" s="3"/>
      <c r="L121" s="3"/>
      <c r="M121" s="3"/>
      <c r="N121" s="6">
        <f t="shared" si="2"/>
        <v>8193.5999999999985</v>
      </c>
    </row>
    <row r="122" spans="2:14">
      <c r="B122" s="3">
        <f t="shared" si="3"/>
        <v>117</v>
      </c>
      <c r="C122" s="3" t="s">
        <v>37</v>
      </c>
      <c r="D122" s="3" t="s">
        <v>235</v>
      </c>
      <c r="E122" s="3"/>
      <c r="F122" s="3"/>
      <c r="G122" s="3">
        <v>63</v>
      </c>
      <c r="H122" s="190">
        <v>130</v>
      </c>
      <c r="I122" s="192"/>
      <c r="J122" s="3"/>
      <c r="K122" s="3"/>
      <c r="L122" s="3"/>
      <c r="M122" s="3"/>
      <c r="N122" s="6">
        <f t="shared" si="2"/>
        <v>8323.5999999999985</v>
      </c>
    </row>
    <row r="123" spans="2:14">
      <c r="B123" s="3">
        <f t="shared" si="3"/>
        <v>118</v>
      </c>
      <c r="C123" s="3" t="s">
        <v>235</v>
      </c>
      <c r="D123" s="3" t="s">
        <v>369</v>
      </c>
      <c r="E123" s="3"/>
      <c r="F123" s="3"/>
      <c r="G123" s="3">
        <v>63</v>
      </c>
      <c r="H123" s="190">
        <v>25</v>
      </c>
      <c r="I123" s="192"/>
      <c r="J123" s="3"/>
      <c r="K123" s="3"/>
      <c r="L123" s="3"/>
      <c r="M123" s="3"/>
      <c r="N123" s="6">
        <f t="shared" si="2"/>
        <v>8348.5999999999985</v>
      </c>
    </row>
    <row r="124" spans="2:14">
      <c r="B124" s="3">
        <f t="shared" si="3"/>
        <v>119</v>
      </c>
      <c r="C124" s="3" t="s">
        <v>369</v>
      </c>
      <c r="D124" s="3" t="s">
        <v>494</v>
      </c>
      <c r="E124" s="3"/>
      <c r="F124" s="3"/>
      <c r="G124" s="3">
        <v>63</v>
      </c>
      <c r="H124" s="190">
        <v>29.9</v>
      </c>
      <c r="I124" s="192"/>
      <c r="J124" s="3"/>
      <c r="K124" s="3"/>
      <c r="L124" s="3"/>
      <c r="M124" s="3"/>
      <c r="N124" s="6">
        <f t="shared" si="2"/>
        <v>8378.4999999999982</v>
      </c>
    </row>
    <row r="125" spans="2:14">
      <c r="B125" s="3">
        <f t="shared" si="3"/>
        <v>120</v>
      </c>
      <c r="C125" s="3" t="s">
        <v>494</v>
      </c>
      <c r="D125" s="3" t="s">
        <v>326</v>
      </c>
      <c r="E125" s="3"/>
      <c r="F125" s="3"/>
      <c r="G125" s="3">
        <v>63</v>
      </c>
      <c r="H125" s="190">
        <v>21.1</v>
      </c>
      <c r="I125" s="192"/>
      <c r="J125" s="3"/>
      <c r="K125" s="3"/>
      <c r="L125" s="3"/>
      <c r="M125" s="3"/>
      <c r="N125" s="6">
        <f t="shared" si="2"/>
        <v>8399.5999999999985</v>
      </c>
    </row>
    <row r="126" spans="2:14">
      <c r="B126" s="3">
        <f t="shared" si="3"/>
        <v>121</v>
      </c>
      <c r="C126" s="3" t="s">
        <v>307</v>
      </c>
      <c r="D126" s="3" t="s">
        <v>181</v>
      </c>
      <c r="E126" s="3"/>
      <c r="F126" s="3"/>
      <c r="G126" s="3">
        <v>90</v>
      </c>
      <c r="H126" s="190">
        <v>303</v>
      </c>
      <c r="I126" s="192"/>
      <c r="J126" s="3"/>
      <c r="K126" s="3"/>
      <c r="L126" s="3"/>
      <c r="M126" s="3"/>
      <c r="N126" s="6">
        <f t="shared" si="2"/>
        <v>8702.5999999999985</v>
      </c>
    </row>
    <row r="127" spans="2:14">
      <c r="B127" s="3">
        <f t="shared" si="3"/>
        <v>122</v>
      </c>
      <c r="C127" s="3" t="s">
        <v>181</v>
      </c>
      <c r="D127" s="3" t="s">
        <v>495</v>
      </c>
      <c r="E127" s="3"/>
      <c r="F127" s="3"/>
      <c r="G127" s="3">
        <v>63</v>
      </c>
      <c r="H127" s="190">
        <v>144.19999999999999</v>
      </c>
      <c r="I127" s="192"/>
      <c r="J127" s="3"/>
      <c r="K127" s="3"/>
      <c r="L127" s="3"/>
      <c r="M127" s="3"/>
      <c r="N127" s="6">
        <f t="shared" si="2"/>
        <v>8846.7999999999993</v>
      </c>
    </row>
    <row r="128" spans="2:14">
      <c r="B128" s="3">
        <f t="shared" si="3"/>
        <v>123</v>
      </c>
      <c r="C128" s="3" t="s">
        <v>181</v>
      </c>
      <c r="D128" s="3" t="s">
        <v>321</v>
      </c>
      <c r="E128" s="3"/>
      <c r="F128" s="3"/>
      <c r="G128" s="3">
        <v>63</v>
      </c>
      <c r="H128" s="190">
        <v>43</v>
      </c>
      <c r="I128" s="192"/>
      <c r="J128" s="3"/>
      <c r="K128" s="3"/>
      <c r="L128" s="3"/>
      <c r="M128" s="3"/>
      <c r="N128" s="6">
        <f t="shared" si="2"/>
        <v>8889.7999999999993</v>
      </c>
    </row>
    <row r="129" spans="2:17">
      <c r="B129" s="3">
        <f t="shared" si="3"/>
        <v>124</v>
      </c>
      <c r="C129" s="3" t="s">
        <v>184</v>
      </c>
      <c r="D129" s="3" t="s">
        <v>295</v>
      </c>
      <c r="E129" s="3"/>
      <c r="F129" s="3"/>
      <c r="G129" s="3">
        <v>63</v>
      </c>
      <c r="H129" s="190">
        <v>18.7</v>
      </c>
      <c r="I129" s="192"/>
      <c r="J129" s="3"/>
      <c r="K129" s="3"/>
      <c r="L129" s="3"/>
      <c r="M129" s="3"/>
      <c r="N129" s="6">
        <f t="shared" si="2"/>
        <v>8908.5</v>
      </c>
    </row>
    <row r="130" spans="2:17">
      <c r="B130" s="3">
        <f t="shared" si="3"/>
        <v>125</v>
      </c>
      <c r="C130" s="3" t="s">
        <v>181</v>
      </c>
      <c r="D130" s="3" t="s">
        <v>230</v>
      </c>
      <c r="E130" s="3"/>
      <c r="F130" s="3"/>
      <c r="G130" s="3">
        <v>90</v>
      </c>
      <c r="H130" s="190">
        <v>74</v>
      </c>
      <c r="I130" s="192"/>
      <c r="J130" s="3"/>
      <c r="K130" s="3"/>
      <c r="L130" s="3"/>
      <c r="M130" s="3"/>
      <c r="N130" s="6">
        <f t="shared" si="2"/>
        <v>8982.5</v>
      </c>
    </row>
    <row r="131" spans="2:17">
      <c r="B131" s="3">
        <f t="shared" si="3"/>
        <v>126</v>
      </c>
      <c r="C131" s="3" t="s">
        <v>86</v>
      </c>
      <c r="D131" s="3" t="s">
        <v>323</v>
      </c>
      <c r="E131" s="3"/>
      <c r="F131" s="3"/>
      <c r="G131" s="3">
        <v>90</v>
      </c>
      <c r="H131" s="190">
        <v>30.9</v>
      </c>
      <c r="I131" s="192"/>
      <c r="J131" s="3"/>
      <c r="K131" s="3"/>
      <c r="L131" s="3"/>
      <c r="M131" s="3"/>
      <c r="N131" s="6">
        <f t="shared" si="2"/>
        <v>9013.4</v>
      </c>
    </row>
    <row r="132" spans="2:17">
      <c r="B132" s="3">
        <f t="shared" si="3"/>
        <v>127</v>
      </c>
      <c r="C132" s="3" t="s">
        <v>323</v>
      </c>
      <c r="D132" s="3" t="s">
        <v>143</v>
      </c>
      <c r="E132" s="3"/>
      <c r="F132" s="3"/>
      <c r="G132" s="3">
        <v>90</v>
      </c>
      <c r="H132" s="190">
        <v>240.3</v>
      </c>
      <c r="I132" s="192"/>
      <c r="J132" s="3"/>
      <c r="K132" s="3"/>
      <c r="L132" s="3"/>
      <c r="M132" s="3"/>
      <c r="N132" s="6">
        <f>+N131+H132</f>
        <v>9253.6999999999989</v>
      </c>
    </row>
    <row r="133" spans="2:17">
      <c r="B133" s="3">
        <f t="shared" si="3"/>
        <v>128</v>
      </c>
      <c r="C133" s="6" t="s">
        <v>248</v>
      </c>
      <c r="D133" s="6" t="s">
        <v>72</v>
      </c>
      <c r="E133" s="3"/>
      <c r="F133" s="3"/>
      <c r="G133" s="3">
        <v>63</v>
      </c>
      <c r="H133" s="190">
        <v>435.8</v>
      </c>
      <c r="I133" s="192"/>
      <c r="J133" s="3"/>
      <c r="K133" s="3"/>
      <c r="L133" s="3"/>
      <c r="M133" s="3"/>
      <c r="N133" s="6">
        <f t="shared" si="2"/>
        <v>9689.4999999999982</v>
      </c>
    </row>
    <row r="134" spans="2:17">
      <c r="B134" s="3">
        <f t="shared" si="3"/>
        <v>129</v>
      </c>
      <c r="C134" s="6" t="s">
        <v>72</v>
      </c>
      <c r="D134" s="6" t="s">
        <v>487</v>
      </c>
      <c r="E134" s="3"/>
      <c r="F134" s="3"/>
      <c r="G134" s="3">
        <v>63</v>
      </c>
      <c r="H134" s="190">
        <v>128.4</v>
      </c>
      <c r="I134" s="192"/>
      <c r="J134" s="3"/>
      <c r="K134" s="3"/>
      <c r="L134" s="3"/>
      <c r="M134" s="3"/>
      <c r="N134" s="6">
        <f t="shared" si="2"/>
        <v>9817.8999999999978</v>
      </c>
      <c r="Q134">
        <f>9268.7+7048.6</f>
        <v>16317.300000000001</v>
      </c>
    </row>
    <row r="135" spans="2:17">
      <c r="B135" s="3">
        <f t="shared" si="3"/>
        <v>130</v>
      </c>
      <c r="C135" s="6" t="s">
        <v>487</v>
      </c>
      <c r="D135" s="6" t="s">
        <v>260</v>
      </c>
      <c r="E135" s="3"/>
      <c r="F135" s="3"/>
      <c r="G135" s="3">
        <v>63</v>
      </c>
      <c r="H135" s="190">
        <v>55.4</v>
      </c>
      <c r="I135" s="192"/>
      <c r="J135" s="3"/>
      <c r="K135" s="3"/>
      <c r="L135" s="3"/>
      <c r="M135" s="3"/>
      <c r="N135" s="6">
        <f t="shared" si="2"/>
        <v>9873.2999999999975</v>
      </c>
      <c r="Q135">
        <v>14954</v>
      </c>
    </row>
    <row r="136" spans="2:17">
      <c r="B136" s="3">
        <f t="shared" si="3"/>
        <v>131</v>
      </c>
      <c r="C136" s="6" t="s">
        <v>72</v>
      </c>
      <c r="D136" s="6" t="s">
        <v>68</v>
      </c>
      <c r="E136" s="3"/>
      <c r="F136" s="3"/>
      <c r="G136" s="3">
        <v>63</v>
      </c>
      <c r="H136" s="190">
        <v>68.400000000000006</v>
      </c>
      <c r="I136" s="192"/>
      <c r="J136" s="3"/>
      <c r="K136" s="3"/>
      <c r="L136" s="3"/>
      <c r="M136" s="3"/>
      <c r="N136" s="6">
        <f t="shared" ref="N136:N191" si="4">+N135+H136</f>
        <v>9941.6999999999971</v>
      </c>
      <c r="Q136">
        <f>+Q134-Q135</f>
        <v>1363.3000000000011</v>
      </c>
    </row>
    <row r="137" spans="2:17">
      <c r="B137" s="3">
        <f t="shared" ref="B137:B191" si="5">1+B136</f>
        <v>132</v>
      </c>
      <c r="C137" s="6" t="s">
        <v>68</v>
      </c>
      <c r="D137" s="6" t="s">
        <v>408</v>
      </c>
      <c r="E137" s="3"/>
      <c r="F137" s="3"/>
      <c r="G137" s="3">
        <v>63</v>
      </c>
      <c r="H137" s="190">
        <v>30</v>
      </c>
      <c r="I137" s="192"/>
      <c r="J137" s="3"/>
      <c r="K137" s="3"/>
      <c r="L137" s="3"/>
      <c r="M137" s="3"/>
      <c r="N137" s="6">
        <f t="shared" si="4"/>
        <v>9971.6999999999971</v>
      </c>
    </row>
    <row r="138" spans="2:17">
      <c r="B138" s="3">
        <f t="shared" si="5"/>
        <v>133</v>
      </c>
      <c r="C138" s="50" t="s">
        <v>68</v>
      </c>
      <c r="D138" s="50" t="s">
        <v>75</v>
      </c>
      <c r="E138" s="3"/>
      <c r="F138" s="3"/>
      <c r="G138" s="3">
        <v>63</v>
      </c>
      <c r="H138" s="190">
        <v>123.5</v>
      </c>
      <c r="I138" s="192"/>
      <c r="J138" s="3"/>
      <c r="K138" s="3"/>
      <c r="L138" s="3"/>
      <c r="M138" s="3"/>
      <c r="N138" s="6">
        <f t="shared" si="4"/>
        <v>10095.199999999997</v>
      </c>
    </row>
    <row r="139" spans="2:17">
      <c r="B139" s="3">
        <f t="shared" si="5"/>
        <v>134</v>
      </c>
      <c r="C139" s="6" t="s">
        <v>408</v>
      </c>
      <c r="D139" s="6" t="s">
        <v>61</v>
      </c>
      <c r="E139" s="3"/>
      <c r="F139" s="3"/>
      <c r="G139" s="3">
        <v>63</v>
      </c>
      <c r="H139" s="190">
        <v>30</v>
      </c>
      <c r="I139" s="192"/>
      <c r="J139" s="3"/>
      <c r="K139" s="3"/>
      <c r="L139" s="3"/>
      <c r="M139" s="3"/>
      <c r="N139" s="6">
        <f t="shared" si="4"/>
        <v>10125.199999999997</v>
      </c>
    </row>
    <row r="140" spans="2:17">
      <c r="B140" s="3">
        <f t="shared" si="5"/>
        <v>135</v>
      </c>
      <c r="C140" s="6" t="s">
        <v>61</v>
      </c>
      <c r="D140" s="6" t="s">
        <v>496</v>
      </c>
      <c r="E140" s="3"/>
      <c r="F140" s="3"/>
      <c r="G140" s="3">
        <v>63</v>
      </c>
      <c r="H140" s="190">
        <v>73.2</v>
      </c>
      <c r="I140" s="192"/>
      <c r="J140" s="3"/>
      <c r="K140" s="3"/>
      <c r="L140" s="3"/>
      <c r="M140" s="3"/>
      <c r="N140" s="6">
        <f t="shared" si="4"/>
        <v>10198.399999999998</v>
      </c>
    </row>
    <row r="141" spans="2:17">
      <c r="B141" s="3">
        <f t="shared" si="5"/>
        <v>136</v>
      </c>
      <c r="C141" s="6" t="s">
        <v>122</v>
      </c>
      <c r="D141" s="6" t="s">
        <v>286</v>
      </c>
      <c r="E141" s="3"/>
      <c r="F141" s="3"/>
      <c r="G141" s="3">
        <v>63</v>
      </c>
      <c r="H141" s="190">
        <v>54.5</v>
      </c>
      <c r="I141" s="192"/>
      <c r="J141" s="3"/>
      <c r="K141" s="3"/>
      <c r="L141" s="3"/>
      <c r="M141" s="3"/>
      <c r="N141" s="6">
        <f t="shared" si="4"/>
        <v>10252.899999999998</v>
      </c>
    </row>
    <row r="142" spans="2:17">
      <c r="B142" s="3">
        <f t="shared" si="5"/>
        <v>137</v>
      </c>
      <c r="C142" s="6" t="s">
        <v>286</v>
      </c>
      <c r="D142" s="6" t="s">
        <v>485</v>
      </c>
      <c r="E142" s="3"/>
      <c r="F142" s="3"/>
      <c r="G142" s="3">
        <v>63</v>
      </c>
      <c r="H142" s="190">
        <v>24.8</v>
      </c>
      <c r="I142" s="192"/>
      <c r="J142" s="3"/>
      <c r="K142" s="3"/>
      <c r="L142" s="3"/>
      <c r="M142" s="3"/>
      <c r="N142" s="6">
        <f t="shared" si="4"/>
        <v>10277.699999999997</v>
      </c>
    </row>
    <row r="143" spans="2:17">
      <c r="B143" s="3">
        <f t="shared" si="5"/>
        <v>138</v>
      </c>
      <c r="C143" s="6" t="s">
        <v>485</v>
      </c>
      <c r="D143" s="6" t="s">
        <v>117</v>
      </c>
      <c r="E143" s="3"/>
      <c r="F143" s="3"/>
      <c r="G143" s="3">
        <v>63</v>
      </c>
      <c r="H143" s="190">
        <v>18.2</v>
      </c>
      <c r="I143" s="192"/>
      <c r="J143" s="3"/>
      <c r="K143" s="3"/>
      <c r="L143" s="3"/>
      <c r="M143" s="3"/>
      <c r="N143" s="6">
        <f t="shared" si="4"/>
        <v>10295.899999999998</v>
      </c>
    </row>
    <row r="144" spans="2:17">
      <c r="B144" s="3">
        <f t="shared" si="5"/>
        <v>139</v>
      </c>
      <c r="C144" s="6" t="s">
        <v>117</v>
      </c>
      <c r="D144" s="6" t="s">
        <v>497</v>
      </c>
      <c r="E144" s="3"/>
      <c r="F144" s="3"/>
      <c r="G144" s="3">
        <v>63</v>
      </c>
      <c r="H144" s="190">
        <v>68</v>
      </c>
      <c r="I144" s="192"/>
      <c r="J144" s="3"/>
      <c r="K144" s="3"/>
      <c r="L144" s="3"/>
      <c r="M144" s="3"/>
      <c r="N144" s="6">
        <f t="shared" si="4"/>
        <v>10363.899999999998</v>
      </c>
    </row>
    <row r="145" spans="2:14">
      <c r="B145" s="3">
        <f t="shared" si="5"/>
        <v>140</v>
      </c>
      <c r="C145" s="6" t="s">
        <v>117</v>
      </c>
      <c r="D145" s="6" t="s">
        <v>498</v>
      </c>
      <c r="E145" s="3"/>
      <c r="F145" s="3"/>
      <c r="G145" s="3">
        <v>63</v>
      </c>
      <c r="H145" s="190">
        <v>337.8</v>
      </c>
      <c r="I145" s="192"/>
      <c r="J145" s="3"/>
      <c r="K145" s="3"/>
      <c r="L145" s="3"/>
      <c r="M145" s="3"/>
      <c r="N145" s="6">
        <f t="shared" si="4"/>
        <v>10701.699999999997</v>
      </c>
    </row>
    <row r="146" spans="2:14">
      <c r="B146" s="3">
        <f t="shared" si="5"/>
        <v>141</v>
      </c>
      <c r="C146" s="6" t="s">
        <v>497</v>
      </c>
      <c r="D146" s="6" t="s">
        <v>178</v>
      </c>
      <c r="E146" s="3"/>
      <c r="F146" s="3"/>
      <c r="G146" s="3">
        <v>63</v>
      </c>
      <c r="H146" s="190">
        <v>43.8</v>
      </c>
      <c r="I146" s="192"/>
      <c r="J146" s="3"/>
      <c r="K146" s="3"/>
      <c r="L146" s="3"/>
      <c r="M146" s="3"/>
      <c r="N146" s="6">
        <f t="shared" si="4"/>
        <v>10745.499999999996</v>
      </c>
    </row>
    <row r="147" spans="2:14">
      <c r="B147" s="3">
        <f t="shared" si="5"/>
        <v>142</v>
      </c>
      <c r="C147" s="6" t="s">
        <v>178</v>
      </c>
      <c r="D147" s="6" t="s">
        <v>499</v>
      </c>
      <c r="E147" s="3"/>
      <c r="F147" s="3"/>
      <c r="G147" s="3">
        <v>63</v>
      </c>
      <c r="H147" s="190">
        <v>47</v>
      </c>
      <c r="I147" s="192"/>
      <c r="J147" s="3"/>
      <c r="K147" s="3"/>
      <c r="L147" s="3"/>
      <c r="M147" s="3"/>
      <c r="N147" s="6">
        <f t="shared" si="4"/>
        <v>10792.499999999996</v>
      </c>
    </row>
    <row r="148" spans="2:14">
      <c r="B148" s="3">
        <f t="shared" si="5"/>
        <v>143</v>
      </c>
      <c r="C148" s="6" t="s">
        <v>499</v>
      </c>
      <c r="D148" s="6" t="s">
        <v>395</v>
      </c>
      <c r="E148" s="3"/>
      <c r="F148" s="3"/>
      <c r="G148" s="3">
        <v>63</v>
      </c>
      <c r="H148" s="190">
        <v>41</v>
      </c>
      <c r="I148" s="192"/>
      <c r="J148" s="3"/>
      <c r="K148" s="3"/>
      <c r="L148" s="3"/>
      <c r="M148" s="3"/>
      <c r="N148" s="6">
        <f t="shared" si="4"/>
        <v>10833.499999999996</v>
      </c>
    </row>
    <row r="149" spans="2:14">
      <c r="B149" s="3">
        <f t="shared" si="5"/>
        <v>144</v>
      </c>
      <c r="C149" s="6" t="s">
        <v>499</v>
      </c>
      <c r="D149" s="6" t="s">
        <v>500</v>
      </c>
      <c r="E149" s="3"/>
      <c r="F149" s="3"/>
      <c r="G149" s="3">
        <v>63</v>
      </c>
      <c r="H149" s="190">
        <v>55</v>
      </c>
      <c r="I149" s="192"/>
      <c r="J149" s="3"/>
      <c r="K149" s="3"/>
      <c r="L149" s="3"/>
      <c r="M149" s="3"/>
      <c r="N149" s="6">
        <f t="shared" si="4"/>
        <v>10888.499999999996</v>
      </c>
    </row>
    <row r="150" spans="2:14">
      <c r="B150" s="3">
        <f t="shared" si="5"/>
        <v>145</v>
      </c>
      <c r="C150" s="6" t="s">
        <v>500</v>
      </c>
      <c r="D150" s="6" t="s">
        <v>192</v>
      </c>
      <c r="E150" s="3"/>
      <c r="F150" s="3"/>
      <c r="G150" s="3">
        <v>63</v>
      </c>
      <c r="H150" s="190">
        <v>8</v>
      </c>
      <c r="I150" s="192"/>
      <c r="J150" s="3"/>
      <c r="K150" s="3"/>
      <c r="L150" s="3"/>
      <c r="M150" s="3"/>
      <c r="N150" s="6">
        <f t="shared" si="4"/>
        <v>10896.499999999996</v>
      </c>
    </row>
    <row r="151" spans="2:14">
      <c r="B151" s="3">
        <f t="shared" si="5"/>
        <v>146</v>
      </c>
      <c r="C151" s="6" t="s">
        <v>192</v>
      </c>
      <c r="D151" s="6" t="s">
        <v>501</v>
      </c>
      <c r="E151" s="3"/>
      <c r="F151" s="3"/>
      <c r="G151" s="3">
        <v>63</v>
      </c>
      <c r="H151" s="190">
        <v>18.3</v>
      </c>
      <c r="I151" s="192"/>
      <c r="J151" s="3"/>
      <c r="K151" s="3"/>
      <c r="L151" s="3"/>
      <c r="M151" s="3"/>
      <c r="N151" s="6">
        <f t="shared" si="4"/>
        <v>10914.799999999996</v>
      </c>
    </row>
    <row r="152" spans="2:14">
      <c r="B152" s="3">
        <f t="shared" si="5"/>
        <v>147</v>
      </c>
      <c r="C152" s="6" t="s">
        <v>192</v>
      </c>
      <c r="D152" s="6" t="s">
        <v>502</v>
      </c>
      <c r="E152" s="3"/>
      <c r="F152" s="3"/>
      <c r="G152" s="3">
        <v>63</v>
      </c>
      <c r="H152" s="190">
        <v>56.6</v>
      </c>
      <c r="I152" s="192"/>
      <c r="J152" s="3"/>
      <c r="K152" s="3"/>
      <c r="L152" s="3"/>
      <c r="M152" s="3"/>
      <c r="N152" s="6">
        <f t="shared" si="4"/>
        <v>10971.399999999996</v>
      </c>
    </row>
    <row r="153" spans="2:14">
      <c r="B153" s="3">
        <f t="shared" si="5"/>
        <v>148</v>
      </c>
      <c r="C153" s="6" t="s">
        <v>178</v>
      </c>
      <c r="D153" s="6" t="s">
        <v>502</v>
      </c>
      <c r="E153" s="3"/>
      <c r="F153" s="3"/>
      <c r="G153" s="3">
        <v>63</v>
      </c>
      <c r="H153" s="190">
        <v>82.9</v>
      </c>
      <c r="I153" s="192"/>
      <c r="J153" s="3"/>
      <c r="K153" s="3"/>
      <c r="L153" s="3"/>
      <c r="M153" s="3"/>
      <c r="N153" s="6">
        <f t="shared" si="4"/>
        <v>11054.299999999996</v>
      </c>
    </row>
    <row r="154" spans="2:14">
      <c r="B154" s="3">
        <f t="shared" si="5"/>
        <v>149</v>
      </c>
      <c r="C154" s="6" t="s">
        <v>502</v>
      </c>
      <c r="D154" s="6" t="s">
        <v>175</v>
      </c>
      <c r="E154" s="3"/>
      <c r="F154" s="3"/>
      <c r="G154" s="3">
        <v>63</v>
      </c>
      <c r="H154" s="190">
        <v>42.6</v>
      </c>
      <c r="I154" s="192"/>
      <c r="J154" s="3"/>
      <c r="K154" s="3"/>
      <c r="L154" s="3"/>
      <c r="M154" s="3"/>
      <c r="N154" s="6">
        <f t="shared" si="4"/>
        <v>11096.899999999996</v>
      </c>
    </row>
    <row r="155" spans="2:14">
      <c r="B155" s="3">
        <f t="shared" si="5"/>
        <v>150</v>
      </c>
      <c r="C155" s="6" t="s">
        <v>502</v>
      </c>
      <c r="D155" s="6" t="s">
        <v>503</v>
      </c>
      <c r="E155" s="3"/>
      <c r="F155" s="3"/>
      <c r="G155" s="3">
        <v>63</v>
      </c>
      <c r="H155" s="190">
        <v>142</v>
      </c>
      <c r="I155" s="192"/>
      <c r="J155" s="3"/>
      <c r="K155" s="3"/>
      <c r="L155" s="3"/>
      <c r="M155" s="3"/>
      <c r="N155" s="6">
        <f t="shared" si="4"/>
        <v>11238.899999999996</v>
      </c>
    </row>
    <row r="156" spans="2:14">
      <c r="B156" s="3">
        <f t="shared" si="5"/>
        <v>151</v>
      </c>
      <c r="C156" s="3" t="s">
        <v>364</v>
      </c>
      <c r="D156" s="3" t="s">
        <v>504</v>
      </c>
      <c r="E156" s="3"/>
      <c r="F156" s="3"/>
      <c r="G156" s="3">
        <v>63</v>
      </c>
      <c r="H156" s="190">
        <v>114</v>
      </c>
      <c r="I156" s="192"/>
      <c r="J156" s="3"/>
      <c r="K156" s="3"/>
      <c r="L156" s="3"/>
      <c r="M156" s="3"/>
      <c r="N156" s="6">
        <f t="shared" si="4"/>
        <v>11352.899999999996</v>
      </c>
    </row>
    <row r="157" spans="2:14">
      <c r="B157" s="3">
        <f t="shared" si="5"/>
        <v>152</v>
      </c>
      <c r="C157" s="3" t="s">
        <v>504</v>
      </c>
      <c r="D157" s="3" t="s">
        <v>67</v>
      </c>
      <c r="E157" s="3"/>
      <c r="F157" s="3"/>
      <c r="G157" s="3">
        <v>63</v>
      </c>
      <c r="H157" s="190">
        <v>33.6</v>
      </c>
      <c r="I157" s="192"/>
      <c r="J157" s="3"/>
      <c r="K157" s="3"/>
      <c r="L157" s="3"/>
      <c r="M157" s="3"/>
      <c r="N157" s="6">
        <f t="shared" si="4"/>
        <v>11386.499999999996</v>
      </c>
    </row>
    <row r="158" spans="2:14">
      <c r="B158" s="3">
        <f t="shared" si="5"/>
        <v>153</v>
      </c>
      <c r="C158" s="3" t="s">
        <v>67</v>
      </c>
      <c r="D158" s="3" t="s">
        <v>173</v>
      </c>
      <c r="E158" s="3"/>
      <c r="F158" s="3"/>
      <c r="G158" s="3">
        <v>63</v>
      </c>
      <c r="H158" s="190">
        <v>14.7</v>
      </c>
      <c r="I158" s="192"/>
      <c r="J158" s="3"/>
      <c r="K158" s="3"/>
      <c r="L158" s="3"/>
      <c r="M158" s="3"/>
      <c r="N158" s="6">
        <f t="shared" si="4"/>
        <v>11401.199999999997</v>
      </c>
    </row>
    <row r="159" spans="2:14">
      <c r="B159" s="3">
        <f t="shared" si="5"/>
        <v>154</v>
      </c>
      <c r="C159" s="3" t="s">
        <v>173</v>
      </c>
      <c r="D159" s="3" t="s">
        <v>505</v>
      </c>
      <c r="E159" s="3"/>
      <c r="F159" s="3"/>
      <c r="G159" s="3">
        <v>63</v>
      </c>
      <c r="H159" s="190">
        <v>44.1</v>
      </c>
      <c r="I159" s="192"/>
      <c r="J159" s="3"/>
      <c r="K159" s="3"/>
      <c r="L159" s="3"/>
      <c r="M159" s="3"/>
      <c r="N159" s="6">
        <f t="shared" si="4"/>
        <v>11445.299999999997</v>
      </c>
    </row>
    <row r="160" spans="2:14">
      <c r="B160" s="3">
        <f t="shared" si="5"/>
        <v>155</v>
      </c>
      <c r="C160" s="3" t="s">
        <v>505</v>
      </c>
      <c r="D160" s="3" t="s">
        <v>468</v>
      </c>
      <c r="E160" s="3"/>
      <c r="F160" s="3"/>
      <c r="G160" s="3">
        <v>63</v>
      </c>
      <c r="H160" s="190">
        <v>200</v>
      </c>
      <c r="I160" s="192"/>
      <c r="J160" s="3"/>
      <c r="K160" s="3"/>
      <c r="L160" s="3"/>
      <c r="M160" s="3"/>
      <c r="N160" s="6">
        <f t="shared" si="4"/>
        <v>11645.299999999997</v>
      </c>
    </row>
    <row r="161" spans="2:14">
      <c r="B161" s="3">
        <f t="shared" si="5"/>
        <v>156</v>
      </c>
      <c r="C161" s="3" t="s">
        <v>468</v>
      </c>
      <c r="D161" s="3" t="s">
        <v>93</v>
      </c>
      <c r="E161" s="3"/>
      <c r="F161" s="3"/>
      <c r="G161" s="3">
        <v>63</v>
      </c>
      <c r="H161" s="190">
        <v>81.599999999999994</v>
      </c>
      <c r="I161" s="192"/>
      <c r="J161" s="3"/>
      <c r="K161" s="3"/>
      <c r="L161" s="3"/>
      <c r="M161" s="3"/>
      <c r="N161" s="6">
        <f t="shared" si="4"/>
        <v>11726.899999999998</v>
      </c>
    </row>
    <row r="162" spans="2:14">
      <c r="B162" s="3">
        <f t="shared" si="5"/>
        <v>157</v>
      </c>
      <c r="C162" s="3" t="s">
        <v>468</v>
      </c>
      <c r="D162" s="3" t="s">
        <v>57</v>
      </c>
      <c r="E162" s="3"/>
      <c r="F162" s="3"/>
      <c r="G162" s="3">
        <v>63</v>
      </c>
      <c r="H162" s="190">
        <v>138.5</v>
      </c>
      <c r="I162" s="192"/>
      <c r="J162" s="3"/>
      <c r="K162" s="3"/>
      <c r="L162" s="3"/>
      <c r="M162" s="3"/>
      <c r="N162" s="6">
        <f t="shared" si="4"/>
        <v>11865.399999999998</v>
      </c>
    </row>
    <row r="163" spans="2:14">
      <c r="B163" s="3">
        <f t="shared" si="5"/>
        <v>158</v>
      </c>
      <c r="C163" s="3" t="s">
        <v>57</v>
      </c>
      <c r="D163" s="3" t="s">
        <v>506</v>
      </c>
      <c r="E163" s="3"/>
      <c r="F163" s="3"/>
      <c r="G163" s="3">
        <v>63</v>
      </c>
      <c r="H163" s="190">
        <v>52</v>
      </c>
      <c r="I163" s="192"/>
      <c r="J163" s="3"/>
      <c r="K163" s="3"/>
      <c r="L163" s="3"/>
      <c r="M163" s="3"/>
      <c r="N163" s="6">
        <f t="shared" si="4"/>
        <v>11917.399999999998</v>
      </c>
    </row>
    <row r="164" spans="2:14">
      <c r="B164" s="3">
        <f t="shared" si="5"/>
        <v>159</v>
      </c>
      <c r="C164" s="3" t="s">
        <v>506</v>
      </c>
      <c r="D164" s="3" t="s">
        <v>467</v>
      </c>
      <c r="E164" s="3"/>
      <c r="F164" s="3"/>
      <c r="G164" s="3">
        <v>63</v>
      </c>
      <c r="H164" s="190">
        <v>56</v>
      </c>
      <c r="I164" s="192"/>
      <c r="J164" s="3"/>
      <c r="K164" s="3"/>
      <c r="L164" s="3"/>
      <c r="M164" s="3"/>
      <c r="N164" s="6">
        <f t="shared" si="4"/>
        <v>11973.399999999998</v>
      </c>
    </row>
    <row r="165" spans="2:14">
      <c r="B165" s="3">
        <f t="shared" si="5"/>
        <v>160</v>
      </c>
      <c r="C165" s="3" t="s">
        <v>467</v>
      </c>
      <c r="D165" s="3" t="s">
        <v>248</v>
      </c>
      <c r="E165" s="3"/>
      <c r="F165" s="3"/>
      <c r="G165" s="3">
        <v>63</v>
      </c>
      <c r="H165" s="190">
        <v>112</v>
      </c>
      <c r="I165" s="192"/>
      <c r="J165" s="3"/>
      <c r="K165" s="3"/>
      <c r="L165" s="3"/>
      <c r="M165" s="3"/>
      <c r="N165" s="6">
        <f t="shared" si="4"/>
        <v>12085.399999999998</v>
      </c>
    </row>
    <row r="166" spans="2:14">
      <c r="B166" s="3">
        <f t="shared" si="5"/>
        <v>161</v>
      </c>
      <c r="C166" s="3" t="s">
        <v>93</v>
      </c>
      <c r="D166" s="3" t="s">
        <v>469</v>
      </c>
      <c r="E166" s="3"/>
      <c r="F166" s="3"/>
      <c r="G166" s="3">
        <v>63</v>
      </c>
      <c r="H166" s="190">
        <v>74.7</v>
      </c>
      <c r="I166" s="192"/>
      <c r="J166" s="3"/>
      <c r="K166" s="3"/>
      <c r="L166" s="3"/>
      <c r="M166" s="3"/>
      <c r="N166" s="6">
        <f t="shared" si="4"/>
        <v>12160.099999999999</v>
      </c>
    </row>
    <row r="167" spans="2:14">
      <c r="B167" s="3">
        <f t="shared" si="5"/>
        <v>162</v>
      </c>
      <c r="C167" s="3" t="s">
        <v>469</v>
      </c>
      <c r="D167" s="3" t="s">
        <v>228</v>
      </c>
      <c r="E167" s="3"/>
      <c r="F167" s="3"/>
      <c r="G167" s="3">
        <v>63</v>
      </c>
      <c r="H167" s="190">
        <v>50.9</v>
      </c>
      <c r="I167" s="192"/>
      <c r="J167" s="3"/>
      <c r="K167" s="3"/>
      <c r="L167" s="3"/>
      <c r="M167" s="3"/>
      <c r="N167" s="6">
        <f t="shared" si="4"/>
        <v>12210.999999999998</v>
      </c>
    </row>
    <row r="168" spans="2:14">
      <c r="B168" s="3">
        <f t="shared" si="5"/>
        <v>163</v>
      </c>
      <c r="C168" s="3" t="s">
        <v>228</v>
      </c>
      <c r="D168" s="3" t="s">
        <v>366</v>
      </c>
      <c r="E168" s="3"/>
      <c r="F168" s="3"/>
      <c r="G168" s="3">
        <v>63</v>
      </c>
      <c r="H168" s="190">
        <v>175</v>
      </c>
      <c r="I168" s="192"/>
      <c r="J168" s="3"/>
      <c r="K168" s="3"/>
      <c r="L168" s="3"/>
      <c r="M168" s="3"/>
      <c r="N168" s="6">
        <f t="shared" si="4"/>
        <v>12385.999999999998</v>
      </c>
    </row>
    <row r="169" spans="2:14">
      <c r="B169" s="3">
        <f t="shared" si="5"/>
        <v>164</v>
      </c>
      <c r="C169" s="3" t="s">
        <v>366</v>
      </c>
      <c r="D169" s="3" t="s">
        <v>51</v>
      </c>
      <c r="E169" s="3"/>
      <c r="F169" s="3"/>
      <c r="G169" s="3">
        <v>63</v>
      </c>
      <c r="H169" s="190">
        <v>60.5</v>
      </c>
      <c r="I169" s="192"/>
      <c r="J169" s="3"/>
      <c r="K169" s="3"/>
      <c r="L169" s="3"/>
      <c r="M169" s="3"/>
      <c r="N169" s="6">
        <f t="shared" si="4"/>
        <v>12446.499999999998</v>
      </c>
    </row>
    <row r="170" spans="2:14">
      <c r="B170" s="3">
        <f t="shared" si="5"/>
        <v>165</v>
      </c>
      <c r="C170" s="3" t="s">
        <v>366</v>
      </c>
      <c r="D170" s="3" t="s">
        <v>406</v>
      </c>
      <c r="E170" s="3"/>
      <c r="F170" s="3"/>
      <c r="G170" s="3">
        <v>63</v>
      </c>
      <c r="H170" s="190">
        <v>233.4</v>
      </c>
      <c r="I170" s="192"/>
      <c r="J170" s="3"/>
      <c r="K170" s="3"/>
      <c r="L170" s="3"/>
      <c r="M170" s="3"/>
      <c r="N170" s="6">
        <f t="shared" si="4"/>
        <v>12679.899999999998</v>
      </c>
    </row>
    <row r="171" spans="2:14">
      <c r="B171" s="3">
        <f t="shared" si="5"/>
        <v>166</v>
      </c>
      <c r="C171" s="3" t="s">
        <v>228</v>
      </c>
      <c r="D171" s="3" t="s">
        <v>507</v>
      </c>
      <c r="E171" s="3"/>
      <c r="F171" s="3"/>
      <c r="G171" s="3">
        <v>63</v>
      </c>
      <c r="H171" s="190">
        <v>82.6</v>
      </c>
      <c r="I171" s="192"/>
      <c r="J171" s="3"/>
      <c r="K171" s="3"/>
      <c r="L171" s="3"/>
      <c r="M171" s="3"/>
      <c r="N171" s="6">
        <f t="shared" si="4"/>
        <v>12762.499999999998</v>
      </c>
    </row>
    <row r="172" spans="2:14">
      <c r="B172" s="3">
        <f t="shared" si="5"/>
        <v>167</v>
      </c>
      <c r="C172" s="3" t="s">
        <v>507</v>
      </c>
      <c r="D172" s="3" t="s">
        <v>363</v>
      </c>
      <c r="E172" s="3"/>
      <c r="F172" s="3"/>
      <c r="G172" s="3">
        <v>63</v>
      </c>
      <c r="H172" s="190">
        <v>394.2</v>
      </c>
      <c r="I172" s="192"/>
      <c r="J172" s="3"/>
      <c r="K172" s="3"/>
      <c r="L172" s="3"/>
      <c r="M172" s="3"/>
      <c r="N172" s="6">
        <f t="shared" si="4"/>
        <v>13156.699999999999</v>
      </c>
    </row>
    <row r="173" spans="2:14">
      <c r="B173" s="3">
        <f t="shared" si="5"/>
        <v>168</v>
      </c>
      <c r="C173" s="3" t="s">
        <v>464</v>
      </c>
      <c r="D173" s="3" t="s">
        <v>407</v>
      </c>
      <c r="E173" s="3"/>
      <c r="F173" s="3"/>
      <c r="G173" s="3">
        <v>63</v>
      </c>
      <c r="H173" s="190">
        <v>63.9</v>
      </c>
      <c r="I173" s="192"/>
      <c r="J173" s="3"/>
      <c r="K173" s="3"/>
      <c r="L173" s="3"/>
      <c r="M173" s="3"/>
      <c r="N173" s="6">
        <f t="shared" si="4"/>
        <v>13220.599999999999</v>
      </c>
    </row>
    <row r="174" spans="2:14">
      <c r="B174" s="3">
        <f t="shared" si="5"/>
        <v>169</v>
      </c>
      <c r="C174" s="3" t="s">
        <v>407</v>
      </c>
      <c r="D174" s="3" t="s">
        <v>174</v>
      </c>
      <c r="E174" s="3"/>
      <c r="F174" s="3"/>
      <c r="G174" s="3">
        <v>63</v>
      </c>
      <c r="H174" s="190">
        <v>144.4</v>
      </c>
      <c r="I174" s="192"/>
      <c r="J174" s="3"/>
      <c r="K174" s="3"/>
      <c r="L174" s="3"/>
      <c r="M174" s="3"/>
      <c r="N174" s="6">
        <f t="shared" si="4"/>
        <v>13364.999999999998</v>
      </c>
    </row>
    <row r="175" spans="2:14">
      <c r="B175" s="3">
        <f t="shared" si="5"/>
        <v>170</v>
      </c>
      <c r="C175" s="3" t="s">
        <v>174</v>
      </c>
      <c r="D175" s="3" t="s">
        <v>508</v>
      </c>
      <c r="E175" s="3"/>
      <c r="F175" s="3"/>
      <c r="G175" s="3">
        <v>63</v>
      </c>
      <c r="H175" s="190">
        <v>58.7</v>
      </c>
      <c r="I175" s="192"/>
      <c r="J175" s="3"/>
      <c r="K175" s="3"/>
      <c r="L175" s="3"/>
      <c r="M175" s="3"/>
      <c r="N175" s="6">
        <f t="shared" si="4"/>
        <v>13423.699999999999</v>
      </c>
    </row>
    <row r="176" spans="2:14">
      <c r="B176" s="3">
        <f t="shared" si="5"/>
        <v>171</v>
      </c>
      <c r="C176" s="3" t="s">
        <v>174</v>
      </c>
      <c r="D176" s="3" t="s">
        <v>47</v>
      </c>
      <c r="E176" s="3"/>
      <c r="F176" s="3"/>
      <c r="G176" s="3">
        <v>63</v>
      </c>
      <c r="H176" s="190">
        <v>35.200000000000003</v>
      </c>
      <c r="I176" s="192"/>
      <c r="J176" s="3"/>
      <c r="K176" s="3"/>
      <c r="L176" s="3"/>
      <c r="M176" s="3"/>
      <c r="N176" s="6">
        <f t="shared" si="4"/>
        <v>13458.9</v>
      </c>
    </row>
    <row r="177" spans="2:14">
      <c r="B177" s="3">
        <f t="shared" si="5"/>
        <v>172</v>
      </c>
      <c r="C177" s="3" t="s">
        <v>47</v>
      </c>
      <c r="D177" s="3">
        <v>12</v>
      </c>
      <c r="E177" s="3"/>
      <c r="F177" s="3"/>
      <c r="G177" s="3">
        <v>63</v>
      </c>
      <c r="H177" s="190">
        <v>9.1999999999999993</v>
      </c>
      <c r="I177" s="192"/>
      <c r="J177" s="3"/>
      <c r="K177" s="3"/>
      <c r="L177" s="3"/>
      <c r="M177" s="3"/>
      <c r="N177" s="6">
        <f t="shared" si="4"/>
        <v>13468.1</v>
      </c>
    </row>
    <row r="178" spans="2:14">
      <c r="B178" s="3">
        <f t="shared" si="5"/>
        <v>173</v>
      </c>
      <c r="C178" s="3" t="s">
        <v>47</v>
      </c>
      <c r="D178" s="3" t="s">
        <v>509</v>
      </c>
      <c r="E178" s="3"/>
      <c r="F178" s="3"/>
      <c r="G178" s="3">
        <v>63</v>
      </c>
      <c r="H178" s="190">
        <v>7.9</v>
      </c>
      <c r="I178" s="192"/>
      <c r="J178" s="3"/>
      <c r="K178" s="3"/>
      <c r="L178" s="3"/>
      <c r="M178" s="3"/>
      <c r="N178" s="6">
        <f t="shared" si="4"/>
        <v>13476</v>
      </c>
    </row>
    <row r="179" spans="2:14">
      <c r="B179" s="3">
        <f t="shared" si="5"/>
        <v>174</v>
      </c>
      <c r="C179" s="3" t="s">
        <v>407</v>
      </c>
      <c r="D179" s="3" t="s">
        <v>314</v>
      </c>
      <c r="E179" s="3"/>
      <c r="F179" s="3"/>
      <c r="G179" s="3">
        <v>63</v>
      </c>
      <c r="H179" s="190">
        <v>193.4</v>
      </c>
      <c r="I179" s="192"/>
      <c r="J179" s="3"/>
      <c r="K179" s="3"/>
      <c r="L179" s="3"/>
      <c r="M179" s="3"/>
      <c r="N179" s="6">
        <f t="shared" si="4"/>
        <v>13669.4</v>
      </c>
    </row>
    <row r="180" spans="2:14">
      <c r="B180" s="3">
        <f t="shared" si="5"/>
        <v>175</v>
      </c>
      <c r="C180" s="3" t="s">
        <v>314</v>
      </c>
      <c r="D180" s="3" t="s">
        <v>510</v>
      </c>
      <c r="E180" s="3"/>
      <c r="F180" s="3"/>
      <c r="G180" s="3">
        <v>63</v>
      </c>
      <c r="H180" s="190">
        <v>183.9</v>
      </c>
      <c r="I180" s="192"/>
      <c r="J180" s="3"/>
      <c r="K180" s="3"/>
      <c r="L180" s="3"/>
      <c r="M180" s="3"/>
      <c r="N180" s="6">
        <f t="shared" si="4"/>
        <v>13853.3</v>
      </c>
    </row>
    <row r="181" spans="2:14">
      <c r="B181" s="3">
        <f t="shared" si="5"/>
        <v>176</v>
      </c>
      <c r="C181" s="3" t="s">
        <v>510</v>
      </c>
      <c r="D181" s="3" t="s">
        <v>73</v>
      </c>
      <c r="E181" s="3"/>
      <c r="F181" s="3"/>
      <c r="G181" s="3">
        <v>63</v>
      </c>
      <c r="H181" s="190">
        <v>55</v>
      </c>
      <c r="I181" s="192"/>
      <c r="J181" s="3"/>
      <c r="K181" s="3"/>
      <c r="L181" s="3"/>
      <c r="M181" s="3"/>
      <c r="N181" s="6">
        <f t="shared" si="4"/>
        <v>13908.3</v>
      </c>
    </row>
    <row r="182" spans="2:14">
      <c r="B182" s="3">
        <f t="shared" si="5"/>
        <v>177</v>
      </c>
      <c r="C182" s="3" t="s">
        <v>73</v>
      </c>
      <c r="D182" s="3" t="s">
        <v>511</v>
      </c>
      <c r="E182" s="3"/>
      <c r="F182" s="3"/>
      <c r="G182" s="3">
        <v>63</v>
      </c>
      <c r="H182" s="190">
        <v>63.5</v>
      </c>
      <c r="I182" s="192"/>
      <c r="J182" s="3"/>
      <c r="K182" s="3"/>
      <c r="L182" s="3"/>
      <c r="M182" s="3"/>
      <c r="N182" s="6">
        <f t="shared" si="4"/>
        <v>13971.8</v>
      </c>
    </row>
    <row r="183" spans="2:14">
      <c r="B183" s="3">
        <f t="shared" si="5"/>
        <v>178</v>
      </c>
      <c r="C183" s="3" t="s">
        <v>512</v>
      </c>
      <c r="D183" s="3" t="s">
        <v>513</v>
      </c>
      <c r="E183" s="3"/>
      <c r="F183" s="3"/>
      <c r="G183" s="3">
        <v>63</v>
      </c>
      <c r="H183" s="258">
        <v>82.2</v>
      </c>
      <c r="I183" s="258"/>
      <c r="J183" s="3"/>
      <c r="K183" s="3"/>
      <c r="L183" s="3"/>
      <c r="M183" s="3"/>
      <c r="N183" s="6">
        <f t="shared" si="4"/>
        <v>14054</v>
      </c>
    </row>
    <row r="184" spans="2:14">
      <c r="B184" s="3">
        <f t="shared" si="5"/>
        <v>179</v>
      </c>
      <c r="C184" s="14" t="s">
        <v>513</v>
      </c>
      <c r="D184" s="14" t="s">
        <v>94</v>
      </c>
      <c r="E184" s="3"/>
      <c r="F184" s="3"/>
      <c r="G184" s="3">
        <v>63</v>
      </c>
      <c r="H184" s="258">
        <v>117.7</v>
      </c>
      <c r="I184" s="258"/>
      <c r="J184" s="3"/>
      <c r="K184" s="3"/>
      <c r="L184" s="3"/>
      <c r="M184" s="3"/>
      <c r="N184" s="6">
        <f t="shared" si="4"/>
        <v>14171.7</v>
      </c>
    </row>
    <row r="185" spans="2:14">
      <c r="B185" s="3">
        <f t="shared" si="5"/>
        <v>180</v>
      </c>
      <c r="C185" s="3" t="s">
        <v>94</v>
      </c>
      <c r="D185" s="3" t="s">
        <v>514</v>
      </c>
      <c r="E185" s="3"/>
      <c r="F185" s="3"/>
      <c r="G185" s="3">
        <v>63</v>
      </c>
      <c r="H185" s="258">
        <v>42</v>
      </c>
      <c r="I185" s="258"/>
      <c r="J185" s="3"/>
      <c r="K185" s="3"/>
      <c r="L185" s="3"/>
      <c r="M185" s="3"/>
      <c r="N185" s="6">
        <f t="shared" si="4"/>
        <v>14213.7</v>
      </c>
    </row>
    <row r="186" spans="2:14">
      <c r="B186" s="3">
        <f t="shared" si="5"/>
        <v>181</v>
      </c>
      <c r="C186" s="3" t="s">
        <v>314</v>
      </c>
      <c r="D186" s="3" t="s">
        <v>315</v>
      </c>
      <c r="E186" s="3"/>
      <c r="F186" s="3"/>
      <c r="G186" s="3">
        <v>63</v>
      </c>
      <c r="H186" s="258">
        <v>118</v>
      </c>
      <c r="I186" s="258"/>
      <c r="J186" s="3"/>
      <c r="K186" s="3"/>
      <c r="L186" s="3"/>
      <c r="M186" s="3"/>
      <c r="N186" s="6">
        <f t="shared" si="4"/>
        <v>14331.7</v>
      </c>
    </row>
    <row r="187" spans="2:14">
      <c r="B187" s="3">
        <f t="shared" si="5"/>
        <v>182</v>
      </c>
      <c r="C187" s="3" t="s">
        <v>464</v>
      </c>
      <c r="D187" s="3" t="s">
        <v>463</v>
      </c>
      <c r="E187" s="3"/>
      <c r="F187" s="3"/>
      <c r="G187" s="3">
        <v>63</v>
      </c>
      <c r="H187" s="258">
        <v>73.2</v>
      </c>
      <c r="I187" s="258"/>
      <c r="J187" s="3"/>
      <c r="K187" s="3"/>
      <c r="L187" s="3"/>
      <c r="M187" s="3"/>
      <c r="N187" s="6">
        <f t="shared" si="4"/>
        <v>14404.900000000001</v>
      </c>
    </row>
    <row r="188" spans="2:14">
      <c r="B188" s="3">
        <f t="shared" si="5"/>
        <v>183</v>
      </c>
      <c r="C188" s="3" t="s">
        <v>463</v>
      </c>
      <c r="D188" s="3" t="s">
        <v>40</v>
      </c>
      <c r="E188" s="3"/>
      <c r="F188" s="3"/>
      <c r="G188" s="3">
        <v>63</v>
      </c>
      <c r="H188" s="258">
        <v>124.5</v>
      </c>
      <c r="I188" s="258"/>
      <c r="J188" s="3"/>
      <c r="K188" s="3"/>
      <c r="L188" s="3"/>
      <c r="M188" s="3"/>
      <c r="N188" s="6">
        <f t="shared" si="4"/>
        <v>14529.400000000001</v>
      </c>
    </row>
    <row r="189" spans="2:14">
      <c r="B189" s="3">
        <f t="shared" si="5"/>
        <v>184</v>
      </c>
      <c r="C189" s="3" t="s">
        <v>40</v>
      </c>
      <c r="D189" s="3" t="s">
        <v>399</v>
      </c>
      <c r="E189" s="3"/>
      <c r="F189" s="3"/>
      <c r="G189" s="3">
        <v>63</v>
      </c>
      <c r="H189" s="258">
        <v>97.6</v>
      </c>
      <c r="I189" s="258"/>
      <c r="J189" s="3"/>
      <c r="K189" s="3"/>
      <c r="L189" s="3"/>
      <c r="M189" s="3"/>
      <c r="N189" s="6">
        <f t="shared" si="4"/>
        <v>14627.000000000002</v>
      </c>
    </row>
    <row r="190" spans="2:14">
      <c r="B190" s="3">
        <f t="shared" si="5"/>
        <v>185</v>
      </c>
      <c r="C190" s="3" t="s">
        <v>399</v>
      </c>
      <c r="D190" s="3" t="s">
        <v>93</v>
      </c>
      <c r="E190" s="3"/>
      <c r="F190" s="3"/>
      <c r="G190" s="3">
        <v>63</v>
      </c>
      <c r="H190" s="258">
        <v>130</v>
      </c>
      <c r="I190" s="258"/>
      <c r="J190" s="3"/>
      <c r="K190" s="3"/>
      <c r="L190" s="3"/>
      <c r="M190" s="3"/>
      <c r="N190" s="6">
        <f t="shared" si="4"/>
        <v>14757.000000000002</v>
      </c>
    </row>
    <row r="191" spans="2:14">
      <c r="B191" s="3">
        <f t="shared" si="5"/>
        <v>186</v>
      </c>
      <c r="C191" s="3" t="s">
        <v>33</v>
      </c>
      <c r="D191" s="3" t="s">
        <v>515</v>
      </c>
      <c r="E191" s="3"/>
      <c r="F191" s="3"/>
      <c r="G191" s="3">
        <v>140</v>
      </c>
      <c r="H191" s="190">
        <v>24</v>
      </c>
      <c r="I191" s="192"/>
      <c r="J191" s="5"/>
      <c r="K191" s="5"/>
      <c r="L191" s="5"/>
      <c r="M191" s="5"/>
      <c r="N191" s="6">
        <f t="shared" si="4"/>
        <v>14781.000000000002</v>
      </c>
    </row>
    <row r="192" spans="2:14" ht="15.75" thickBot="1">
      <c r="B192" s="5"/>
      <c r="C192" s="51"/>
      <c r="D192" s="51"/>
      <c r="E192" s="51"/>
      <c r="F192" s="51"/>
      <c r="G192" s="51"/>
      <c r="H192" s="267"/>
      <c r="I192" s="268"/>
      <c r="J192" s="51"/>
      <c r="K192" s="51"/>
      <c r="L192" s="51"/>
      <c r="M192" s="51"/>
      <c r="N192" s="51"/>
    </row>
    <row r="193" spans="3:27">
      <c r="C193" s="52">
        <v>63</v>
      </c>
      <c r="D193" s="52">
        <v>75</v>
      </c>
      <c r="E193" s="52">
        <v>90</v>
      </c>
      <c r="F193" s="52">
        <v>110</v>
      </c>
      <c r="G193" s="52">
        <v>125</v>
      </c>
      <c r="H193" s="269">
        <v>140</v>
      </c>
      <c r="I193" s="269"/>
      <c r="J193" s="53"/>
      <c r="K193" s="53"/>
      <c r="L193" s="53"/>
      <c r="M193" s="53"/>
      <c r="N193" s="54"/>
    </row>
    <row r="194" spans="3:27">
      <c r="C194" s="3">
        <f t="shared" ref="C194:H194" si="6">+SUMIF($G$6:$G$191,C193,$H$6:$I$191)</f>
        <v>13343.4</v>
      </c>
      <c r="D194" s="3">
        <f t="shared" si="6"/>
        <v>0</v>
      </c>
      <c r="E194" s="3">
        <f t="shared" si="6"/>
        <v>648.20000000000005</v>
      </c>
      <c r="F194" s="3">
        <f t="shared" si="6"/>
        <v>384.40000000000003</v>
      </c>
      <c r="G194" s="3">
        <f t="shared" si="6"/>
        <v>264</v>
      </c>
      <c r="H194" s="190">
        <f t="shared" si="6"/>
        <v>141</v>
      </c>
      <c r="I194" s="192"/>
      <c r="J194" s="5"/>
      <c r="K194" s="5"/>
      <c r="L194" s="5"/>
      <c r="M194" s="5"/>
      <c r="N194" s="55">
        <f>+SUM(C194:I194)</f>
        <v>14781</v>
      </c>
    </row>
    <row r="195" spans="3:27" ht="19.5" thickBot="1">
      <c r="C195" s="56">
        <v>16542</v>
      </c>
      <c r="D195" s="56">
        <v>72</v>
      </c>
      <c r="E195" s="56">
        <v>716</v>
      </c>
      <c r="F195" s="56">
        <v>781</v>
      </c>
      <c r="G195" s="56">
        <v>258</v>
      </c>
      <c r="H195" s="270">
        <v>139</v>
      </c>
      <c r="I195" s="270"/>
      <c r="J195" s="57">
        <v>139</v>
      </c>
      <c r="K195" s="58"/>
      <c r="L195" s="58"/>
      <c r="M195" s="58"/>
      <c r="N195" s="59">
        <f>+SUM(C195:I195)</f>
        <v>18508</v>
      </c>
    </row>
    <row r="196" spans="3:27">
      <c r="U196" s="3" t="s">
        <v>463</v>
      </c>
      <c r="V196" s="3" t="s">
        <v>315</v>
      </c>
      <c r="W196" s="3"/>
      <c r="X196" s="3"/>
      <c r="Y196" s="3">
        <v>63</v>
      </c>
      <c r="Z196" s="258">
        <v>299.3</v>
      </c>
      <c r="AA196" s="258"/>
    </row>
    <row r="197" spans="3:27">
      <c r="U197" s="3" t="s">
        <v>315</v>
      </c>
      <c r="V197" s="3" t="s">
        <v>74</v>
      </c>
      <c r="W197" s="3"/>
      <c r="X197" s="3"/>
      <c r="Y197" s="3">
        <v>63</v>
      </c>
      <c r="Z197" s="190">
        <v>31</v>
      </c>
      <c r="AA197" s="192"/>
    </row>
    <row r="198" spans="3:27" ht="15.75">
      <c r="C198" s="266" t="s">
        <v>0</v>
      </c>
      <c r="D198" s="266"/>
      <c r="E198" s="16" t="s">
        <v>1</v>
      </c>
      <c r="F198" s="17"/>
      <c r="G198" s="17"/>
      <c r="H198" s="18"/>
      <c r="U198" s="14" t="s">
        <v>516</v>
      </c>
      <c r="V198" s="14" t="s">
        <v>517</v>
      </c>
      <c r="W198" s="3"/>
      <c r="X198" s="3"/>
      <c r="Y198" s="3">
        <v>63</v>
      </c>
      <c r="Z198" s="190">
        <v>124.9</v>
      </c>
      <c r="AA198" s="192"/>
    </row>
    <row r="199" spans="3:27" ht="15.75">
      <c r="C199" s="266" t="s">
        <v>2</v>
      </c>
      <c r="D199" s="266"/>
      <c r="E199" s="16" t="s">
        <v>518</v>
      </c>
      <c r="F199" s="17"/>
      <c r="G199" s="17"/>
      <c r="H199" s="18"/>
      <c r="U199" s="14" t="s">
        <v>517</v>
      </c>
      <c r="V199" s="14" t="s">
        <v>519</v>
      </c>
      <c r="W199" s="3"/>
      <c r="X199" s="3"/>
      <c r="Y199" s="3">
        <v>63</v>
      </c>
      <c r="Z199" s="190">
        <v>40</v>
      </c>
      <c r="AA199" s="192"/>
    </row>
    <row r="200" spans="3:27" ht="15.75">
      <c r="C200" s="265" t="s">
        <v>417</v>
      </c>
      <c r="D200" s="265"/>
      <c r="E200" s="60" t="s">
        <v>520</v>
      </c>
      <c r="F200" s="61"/>
      <c r="G200" s="61"/>
      <c r="H200" s="62"/>
      <c r="Q200">
        <f>16326-1400</f>
        <v>14926</v>
      </c>
      <c r="U200" s="14" t="s">
        <v>517</v>
      </c>
      <c r="V200" s="14" t="s">
        <v>521</v>
      </c>
      <c r="W200" s="3"/>
      <c r="X200" s="3"/>
      <c r="Y200" s="3">
        <v>63</v>
      </c>
      <c r="Z200" s="190">
        <v>53.2</v>
      </c>
      <c r="AA200" s="192"/>
    </row>
    <row r="201" spans="3:27" ht="18.75">
      <c r="C201" s="262" t="s">
        <v>419</v>
      </c>
      <c r="D201" s="263"/>
      <c r="E201" s="263"/>
      <c r="F201" s="263"/>
      <c r="G201" s="263"/>
      <c r="H201" s="264"/>
      <c r="Q201">
        <v>10</v>
      </c>
      <c r="U201" s="14" t="s">
        <v>399</v>
      </c>
      <c r="V201" s="14" t="s">
        <v>39</v>
      </c>
      <c r="W201" s="3"/>
      <c r="X201" s="3"/>
      <c r="Y201" s="3">
        <v>63</v>
      </c>
      <c r="Z201" s="190">
        <v>83.8</v>
      </c>
      <c r="AA201" s="192"/>
    </row>
    <row r="202" spans="3:27" ht="45">
      <c r="C202" s="27" t="s">
        <v>8</v>
      </c>
      <c r="D202" s="27" t="s">
        <v>9</v>
      </c>
      <c r="E202" s="27" t="s">
        <v>420</v>
      </c>
      <c r="F202" s="28" t="s">
        <v>421</v>
      </c>
      <c r="G202" s="28" t="s">
        <v>422</v>
      </c>
      <c r="H202" s="27" t="s">
        <v>19</v>
      </c>
      <c r="U202" s="14" t="s">
        <v>39</v>
      </c>
      <c r="V202" s="14" t="s">
        <v>521</v>
      </c>
      <c r="W202" s="3"/>
      <c r="X202" s="3"/>
      <c r="Y202" s="3">
        <v>63</v>
      </c>
      <c r="Z202" s="190">
        <v>187.6</v>
      </c>
      <c r="AA202" s="192"/>
    </row>
    <row r="203" spans="3:27">
      <c r="C203" s="29">
        <v>1</v>
      </c>
      <c r="D203" s="32">
        <v>44949</v>
      </c>
      <c r="E203" s="29">
        <v>4200</v>
      </c>
      <c r="F203" s="29"/>
      <c r="G203" s="29"/>
      <c r="H203" s="29">
        <v>2972</v>
      </c>
      <c r="U203" s="14" t="s">
        <v>39</v>
      </c>
      <c r="V203" s="14" t="s">
        <v>512</v>
      </c>
      <c r="W203" s="3"/>
      <c r="X203" s="3"/>
      <c r="Y203" s="3">
        <v>63</v>
      </c>
      <c r="Z203" s="190">
        <v>54.6</v>
      </c>
      <c r="AA203" s="192"/>
    </row>
    <row r="204" spans="3:27">
      <c r="C204" s="29">
        <v>2</v>
      </c>
      <c r="D204" s="32">
        <v>44964</v>
      </c>
      <c r="E204" s="29">
        <v>900</v>
      </c>
      <c r="F204" s="29"/>
      <c r="G204" s="29"/>
      <c r="H204" s="29">
        <v>2975</v>
      </c>
      <c r="U204" s="14" t="s">
        <v>521</v>
      </c>
      <c r="V204" s="14" t="s">
        <v>512</v>
      </c>
      <c r="W204" s="3"/>
      <c r="X204" s="3"/>
      <c r="Y204" s="3">
        <v>63</v>
      </c>
      <c r="Z204" s="190">
        <v>259.89999999999998</v>
      </c>
      <c r="AA204" s="192"/>
    </row>
    <row r="205" spans="3:27">
      <c r="C205" s="29">
        <f>+C204+1</f>
        <v>3</v>
      </c>
      <c r="D205" s="32">
        <v>44969</v>
      </c>
      <c r="E205" s="29">
        <v>4200</v>
      </c>
      <c r="F205" s="29"/>
      <c r="G205" s="29"/>
      <c r="H205" s="29">
        <v>2978</v>
      </c>
      <c r="U205" s="14" t="s">
        <v>512</v>
      </c>
      <c r="V205" s="14" t="s">
        <v>507</v>
      </c>
      <c r="W205" s="3"/>
      <c r="X205" s="3"/>
      <c r="Y205" s="3">
        <v>63</v>
      </c>
      <c r="Z205" s="190">
        <v>151.1</v>
      </c>
      <c r="AA205" s="192"/>
    </row>
    <row r="206" spans="3:27">
      <c r="C206" s="29">
        <f>+C205+1</f>
        <v>4</v>
      </c>
      <c r="D206" s="32">
        <v>44999</v>
      </c>
      <c r="E206" s="29">
        <v>300</v>
      </c>
      <c r="F206" s="29"/>
      <c r="G206" s="29"/>
      <c r="H206" s="29">
        <v>2982</v>
      </c>
      <c r="U206" s="14" t="s">
        <v>315</v>
      </c>
      <c r="V206" s="14" t="s">
        <v>517</v>
      </c>
      <c r="W206" s="3"/>
      <c r="X206" s="3"/>
      <c r="Y206" s="3">
        <v>63</v>
      </c>
      <c r="Z206" s="190">
        <v>259.89999999999998</v>
      </c>
      <c r="AA206" s="192"/>
    </row>
    <row r="207" spans="3:27">
      <c r="C207" s="29">
        <f>+C206+1</f>
        <v>5</v>
      </c>
      <c r="D207" s="32">
        <v>45000</v>
      </c>
      <c r="E207" s="29">
        <v>1200</v>
      </c>
      <c r="F207" s="29"/>
      <c r="G207" s="29"/>
      <c r="H207" s="29">
        <v>2983</v>
      </c>
    </row>
    <row r="208" spans="3:27">
      <c r="C208" s="29">
        <f>+C207+1</f>
        <v>6</v>
      </c>
      <c r="D208" s="32">
        <v>45008</v>
      </c>
      <c r="E208" s="29">
        <v>600</v>
      </c>
      <c r="F208" s="29"/>
      <c r="G208" s="29"/>
      <c r="H208" s="29">
        <v>2987</v>
      </c>
    </row>
    <row r="209" spans="3:8">
      <c r="C209" s="29">
        <v>7</v>
      </c>
      <c r="D209" s="32">
        <v>45014</v>
      </c>
      <c r="E209" s="29">
        <v>600</v>
      </c>
      <c r="F209" s="29"/>
      <c r="G209" s="29"/>
      <c r="H209" s="33">
        <v>2992</v>
      </c>
    </row>
    <row r="210" spans="3:8">
      <c r="C210" s="29">
        <v>8</v>
      </c>
      <c r="D210" s="32">
        <v>45019</v>
      </c>
      <c r="E210" s="29">
        <v>600</v>
      </c>
      <c r="F210" s="29"/>
      <c r="G210" s="29"/>
      <c r="H210" s="5"/>
    </row>
    <row r="211" spans="3:8">
      <c r="C211" s="29">
        <v>9</v>
      </c>
      <c r="D211" s="32">
        <v>45025</v>
      </c>
      <c r="E211" s="29">
        <v>600</v>
      </c>
      <c r="F211" s="29"/>
      <c r="G211" s="29"/>
      <c r="H211" s="33">
        <v>2997</v>
      </c>
    </row>
    <row r="212" spans="3:8">
      <c r="C212" s="29"/>
      <c r="D212" s="32"/>
      <c r="E212" s="29"/>
      <c r="F212" s="29"/>
      <c r="G212" s="29"/>
      <c r="H212" s="33"/>
    </row>
    <row r="213" spans="3:8">
      <c r="C213" s="29"/>
      <c r="D213" s="32" t="s">
        <v>424</v>
      </c>
      <c r="E213" s="29">
        <f>SUM(E203:E212)</f>
        <v>13200</v>
      </c>
      <c r="F213" s="29"/>
      <c r="G213" s="29"/>
      <c r="H213" s="33"/>
    </row>
    <row r="214" spans="3:8" ht="18.75">
      <c r="C214" s="262" t="s">
        <v>425</v>
      </c>
      <c r="D214" s="263"/>
      <c r="E214" s="263"/>
      <c r="F214" s="263"/>
      <c r="G214" s="263"/>
      <c r="H214" s="264"/>
    </row>
    <row r="215" spans="3:8" ht="45">
      <c r="C215" s="27" t="s">
        <v>8</v>
      </c>
      <c r="D215" s="27" t="s">
        <v>9</v>
      </c>
      <c r="E215" s="27" t="s">
        <v>420</v>
      </c>
      <c r="F215" s="28" t="s">
        <v>421</v>
      </c>
      <c r="G215" s="28" t="s">
        <v>422</v>
      </c>
      <c r="H215" s="27" t="s">
        <v>19</v>
      </c>
    </row>
    <row r="216" spans="3:8">
      <c r="C216" s="29">
        <v>1</v>
      </c>
      <c r="D216" s="32"/>
      <c r="E216" s="29"/>
      <c r="F216" s="29"/>
      <c r="G216" s="29"/>
      <c r="H216" s="29"/>
    </row>
    <row r="217" spans="3:8">
      <c r="C217" s="29">
        <v>2</v>
      </c>
      <c r="D217" s="32"/>
      <c r="E217" s="29"/>
      <c r="F217" s="29"/>
      <c r="G217" s="29"/>
      <c r="H217" s="29"/>
    </row>
    <row r="218" spans="3:8">
      <c r="C218" s="29">
        <v>3</v>
      </c>
      <c r="D218" s="32"/>
      <c r="E218" s="29"/>
      <c r="F218" s="29"/>
      <c r="G218" s="29"/>
      <c r="H218" s="29"/>
    </row>
    <row r="219" spans="3:8">
      <c r="C219" s="29"/>
      <c r="D219" s="32"/>
      <c r="E219" s="29"/>
      <c r="F219" s="29"/>
      <c r="G219" s="29"/>
      <c r="H219" s="29"/>
    </row>
    <row r="220" spans="3:8">
      <c r="C220" s="29"/>
      <c r="D220" s="32"/>
      <c r="E220" s="29"/>
      <c r="F220" s="29"/>
      <c r="G220" s="29"/>
      <c r="H220" s="29"/>
    </row>
    <row r="221" spans="3:8">
      <c r="C221" s="29"/>
      <c r="D221" s="32"/>
      <c r="E221" s="29"/>
      <c r="F221" s="29"/>
      <c r="G221" s="29"/>
      <c r="H221" s="29"/>
    </row>
    <row r="222" spans="3:8">
      <c r="C222" s="29"/>
      <c r="D222" s="32"/>
      <c r="E222" s="29"/>
      <c r="F222" s="29"/>
      <c r="G222" s="29"/>
      <c r="H222" s="29"/>
    </row>
    <row r="223" spans="3:8">
      <c r="C223" s="29"/>
      <c r="D223" s="32"/>
      <c r="E223" s="29"/>
      <c r="F223" s="29"/>
      <c r="G223" s="29"/>
      <c r="H223" s="29"/>
    </row>
    <row r="224" spans="3:8">
      <c r="C224" s="29"/>
      <c r="D224" s="32"/>
      <c r="E224" s="29"/>
      <c r="F224" s="29"/>
      <c r="G224" s="29"/>
      <c r="H224" s="29"/>
    </row>
    <row r="225" spans="3:8">
      <c r="C225" s="29"/>
      <c r="D225" s="32"/>
      <c r="E225" s="29"/>
      <c r="F225" s="29"/>
      <c r="G225" s="29"/>
      <c r="H225" s="29"/>
    </row>
    <row r="226" spans="3:8">
      <c r="C226" s="29"/>
      <c r="D226" s="32"/>
      <c r="E226" s="29"/>
      <c r="F226" s="29"/>
      <c r="G226" s="29"/>
      <c r="H226" s="33"/>
    </row>
    <row r="227" spans="3:8">
      <c r="C227" s="29"/>
      <c r="D227" s="32" t="s">
        <v>424</v>
      </c>
      <c r="E227" s="29">
        <f>SUM(E217:E226)</f>
        <v>0</v>
      </c>
      <c r="F227" s="29"/>
      <c r="G227" s="29"/>
      <c r="H227" s="33"/>
    </row>
    <row r="228" spans="3:8" ht="18.75">
      <c r="C228" s="262" t="s">
        <v>426</v>
      </c>
      <c r="D228" s="263"/>
      <c r="E228" s="263"/>
      <c r="F228" s="263"/>
      <c r="G228" s="263"/>
      <c r="H228" s="264"/>
    </row>
    <row r="229" spans="3:8" ht="45">
      <c r="C229" s="27" t="s">
        <v>8</v>
      </c>
      <c r="D229" s="27" t="s">
        <v>9</v>
      </c>
      <c r="E229" s="27" t="s">
        <v>420</v>
      </c>
      <c r="F229" s="28" t="s">
        <v>421</v>
      </c>
      <c r="G229" s="28" t="s">
        <v>422</v>
      </c>
      <c r="H229" s="27" t="s">
        <v>19</v>
      </c>
    </row>
    <row r="230" spans="3:8">
      <c r="C230" s="29">
        <v>1</v>
      </c>
      <c r="D230" s="32">
        <v>44964</v>
      </c>
      <c r="E230" s="29">
        <v>300</v>
      </c>
      <c r="F230" s="29"/>
      <c r="G230" s="29"/>
      <c r="H230" s="29">
        <v>2975</v>
      </c>
    </row>
    <row r="231" spans="3:8">
      <c r="C231" s="30">
        <v>2</v>
      </c>
      <c r="D231" s="31">
        <v>45006</v>
      </c>
      <c r="E231" s="30">
        <v>200</v>
      </c>
      <c r="F231" s="30"/>
      <c r="G231" s="30"/>
      <c r="H231" s="29">
        <v>2986</v>
      </c>
    </row>
    <row r="232" spans="3:8">
      <c r="C232" s="30">
        <v>3</v>
      </c>
      <c r="D232" s="31">
        <v>45009</v>
      </c>
      <c r="E232" s="29">
        <v>200</v>
      </c>
      <c r="F232" s="29"/>
      <c r="G232" s="29"/>
      <c r="H232" s="29">
        <v>2989</v>
      </c>
    </row>
    <row r="233" spans="3:8">
      <c r="C233" s="30"/>
      <c r="D233" s="32"/>
      <c r="E233" s="29"/>
      <c r="F233" s="29"/>
      <c r="G233" s="29"/>
      <c r="H233" s="29"/>
    </row>
    <row r="234" spans="3:8">
      <c r="C234" s="29"/>
      <c r="D234" s="32"/>
      <c r="E234" s="29"/>
      <c r="F234" s="29"/>
      <c r="G234" s="29"/>
      <c r="H234" s="29"/>
    </row>
    <row r="235" spans="3:8">
      <c r="C235" s="30"/>
      <c r="D235" s="31"/>
      <c r="E235" s="30"/>
      <c r="F235" s="30"/>
      <c r="G235" s="30"/>
      <c r="H235" s="29"/>
    </row>
    <row r="236" spans="3:8">
      <c r="C236" s="30"/>
      <c r="D236" s="31"/>
      <c r="E236" s="34"/>
      <c r="F236" s="30"/>
      <c r="G236" s="30"/>
      <c r="H236" s="29"/>
    </row>
    <row r="237" spans="3:8">
      <c r="C237" s="30"/>
      <c r="D237" s="31"/>
      <c r="E237" s="34"/>
      <c r="F237" s="30"/>
      <c r="G237" s="30"/>
      <c r="H237" s="29"/>
    </row>
    <row r="238" spans="3:8">
      <c r="C238" s="30"/>
      <c r="D238" s="31"/>
      <c r="E238" s="34"/>
      <c r="F238" s="30"/>
      <c r="G238" s="30"/>
      <c r="H238" s="33"/>
    </row>
    <row r="239" spans="3:8">
      <c r="C239" s="30"/>
      <c r="D239" s="31"/>
      <c r="E239" s="34"/>
      <c r="F239" s="30"/>
      <c r="G239" s="30"/>
      <c r="H239" s="33"/>
    </row>
    <row r="240" spans="3:8">
      <c r="C240" s="30"/>
      <c r="D240" s="32" t="s">
        <v>424</v>
      </c>
      <c r="E240" s="29">
        <f>SUM(E230:E239)</f>
        <v>700</v>
      </c>
      <c r="F240" s="30"/>
      <c r="G240" s="30"/>
      <c r="H240" s="33"/>
    </row>
    <row r="241" spans="3:8" ht="18.75">
      <c r="C241" s="262" t="s">
        <v>427</v>
      </c>
      <c r="D241" s="263"/>
      <c r="E241" s="263"/>
      <c r="F241" s="263"/>
      <c r="G241" s="263"/>
      <c r="H241" s="264"/>
    </row>
    <row r="242" spans="3:8" ht="45">
      <c r="C242" s="27" t="s">
        <v>8</v>
      </c>
      <c r="D242" s="27" t="s">
        <v>9</v>
      </c>
      <c r="E242" s="27" t="s">
        <v>420</v>
      </c>
      <c r="F242" s="28" t="s">
        <v>421</v>
      </c>
      <c r="G242" s="28" t="s">
        <v>422</v>
      </c>
      <c r="H242" s="27" t="s">
        <v>19</v>
      </c>
    </row>
    <row r="243" spans="3:8">
      <c r="C243" s="29">
        <v>1</v>
      </c>
      <c r="D243" s="32">
        <v>44964</v>
      </c>
      <c r="E243" s="29">
        <v>600</v>
      </c>
      <c r="F243" s="29"/>
      <c r="G243" s="29"/>
      <c r="H243" s="29">
        <v>2975</v>
      </c>
    </row>
    <row r="244" spans="3:8">
      <c r="C244" s="29">
        <v>2</v>
      </c>
      <c r="D244" s="32">
        <v>44969</v>
      </c>
      <c r="E244" s="29">
        <v>100</v>
      </c>
      <c r="F244" s="29"/>
      <c r="G244" s="29"/>
      <c r="H244" s="29">
        <v>2978</v>
      </c>
    </row>
    <row r="245" spans="3:8">
      <c r="C245" s="29">
        <v>3</v>
      </c>
      <c r="D245" s="32">
        <v>45022</v>
      </c>
      <c r="E245" s="29">
        <v>100</v>
      </c>
      <c r="F245" s="29"/>
      <c r="G245" s="29"/>
      <c r="H245" s="29">
        <v>2996</v>
      </c>
    </row>
    <row r="246" spans="3:8">
      <c r="C246" s="29">
        <v>4</v>
      </c>
      <c r="D246" s="32"/>
      <c r="E246" s="29"/>
      <c r="F246" s="29"/>
      <c r="G246" s="29"/>
      <c r="H246" s="29"/>
    </row>
    <row r="247" spans="3:8">
      <c r="C247" s="29">
        <v>5</v>
      </c>
      <c r="D247" s="32"/>
      <c r="E247" s="29"/>
      <c r="F247" s="29"/>
      <c r="G247" s="29"/>
      <c r="H247" s="29"/>
    </row>
    <row r="248" spans="3:8">
      <c r="C248" s="29">
        <v>6</v>
      </c>
      <c r="D248" s="32"/>
      <c r="E248" s="29"/>
      <c r="F248" s="29"/>
      <c r="G248" s="29"/>
      <c r="H248" s="29"/>
    </row>
    <row r="249" spans="3:8">
      <c r="C249" s="29">
        <v>7</v>
      </c>
      <c r="D249" s="32"/>
      <c r="E249" s="29"/>
      <c r="F249" s="29"/>
      <c r="G249" s="29"/>
      <c r="H249" s="29"/>
    </row>
    <row r="250" spans="3:8">
      <c r="C250" s="29">
        <f>+C249+1</f>
        <v>8</v>
      </c>
      <c r="D250" s="32"/>
      <c r="E250" s="29"/>
      <c r="F250" s="29"/>
      <c r="G250" s="29"/>
      <c r="H250" s="33"/>
    </row>
    <row r="251" spans="3:8">
      <c r="C251" s="29"/>
      <c r="D251" s="32"/>
      <c r="E251" s="29"/>
      <c r="F251" s="29"/>
      <c r="G251" s="29"/>
      <c r="H251" s="33"/>
    </row>
    <row r="252" spans="3:8">
      <c r="C252" s="29"/>
      <c r="D252" s="32" t="s">
        <v>424</v>
      </c>
      <c r="E252" s="29">
        <f>SUM(E242:E251)</f>
        <v>800</v>
      </c>
      <c r="F252" s="29"/>
      <c r="G252" s="29"/>
      <c r="H252" s="33"/>
    </row>
    <row r="253" spans="3:8" ht="18.75">
      <c r="C253" s="262" t="s">
        <v>436</v>
      </c>
      <c r="D253" s="263"/>
      <c r="E253" s="263"/>
      <c r="F253" s="263"/>
      <c r="G253" s="263"/>
      <c r="H253" s="264"/>
    </row>
    <row r="254" spans="3:8" ht="45">
      <c r="C254" s="27" t="s">
        <v>8</v>
      </c>
      <c r="D254" s="27" t="s">
        <v>9</v>
      </c>
      <c r="E254" s="27" t="s">
        <v>420</v>
      </c>
      <c r="F254" s="28" t="s">
        <v>421</v>
      </c>
      <c r="G254" s="28" t="s">
        <v>422</v>
      </c>
      <c r="H254" s="27" t="s">
        <v>19</v>
      </c>
    </row>
    <row r="255" spans="3:8">
      <c r="C255" s="5">
        <v>1</v>
      </c>
      <c r="D255" s="32">
        <v>45000</v>
      </c>
      <c r="E255" s="29">
        <v>264</v>
      </c>
      <c r="F255" s="29"/>
      <c r="G255" s="29"/>
      <c r="H255" s="29">
        <v>2983</v>
      </c>
    </row>
    <row r="256" spans="3:8">
      <c r="C256" s="29"/>
      <c r="D256" s="32"/>
      <c r="E256" s="29"/>
      <c r="F256" s="29"/>
      <c r="G256" s="29"/>
      <c r="H256" s="29"/>
    </row>
    <row r="257" spans="3:8">
      <c r="C257" s="29"/>
      <c r="D257" s="32"/>
      <c r="E257" s="29"/>
      <c r="F257" s="29"/>
      <c r="G257" s="29"/>
      <c r="H257" s="29"/>
    </row>
    <row r="258" spans="3:8">
      <c r="C258" s="29"/>
      <c r="D258" s="32"/>
      <c r="E258" s="29"/>
      <c r="F258" s="29"/>
      <c r="G258" s="29"/>
      <c r="H258" s="29"/>
    </row>
    <row r="259" spans="3:8">
      <c r="C259" s="29"/>
      <c r="D259" s="32"/>
      <c r="E259" s="29"/>
      <c r="F259" s="29"/>
      <c r="G259" s="29"/>
      <c r="H259" s="29"/>
    </row>
    <row r="260" spans="3:8">
      <c r="C260" s="29"/>
      <c r="D260" s="32"/>
      <c r="E260" s="29"/>
      <c r="F260" s="29"/>
      <c r="G260" s="29"/>
      <c r="H260" s="29"/>
    </row>
    <row r="261" spans="3:8">
      <c r="C261" s="29"/>
      <c r="D261" s="32"/>
      <c r="E261" s="29"/>
      <c r="F261" s="29"/>
      <c r="G261" s="29"/>
      <c r="H261" s="29"/>
    </row>
    <row r="262" spans="3:8">
      <c r="C262" s="29"/>
      <c r="D262" s="32" t="s">
        <v>424</v>
      </c>
      <c r="E262" s="29">
        <f>+SUM(E255:E261)</f>
        <v>264</v>
      </c>
      <c r="F262" s="29"/>
      <c r="G262" s="29"/>
      <c r="H262" s="29"/>
    </row>
    <row r="263" spans="3:8" ht="18.75">
      <c r="C263" s="262" t="s">
        <v>428</v>
      </c>
      <c r="D263" s="263"/>
      <c r="E263" s="263"/>
      <c r="F263" s="263"/>
      <c r="G263" s="263"/>
      <c r="H263" s="264"/>
    </row>
    <row r="264" spans="3:8" ht="45">
      <c r="C264" s="27" t="s">
        <v>8</v>
      </c>
      <c r="D264" s="27" t="s">
        <v>9</v>
      </c>
      <c r="E264" s="27" t="s">
        <v>420</v>
      </c>
      <c r="F264" s="28" t="s">
        <v>421</v>
      </c>
      <c r="G264" s="28" t="s">
        <v>422</v>
      </c>
      <c r="H264" s="27" t="s">
        <v>19</v>
      </c>
    </row>
    <row r="265" spans="3:8">
      <c r="C265" s="5">
        <v>1</v>
      </c>
      <c r="D265" s="32">
        <v>45000</v>
      </c>
      <c r="E265" s="29">
        <v>132</v>
      </c>
      <c r="F265" s="29"/>
      <c r="G265" s="29"/>
      <c r="H265" s="29">
        <v>2983</v>
      </c>
    </row>
    <row r="266" spans="3:8">
      <c r="C266" s="29"/>
      <c r="D266" s="32"/>
      <c r="E266" s="29"/>
      <c r="F266" s="29"/>
      <c r="G266" s="29"/>
      <c r="H266" s="29"/>
    </row>
    <row r="267" spans="3:8">
      <c r="C267" s="29"/>
      <c r="D267" s="32"/>
      <c r="E267" s="29"/>
      <c r="F267" s="29"/>
      <c r="G267" s="29"/>
      <c r="H267" s="29"/>
    </row>
    <row r="268" spans="3:8">
      <c r="C268" s="29"/>
      <c r="D268" s="32"/>
      <c r="E268" s="29"/>
      <c r="F268" s="29"/>
      <c r="G268" s="29"/>
      <c r="H268" s="29"/>
    </row>
    <row r="269" spans="3:8">
      <c r="C269" s="29"/>
      <c r="D269" s="32"/>
      <c r="E269" s="29"/>
      <c r="F269" s="29"/>
      <c r="G269" s="29"/>
      <c r="H269" s="29"/>
    </row>
    <row r="270" spans="3:8">
      <c r="C270" s="29"/>
      <c r="D270" s="32"/>
      <c r="E270" s="29"/>
      <c r="F270" s="29"/>
      <c r="G270" s="29"/>
      <c r="H270" s="29"/>
    </row>
    <row r="271" spans="3:8">
      <c r="C271" s="29"/>
      <c r="D271" s="32"/>
      <c r="E271" s="29"/>
      <c r="F271" s="29"/>
      <c r="G271" s="29"/>
      <c r="H271" s="29"/>
    </row>
    <row r="272" spans="3:8">
      <c r="C272" s="29"/>
      <c r="D272" s="32" t="s">
        <v>424</v>
      </c>
      <c r="E272" s="3">
        <f>+SUM(E265:E271)</f>
        <v>132</v>
      </c>
      <c r="F272" s="29"/>
      <c r="G272" s="29"/>
      <c r="H272" s="29"/>
    </row>
  </sheetData>
  <autoFilter ref="C5:D191"/>
  <mergeCells count="212">
    <mergeCell ref="B4:N4"/>
    <mergeCell ref="H5:I5"/>
    <mergeCell ref="H6:I6"/>
    <mergeCell ref="H7:I7"/>
    <mergeCell ref="H8:I8"/>
    <mergeCell ref="H9:I9"/>
    <mergeCell ref="H16:I16"/>
    <mergeCell ref="H17:I17"/>
    <mergeCell ref="H18:I18"/>
    <mergeCell ref="H19:I19"/>
    <mergeCell ref="H20:I20"/>
    <mergeCell ref="H21:I21"/>
    <mergeCell ref="H10:I10"/>
    <mergeCell ref="H11:I11"/>
    <mergeCell ref="H12:I12"/>
    <mergeCell ref="H13:I13"/>
    <mergeCell ref="H14:I14"/>
    <mergeCell ref="H15:I15"/>
    <mergeCell ref="H28:I28"/>
    <mergeCell ref="H29:I29"/>
    <mergeCell ref="H30:I30"/>
    <mergeCell ref="H31:I31"/>
    <mergeCell ref="H32:I32"/>
    <mergeCell ref="H33:I33"/>
    <mergeCell ref="H22:I22"/>
    <mergeCell ref="H23:I23"/>
    <mergeCell ref="H24:I24"/>
    <mergeCell ref="H25:I25"/>
    <mergeCell ref="H26:I26"/>
    <mergeCell ref="H27:I27"/>
    <mergeCell ref="H40:I40"/>
    <mergeCell ref="H41:I41"/>
    <mergeCell ref="H42:I42"/>
    <mergeCell ref="H43:I43"/>
    <mergeCell ref="H44:I44"/>
    <mergeCell ref="H45:I45"/>
    <mergeCell ref="H34:I34"/>
    <mergeCell ref="H35:I35"/>
    <mergeCell ref="H36:I36"/>
    <mergeCell ref="H37:I37"/>
    <mergeCell ref="H38:I38"/>
    <mergeCell ref="H39:I39"/>
    <mergeCell ref="H52:I52"/>
    <mergeCell ref="H53:I53"/>
    <mergeCell ref="H54:I54"/>
    <mergeCell ref="H55:I55"/>
    <mergeCell ref="H56:I56"/>
    <mergeCell ref="H57:I57"/>
    <mergeCell ref="H46:I46"/>
    <mergeCell ref="H47:I47"/>
    <mergeCell ref="H48:I48"/>
    <mergeCell ref="H49:I49"/>
    <mergeCell ref="H50:I50"/>
    <mergeCell ref="H51:I51"/>
    <mergeCell ref="H64:I64"/>
    <mergeCell ref="H65:I65"/>
    <mergeCell ref="H66:I66"/>
    <mergeCell ref="H67:I67"/>
    <mergeCell ref="H68:I68"/>
    <mergeCell ref="H69:I69"/>
    <mergeCell ref="H58:I58"/>
    <mergeCell ref="H59:I59"/>
    <mergeCell ref="H60:I60"/>
    <mergeCell ref="H61:I61"/>
    <mergeCell ref="H62:I62"/>
    <mergeCell ref="H63:I63"/>
    <mergeCell ref="H76:I76"/>
    <mergeCell ref="H77:I77"/>
    <mergeCell ref="H78:I78"/>
    <mergeCell ref="H79:I79"/>
    <mergeCell ref="H80:I80"/>
    <mergeCell ref="H81:I81"/>
    <mergeCell ref="H70:I70"/>
    <mergeCell ref="H71:I71"/>
    <mergeCell ref="H72:I72"/>
    <mergeCell ref="H73:I73"/>
    <mergeCell ref="H74:I74"/>
    <mergeCell ref="H75:I75"/>
    <mergeCell ref="H88:I88"/>
    <mergeCell ref="H89:I89"/>
    <mergeCell ref="H90:I90"/>
    <mergeCell ref="H91:I91"/>
    <mergeCell ref="H92:I92"/>
    <mergeCell ref="H93:I93"/>
    <mergeCell ref="H82:I82"/>
    <mergeCell ref="H83:I83"/>
    <mergeCell ref="H84:I84"/>
    <mergeCell ref="H85:I85"/>
    <mergeCell ref="H86:I86"/>
    <mergeCell ref="H87:I87"/>
    <mergeCell ref="H100:I100"/>
    <mergeCell ref="H101:I101"/>
    <mergeCell ref="H102:I102"/>
    <mergeCell ref="H103:I103"/>
    <mergeCell ref="H104:I104"/>
    <mergeCell ref="H105:I105"/>
    <mergeCell ref="H94:I94"/>
    <mergeCell ref="H95:I95"/>
    <mergeCell ref="H96:I96"/>
    <mergeCell ref="H97:I97"/>
    <mergeCell ref="H98:I98"/>
    <mergeCell ref="H99:I99"/>
    <mergeCell ref="H112:I112"/>
    <mergeCell ref="H113:I113"/>
    <mergeCell ref="H114:I114"/>
    <mergeCell ref="H115:I115"/>
    <mergeCell ref="H116:I116"/>
    <mergeCell ref="H117:I117"/>
    <mergeCell ref="H106:I106"/>
    <mergeCell ref="H107:I107"/>
    <mergeCell ref="H108:I108"/>
    <mergeCell ref="H109:I109"/>
    <mergeCell ref="H110:I110"/>
    <mergeCell ref="H111:I111"/>
    <mergeCell ref="H124:I124"/>
    <mergeCell ref="H125:I125"/>
    <mergeCell ref="H126:I126"/>
    <mergeCell ref="H127:I127"/>
    <mergeCell ref="H128:I128"/>
    <mergeCell ref="H129:I129"/>
    <mergeCell ref="H118:I118"/>
    <mergeCell ref="H119:I119"/>
    <mergeCell ref="H120:I120"/>
    <mergeCell ref="H121:I121"/>
    <mergeCell ref="H122:I122"/>
    <mergeCell ref="H123:I123"/>
    <mergeCell ref="H136:I136"/>
    <mergeCell ref="H137:I137"/>
    <mergeCell ref="H138:I138"/>
    <mergeCell ref="H139:I139"/>
    <mergeCell ref="H140:I140"/>
    <mergeCell ref="H141:I141"/>
    <mergeCell ref="H130:I130"/>
    <mergeCell ref="H131:I131"/>
    <mergeCell ref="H132:I132"/>
    <mergeCell ref="H133:I133"/>
    <mergeCell ref="H134:I134"/>
    <mergeCell ref="H135:I135"/>
    <mergeCell ref="H148:I148"/>
    <mergeCell ref="H149:I149"/>
    <mergeCell ref="H150:I150"/>
    <mergeCell ref="H151:I151"/>
    <mergeCell ref="H152:I152"/>
    <mergeCell ref="H153:I153"/>
    <mergeCell ref="H142:I142"/>
    <mergeCell ref="H143:I143"/>
    <mergeCell ref="H144:I144"/>
    <mergeCell ref="H145:I145"/>
    <mergeCell ref="H146:I146"/>
    <mergeCell ref="H147:I147"/>
    <mergeCell ref="H160:I160"/>
    <mergeCell ref="H161:I161"/>
    <mergeCell ref="H162:I162"/>
    <mergeCell ref="H163:I163"/>
    <mergeCell ref="H164:I164"/>
    <mergeCell ref="H165:I165"/>
    <mergeCell ref="H154:I154"/>
    <mergeCell ref="H155:I155"/>
    <mergeCell ref="H156:I156"/>
    <mergeCell ref="H157:I157"/>
    <mergeCell ref="H158:I158"/>
    <mergeCell ref="H159:I159"/>
    <mergeCell ref="H172:I172"/>
    <mergeCell ref="H173:I173"/>
    <mergeCell ref="H174:I174"/>
    <mergeCell ref="H175:I175"/>
    <mergeCell ref="H176:I176"/>
    <mergeCell ref="H177:I177"/>
    <mergeCell ref="H166:I166"/>
    <mergeCell ref="H167:I167"/>
    <mergeCell ref="H168:I168"/>
    <mergeCell ref="H169:I169"/>
    <mergeCell ref="H170:I170"/>
    <mergeCell ref="H171:I171"/>
    <mergeCell ref="H184:I184"/>
    <mergeCell ref="H185:I185"/>
    <mergeCell ref="H186:I186"/>
    <mergeCell ref="H187:I187"/>
    <mergeCell ref="H188:I188"/>
    <mergeCell ref="H189:I189"/>
    <mergeCell ref="H178:I178"/>
    <mergeCell ref="H179:I179"/>
    <mergeCell ref="H180:I180"/>
    <mergeCell ref="H181:I181"/>
    <mergeCell ref="H182:I182"/>
    <mergeCell ref="H183:I183"/>
    <mergeCell ref="Z196:AA196"/>
    <mergeCell ref="Z197:AA197"/>
    <mergeCell ref="C198:D198"/>
    <mergeCell ref="Z198:AA198"/>
    <mergeCell ref="C199:D199"/>
    <mergeCell ref="Z199:AA199"/>
    <mergeCell ref="H190:I190"/>
    <mergeCell ref="H191:I191"/>
    <mergeCell ref="H192:I192"/>
    <mergeCell ref="H193:I193"/>
    <mergeCell ref="H194:I194"/>
    <mergeCell ref="H195:I195"/>
    <mergeCell ref="C253:H253"/>
    <mergeCell ref="C263:H263"/>
    <mergeCell ref="Z204:AA204"/>
    <mergeCell ref="Z205:AA205"/>
    <mergeCell ref="Z206:AA206"/>
    <mergeCell ref="C214:H214"/>
    <mergeCell ref="C228:H228"/>
    <mergeCell ref="C241:H241"/>
    <mergeCell ref="C200:D200"/>
    <mergeCell ref="Z200:AA200"/>
    <mergeCell ref="C201:H201"/>
    <mergeCell ref="Z201:AA201"/>
    <mergeCell ref="Z202:AA202"/>
    <mergeCell ref="Z203:AA20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2"/>
  <sheetViews>
    <sheetView topLeftCell="A187" zoomScaleNormal="100" workbookViewId="0">
      <selection activeCell="P192" sqref="P192"/>
    </sheetView>
  </sheetViews>
  <sheetFormatPr defaultRowHeight="15"/>
  <cols>
    <col min="1" max="1" width="12.28515625" customWidth="1"/>
    <col min="2" max="2" width="13.7109375" customWidth="1"/>
    <col min="3" max="3" width="15" customWidth="1"/>
    <col min="4" max="4" width="16.42578125" customWidth="1"/>
    <col min="5" max="5" width="10" customWidth="1"/>
    <col min="9" max="10" width="10" customWidth="1"/>
    <col min="11" max="11" width="12.28515625" bestFit="1" customWidth="1"/>
    <col min="13" max="13" width="11.85546875" customWidth="1"/>
    <col min="14" max="14" width="30.28515625" bestFit="1" customWidth="1"/>
  </cols>
  <sheetData>
    <row r="1" spans="1:18" ht="18.75">
      <c r="A1" s="273" t="s">
        <v>0</v>
      </c>
      <c r="B1" s="273"/>
      <c r="C1" s="274" t="s">
        <v>1</v>
      </c>
      <c r="D1" s="274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</row>
    <row r="2" spans="1:18" ht="18.75">
      <c r="A2" s="273" t="s">
        <v>2</v>
      </c>
      <c r="B2" s="273"/>
      <c r="C2" s="274" t="s">
        <v>331</v>
      </c>
      <c r="D2" s="274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</row>
    <row r="3" spans="1:18" ht="18.75">
      <c r="A3" s="273" t="s">
        <v>4</v>
      </c>
      <c r="B3" s="273"/>
      <c r="C3" s="274">
        <v>20705</v>
      </c>
      <c r="D3" s="274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</row>
    <row r="4" spans="1:18" ht="18.75">
      <c r="A4" s="1" t="s">
        <v>5</v>
      </c>
      <c r="B4" s="1"/>
      <c r="C4" s="274"/>
      <c r="D4" s="274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</row>
    <row r="5" spans="1:18" ht="18.75">
      <c r="A5" s="276" t="s">
        <v>6</v>
      </c>
      <c r="B5" s="276"/>
      <c r="C5" s="277" t="s">
        <v>332</v>
      </c>
      <c r="D5" s="277"/>
      <c r="E5" s="277"/>
      <c r="F5" s="277"/>
      <c r="G5" s="278"/>
      <c r="H5" s="278"/>
      <c r="I5" s="278"/>
      <c r="J5" s="278"/>
      <c r="K5" s="278"/>
      <c r="L5" s="278"/>
      <c r="M5" s="278"/>
      <c r="N5" s="277"/>
      <c r="O5" s="277"/>
      <c r="P5" s="277"/>
      <c r="Q5" s="277"/>
      <c r="R5" s="277"/>
    </row>
    <row r="6" spans="1:18" ht="18">
      <c r="A6" s="279" t="s">
        <v>8</v>
      </c>
      <c r="B6" s="279" t="s">
        <v>9</v>
      </c>
      <c r="C6" s="280" t="s">
        <v>10</v>
      </c>
      <c r="D6" s="280" t="s">
        <v>11</v>
      </c>
      <c r="E6" s="280" t="s">
        <v>12</v>
      </c>
      <c r="F6" s="280" t="s">
        <v>13</v>
      </c>
      <c r="G6" s="281" t="s">
        <v>14</v>
      </c>
      <c r="H6" s="281"/>
      <c r="I6" s="281"/>
      <c r="J6" s="281"/>
      <c r="K6" s="281"/>
      <c r="L6" s="281"/>
      <c r="M6" s="281"/>
      <c r="N6" s="280" t="s">
        <v>15</v>
      </c>
      <c r="O6" s="280" t="s">
        <v>16</v>
      </c>
      <c r="P6" s="280" t="s">
        <v>17</v>
      </c>
      <c r="Q6" s="280" t="s">
        <v>18</v>
      </c>
      <c r="R6" s="280" t="s">
        <v>19</v>
      </c>
    </row>
    <row r="7" spans="1:18" ht="18">
      <c r="A7" s="279"/>
      <c r="B7" s="279"/>
      <c r="C7" s="280"/>
      <c r="D7" s="280"/>
      <c r="E7" s="280"/>
      <c r="F7" s="280"/>
      <c r="G7" s="2" t="s">
        <v>20</v>
      </c>
      <c r="H7" s="2" t="s">
        <v>21</v>
      </c>
      <c r="I7" s="2" t="s">
        <v>22</v>
      </c>
      <c r="J7" s="2" t="s">
        <v>23</v>
      </c>
      <c r="K7" s="2" t="s">
        <v>24</v>
      </c>
      <c r="L7" s="2" t="s">
        <v>25</v>
      </c>
      <c r="M7" s="2" t="s">
        <v>26</v>
      </c>
      <c r="N7" s="280"/>
      <c r="O7" s="280"/>
      <c r="P7" s="280"/>
      <c r="Q7" s="280"/>
      <c r="R7" s="280"/>
    </row>
    <row r="8" spans="1:18">
      <c r="A8" s="3">
        <v>1</v>
      </c>
      <c r="B8" s="4">
        <v>45074</v>
      </c>
      <c r="C8" s="3" t="s">
        <v>333</v>
      </c>
      <c r="D8" s="3" t="s">
        <v>91</v>
      </c>
      <c r="E8" s="5"/>
      <c r="F8" s="5"/>
      <c r="G8" s="6"/>
      <c r="H8" s="6"/>
      <c r="I8" s="6">
        <v>320</v>
      </c>
      <c r="J8" s="6"/>
      <c r="K8" s="5"/>
      <c r="L8" s="5"/>
      <c r="M8" s="5"/>
      <c r="N8" s="3">
        <f>+I8</f>
        <v>320</v>
      </c>
      <c r="O8" s="5"/>
      <c r="P8" s="5"/>
      <c r="Q8" s="5"/>
      <c r="R8" s="5"/>
    </row>
    <row r="9" spans="1:18">
      <c r="A9" s="3">
        <f>1+A8</f>
        <v>2</v>
      </c>
      <c r="B9" s="4">
        <v>45074</v>
      </c>
      <c r="C9" s="3" t="s">
        <v>334</v>
      </c>
      <c r="D9" s="3" t="s">
        <v>227</v>
      </c>
      <c r="E9" s="5"/>
      <c r="F9" s="5"/>
      <c r="G9" s="6"/>
      <c r="H9" s="6"/>
      <c r="I9" s="6">
        <v>99</v>
      </c>
      <c r="J9" s="6"/>
      <c r="K9" s="5"/>
      <c r="L9" s="5"/>
      <c r="M9" s="5"/>
      <c r="N9" s="3">
        <f>+N8+G9+H9+I9+K9+L9+M9</f>
        <v>419</v>
      </c>
      <c r="O9" s="5"/>
      <c r="P9" s="5"/>
      <c r="Q9" s="5"/>
      <c r="R9" s="5"/>
    </row>
    <row r="10" spans="1:18">
      <c r="A10" s="3">
        <f t="shared" ref="A10:A73" si="0">1+A9</f>
        <v>3</v>
      </c>
      <c r="B10" s="4">
        <v>45074</v>
      </c>
      <c r="C10" s="3" t="s">
        <v>227</v>
      </c>
      <c r="D10" s="3" t="s">
        <v>335</v>
      </c>
      <c r="E10" s="5"/>
      <c r="F10" s="5"/>
      <c r="G10" s="6"/>
      <c r="H10" s="6"/>
      <c r="I10" s="6">
        <v>218</v>
      </c>
      <c r="J10" s="6"/>
      <c r="K10" s="5"/>
      <c r="L10" s="5"/>
      <c r="M10" s="5"/>
      <c r="N10" s="3">
        <f t="shared" ref="N10:N11" si="1">+N9+G10+H10+I10+K10+L10+M10</f>
        <v>637</v>
      </c>
      <c r="O10" s="5"/>
      <c r="P10" s="5"/>
      <c r="Q10" s="5"/>
      <c r="R10" s="5"/>
    </row>
    <row r="11" spans="1:18">
      <c r="A11" s="3">
        <f t="shared" si="0"/>
        <v>4</v>
      </c>
      <c r="B11" s="4">
        <v>45074</v>
      </c>
      <c r="C11" s="3" t="s">
        <v>335</v>
      </c>
      <c r="D11" s="3" t="s">
        <v>336</v>
      </c>
      <c r="E11" s="5"/>
      <c r="F11" s="5"/>
      <c r="G11" s="6">
        <v>150</v>
      </c>
      <c r="H11" s="6"/>
      <c r="I11" s="6"/>
      <c r="J11" s="6"/>
      <c r="K11" s="5"/>
      <c r="L11" s="5"/>
      <c r="M11" s="5"/>
      <c r="N11" s="3">
        <f t="shared" si="1"/>
        <v>787</v>
      </c>
      <c r="O11" s="5"/>
      <c r="P11" s="5"/>
      <c r="Q11" s="5"/>
      <c r="R11" s="5"/>
    </row>
    <row r="12" spans="1:18">
      <c r="A12" s="3">
        <f t="shared" si="0"/>
        <v>5</v>
      </c>
      <c r="B12" s="4">
        <v>45075</v>
      </c>
      <c r="C12" s="3" t="s">
        <v>337</v>
      </c>
      <c r="D12" s="3" t="s">
        <v>338</v>
      </c>
      <c r="E12" s="5"/>
      <c r="F12" s="5"/>
      <c r="G12" s="6"/>
      <c r="H12" s="6"/>
      <c r="I12" s="6"/>
      <c r="J12" s="6">
        <v>325</v>
      </c>
      <c r="K12" s="5"/>
      <c r="L12" s="5"/>
      <c r="M12" s="5"/>
      <c r="N12" s="3">
        <f>+N11+G12+H12+I12+K12+L12+M12+J12</f>
        <v>1112</v>
      </c>
      <c r="O12" s="5"/>
      <c r="P12" s="5"/>
      <c r="Q12" s="5"/>
      <c r="R12" s="5"/>
    </row>
    <row r="13" spans="1:18">
      <c r="A13" s="3">
        <f t="shared" si="0"/>
        <v>6</v>
      </c>
      <c r="B13" s="4">
        <v>45077</v>
      </c>
      <c r="C13" s="3" t="s">
        <v>266</v>
      </c>
      <c r="D13" s="3" t="s">
        <v>339</v>
      </c>
      <c r="E13" s="5"/>
      <c r="F13" s="5"/>
      <c r="G13" s="6">
        <v>80</v>
      </c>
      <c r="H13" s="6"/>
      <c r="I13" s="6"/>
      <c r="J13" s="6"/>
      <c r="K13" s="5"/>
      <c r="L13" s="5"/>
      <c r="M13" s="5"/>
      <c r="N13" s="3">
        <f t="shared" ref="N13:N76" si="2">+N12+G13+H13+I13+K13+L13+M13+J13</f>
        <v>1192</v>
      </c>
      <c r="O13" s="5"/>
      <c r="P13" s="5"/>
      <c r="Q13" s="5"/>
      <c r="R13" s="5"/>
    </row>
    <row r="14" spans="1:18">
      <c r="A14" s="3">
        <f t="shared" si="0"/>
        <v>7</v>
      </c>
      <c r="B14" s="4">
        <v>45077</v>
      </c>
      <c r="C14" s="3" t="s">
        <v>339</v>
      </c>
      <c r="D14" s="3" t="s">
        <v>229</v>
      </c>
      <c r="E14" s="5"/>
      <c r="F14" s="5"/>
      <c r="G14" s="6">
        <v>135</v>
      </c>
      <c r="H14" s="6"/>
      <c r="I14" s="6"/>
      <c r="J14" s="6"/>
      <c r="K14" s="5"/>
      <c r="L14" s="5"/>
      <c r="M14" s="5"/>
      <c r="N14" s="3">
        <f t="shared" si="2"/>
        <v>1327</v>
      </c>
      <c r="O14" s="5"/>
      <c r="P14" s="5"/>
      <c r="Q14" s="5"/>
      <c r="R14" s="5"/>
    </row>
    <row r="15" spans="1:18">
      <c r="A15" s="3">
        <f t="shared" si="0"/>
        <v>8</v>
      </c>
      <c r="B15" s="4">
        <v>45077</v>
      </c>
      <c r="C15" s="3" t="s">
        <v>340</v>
      </c>
      <c r="D15" s="3" t="s">
        <v>104</v>
      </c>
      <c r="E15" s="5"/>
      <c r="F15" s="5"/>
      <c r="G15" s="6">
        <v>60</v>
      </c>
      <c r="H15" s="6"/>
      <c r="I15" s="6"/>
      <c r="J15" s="6"/>
      <c r="K15" s="5"/>
      <c r="L15" s="5"/>
      <c r="M15" s="5"/>
      <c r="N15" s="3">
        <f t="shared" si="2"/>
        <v>1387</v>
      </c>
      <c r="O15" s="5"/>
      <c r="P15" s="5"/>
      <c r="Q15" s="5"/>
      <c r="R15" s="5"/>
    </row>
    <row r="16" spans="1:18">
      <c r="A16" s="3">
        <f t="shared" si="0"/>
        <v>9</v>
      </c>
      <c r="B16" s="4">
        <v>45077</v>
      </c>
      <c r="C16" s="3" t="s">
        <v>340</v>
      </c>
      <c r="D16" s="3" t="s">
        <v>266</v>
      </c>
      <c r="E16" s="5"/>
      <c r="F16" s="5"/>
      <c r="G16" s="6">
        <v>107</v>
      </c>
      <c r="H16" s="6"/>
      <c r="I16" s="6"/>
      <c r="J16" s="6"/>
      <c r="K16" s="5"/>
      <c r="L16" s="5"/>
      <c r="M16" s="5"/>
      <c r="N16" s="3">
        <f t="shared" si="2"/>
        <v>1494</v>
      </c>
      <c r="O16" s="5"/>
      <c r="P16" s="5"/>
      <c r="Q16" s="5"/>
      <c r="R16" s="5"/>
    </row>
    <row r="17" spans="1:18">
      <c r="A17" s="3">
        <f t="shared" si="0"/>
        <v>10</v>
      </c>
      <c r="B17" s="4">
        <v>45078</v>
      </c>
      <c r="C17" s="3" t="s">
        <v>341</v>
      </c>
      <c r="D17" s="3" t="s">
        <v>208</v>
      </c>
      <c r="E17" s="5"/>
      <c r="F17" s="5"/>
      <c r="G17" s="6">
        <v>200</v>
      </c>
      <c r="H17" s="6"/>
      <c r="I17" s="6"/>
      <c r="J17" s="6"/>
      <c r="K17" s="5"/>
      <c r="L17" s="5"/>
      <c r="M17" s="5"/>
      <c r="N17" s="3">
        <f t="shared" si="2"/>
        <v>1694</v>
      </c>
      <c r="O17" s="5"/>
      <c r="P17" s="5"/>
      <c r="Q17" s="5"/>
      <c r="R17" s="5"/>
    </row>
    <row r="18" spans="1:18">
      <c r="A18" s="3">
        <f t="shared" si="0"/>
        <v>11</v>
      </c>
      <c r="B18" s="4">
        <v>45078</v>
      </c>
      <c r="C18" s="3" t="s">
        <v>342</v>
      </c>
      <c r="D18" s="3" t="s">
        <v>343</v>
      </c>
      <c r="E18" s="5"/>
      <c r="F18" s="5"/>
      <c r="G18" s="6">
        <v>26</v>
      </c>
      <c r="H18" s="6"/>
      <c r="I18" s="6"/>
      <c r="J18" s="6"/>
      <c r="K18" s="5"/>
      <c r="L18" s="5"/>
      <c r="M18" s="5"/>
      <c r="N18" s="3">
        <f t="shared" si="2"/>
        <v>1720</v>
      </c>
      <c r="O18" s="5"/>
      <c r="P18" s="5"/>
      <c r="Q18" s="5"/>
      <c r="R18" s="5"/>
    </row>
    <row r="19" spans="1:18">
      <c r="A19" s="3">
        <f t="shared" si="0"/>
        <v>12</v>
      </c>
      <c r="B19" s="4">
        <v>45078</v>
      </c>
      <c r="C19" s="3" t="s">
        <v>344</v>
      </c>
      <c r="D19" s="3" t="s">
        <v>345</v>
      </c>
      <c r="E19" s="5"/>
      <c r="F19" s="5"/>
      <c r="G19" s="6">
        <v>95</v>
      </c>
      <c r="H19" s="6"/>
      <c r="I19" s="6"/>
      <c r="J19" s="6"/>
      <c r="K19" s="5"/>
      <c r="L19" s="5"/>
      <c r="M19" s="5"/>
      <c r="N19" s="3">
        <f t="shared" si="2"/>
        <v>1815</v>
      </c>
      <c r="O19" s="5"/>
      <c r="P19" s="5"/>
      <c r="Q19" s="5"/>
      <c r="R19" s="5"/>
    </row>
    <row r="20" spans="1:18">
      <c r="A20" s="3">
        <f t="shared" si="0"/>
        <v>13</v>
      </c>
      <c r="B20" s="4">
        <v>45081</v>
      </c>
      <c r="C20" s="3" t="s">
        <v>344</v>
      </c>
      <c r="D20" s="3" t="s">
        <v>147</v>
      </c>
      <c r="E20" s="5"/>
      <c r="F20" s="5"/>
      <c r="G20" s="6">
        <v>78</v>
      </c>
      <c r="H20" s="5"/>
      <c r="I20" s="5"/>
      <c r="J20" s="5"/>
      <c r="K20" s="5"/>
      <c r="L20" s="5"/>
      <c r="M20" s="5"/>
      <c r="N20" s="3">
        <f t="shared" si="2"/>
        <v>1893</v>
      </c>
      <c r="O20" s="5"/>
      <c r="P20" s="5"/>
      <c r="Q20" s="5"/>
      <c r="R20" s="5"/>
    </row>
    <row r="21" spans="1:18">
      <c r="A21" s="3">
        <f t="shared" si="0"/>
        <v>14</v>
      </c>
      <c r="B21" s="4">
        <v>45081</v>
      </c>
      <c r="C21" s="3" t="s">
        <v>344</v>
      </c>
      <c r="D21" s="3" t="s">
        <v>317</v>
      </c>
      <c r="E21" s="5"/>
      <c r="F21" s="5"/>
      <c r="G21" s="6">
        <v>100</v>
      </c>
      <c r="H21" s="5"/>
      <c r="I21" s="5"/>
      <c r="J21" s="5"/>
      <c r="K21" s="5"/>
      <c r="L21" s="5"/>
      <c r="M21" s="5"/>
      <c r="N21" s="3">
        <f t="shared" si="2"/>
        <v>1993</v>
      </c>
      <c r="O21" s="5"/>
      <c r="P21" s="5"/>
      <c r="Q21" s="5"/>
      <c r="R21" s="5"/>
    </row>
    <row r="22" spans="1:18">
      <c r="A22" s="3">
        <f t="shared" si="0"/>
        <v>15</v>
      </c>
      <c r="B22" s="4">
        <v>45081</v>
      </c>
      <c r="C22" s="3" t="s">
        <v>317</v>
      </c>
      <c r="D22" s="3" t="s">
        <v>209</v>
      </c>
      <c r="E22" s="5"/>
      <c r="F22" s="5"/>
      <c r="G22" s="6">
        <v>43</v>
      </c>
      <c r="H22" s="5"/>
      <c r="I22" s="5"/>
      <c r="J22" s="5"/>
      <c r="K22" s="5"/>
      <c r="L22" s="5"/>
      <c r="M22" s="5"/>
      <c r="N22" s="3">
        <f t="shared" si="2"/>
        <v>2036</v>
      </c>
      <c r="O22" s="5"/>
      <c r="P22" s="5"/>
      <c r="Q22" s="5"/>
      <c r="R22" s="5"/>
    </row>
    <row r="23" spans="1:18">
      <c r="A23" s="3">
        <f t="shared" si="0"/>
        <v>16</v>
      </c>
      <c r="B23" s="4">
        <v>45081</v>
      </c>
      <c r="C23" s="3" t="s">
        <v>317</v>
      </c>
      <c r="D23" s="3" t="s">
        <v>342</v>
      </c>
      <c r="E23" s="5"/>
      <c r="F23" s="5"/>
      <c r="G23" s="6">
        <v>106</v>
      </c>
      <c r="H23" s="5"/>
      <c r="I23" s="5"/>
      <c r="J23" s="5"/>
      <c r="K23" s="5"/>
      <c r="L23" s="5"/>
      <c r="M23" s="5"/>
      <c r="N23" s="3">
        <f t="shared" si="2"/>
        <v>2142</v>
      </c>
      <c r="O23" s="5"/>
      <c r="P23" s="5"/>
      <c r="Q23" s="5"/>
      <c r="R23" s="5"/>
    </row>
    <row r="24" spans="1:18">
      <c r="A24" s="3">
        <f t="shared" si="0"/>
        <v>17</v>
      </c>
      <c r="B24" s="4">
        <v>45081</v>
      </c>
      <c r="C24" s="3" t="s">
        <v>346</v>
      </c>
      <c r="D24" s="3" t="s">
        <v>347</v>
      </c>
      <c r="E24" s="5"/>
      <c r="F24" s="5"/>
      <c r="G24" s="6">
        <v>62</v>
      </c>
      <c r="H24" s="5"/>
      <c r="I24" s="5"/>
      <c r="J24" s="5"/>
      <c r="K24" s="5"/>
      <c r="L24" s="5"/>
      <c r="M24" s="5"/>
      <c r="N24" s="3">
        <f t="shared" si="2"/>
        <v>2204</v>
      </c>
      <c r="O24" s="5"/>
      <c r="P24" s="5"/>
      <c r="Q24" s="5"/>
      <c r="R24" s="5"/>
    </row>
    <row r="25" spans="1:18">
      <c r="A25" s="3">
        <f t="shared" si="0"/>
        <v>18</v>
      </c>
      <c r="B25" s="4">
        <v>45081</v>
      </c>
      <c r="C25" s="3" t="s">
        <v>107</v>
      </c>
      <c r="D25" s="3" t="s">
        <v>101</v>
      </c>
      <c r="E25" s="5"/>
      <c r="F25" s="5"/>
      <c r="G25" s="6">
        <v>68</v>
      </c>
      <c r="H25" s="5"/>
      <c r="I25" s="5"/>
      <c r="J25" s="5"/>
      <c r="K25" s="5"/>
      <c r="L25" s="5"/>
      <c r="M25" s="5"/>
      <c r="N25" s="3">
        <f t="shared" si="2"/>
        <v>2272</v>
      </c>
      <c r="O25" s="5"/>
      <c r="P25" s="5"/>
      <c r="Q25" s="5"/>
      <c r="R25" s="5"/>
    </row>
    <row r="26" spans="1:18">
      <c r="A26" s="3">
        <f t="shared" si="0"/>
        <v>19</v>
      </c>
      <c r="B26" s="4">
        <v>45081</v>
      </c>
      <c r="C26" s="3" t="s">
        <v>347</v>
      </c>
      <c r="D26" s="3" t="s">
        <v>79</v>
      </c>
      <c r="E26" s="5"/>
      <c r="F26" s="5"/>
      <c r="G26" s="6">
        <v>61</v>
      </c>
      <c r="H26" s="5"/>
      <c r="I26" s="5"/>
      <c r="J26" s="5"/>
      <c r="K26" s="5"/>
      <c r="L26" s="5"/>
      <c r="M26" s="5"/>
      <c r="N26" s="3">
        <f t="shared" si="2"/>
        <v>2333</v>
      </c>
      <c r="O26" s="5"/>
      <c r="P26" s="5"/>
      <c r="Q26" s="5"/>
      <c r="R26" s="5"/>
    </row>
    <row r="27" spans="1:18">
      <c r="A27" s="3">
        <f t="shared" si="0"/>
        <v>20</v>
      </c>
      <c r="B27" s="4">
        <v>45081</v>
      </c>
      <c r="C27" s="3" t="s">
        <v>347</v>
      </c>
      <c r="D27" s="3" t="s">
        <v>280</v>
      </c>
      <c r="E27" s="5"/>
      <c r="F27" s="5"/>
      <c r="G27" s="6">
        <v>60</v>
      </c>
      <c r="H27" s="5"/>
      <c r="I27" s="5"/>
      <c r="J27" s="5"/>
      <c r="K27" s="5"/>
      <c r="L27" s="5"/>
      <c r="M27" s="5"/>
      <c r="N27" s="3">
        <f t="shared" si="2"/>
        <v>2393</v>
      </c>
      <c r="O27" s="5"/>
      <c r="P27" s="5"/>
      <c r="Q27" s="5"/>
      <c r="R27" s="5"/>
    </row>
    <row r="28" spans="1:18">
      <c r="A28" s="3">
        <f t="shared" si="0"/>
        <v>21</v>
      </c>
      <c r="B28" s="4">
        <v>45081</v>
      </c>
      <c r="C28" s="3" t="s">
        <v>280</v>
      </c>
      <c r="D28" s="3" t="s">
        <v>79</v>
      </c>
      <c r="E28" s="5"/>
      <c r="F28" s="5"/>
      <c r="G28" s="6">
        <v>110</v>
      </c>
      <c r="H28" s="5"/>
      <c r="I28" s="5"/>
      <c r="J28" s="5"/>
      <c r="K28" s="5"/>
      <c r="L28" s="5"/>
      <c r="M28" s="5"/>
      <c r="N28" s="3">
        <f t="shared" si="2"/>
        <v>2503</v>
      </c>
      <c r="O28" s="5"/>
      <c r="P28" s="5"/>
      <c r="Q28" s="5"/>
      <c r="R28" s="5"/>
    </row>
    <row r="29" spans="1:18">
      <c r="A29" s="3">
        <f t="shared" si="0"/>
        <v>22</v>
      </c>
      <c r="B29" s="4">
        <v>45082</v>
      </c>
      <c r="C29" s="3" t="s">
        <v>348</v>
      </c>
      <c r="D29" s="3" t="s">
        <v>348</v>
      </c>
      <c r="E29" s="5"/>
      <c r="F29" s="5"/>
      <c r="G29" s="6">
        <v>70</v>
      </c>
      <c r="H29" s="5"/>
      <c r="I29" s="5"/>
      <c r="J29" s="5"/>
      <c r="K29" s="5"/>
      <c r="L29" s="5"/>
      <c r="M29" s="5"/>
      <c r="N29" s="3">
        <f t="shared" si="2"/>
        <v>2573</v>
      </c>
      <c r="O29" s="5"/>
      <c r="P29" s="5"/>
      <c r="Q29" s="5"/>
      <c r="R29" s="5"/>
    </row>
    <row r="30" spans="1:18">
      <c r="A30" s="3">
        <f t="shared" si="0"/>
        <v>23</v>
      </c>
      <c r="B30" s="4">
        <v>45082</v>
      </c>
      <c r="C30" s="3" t="s">
        <v>336</v>
      </c>
      <c r="D30" s="3" t="s">
        <v>122</v>
      </c>
      <c r="E30" s="5"/>
      <c r="F30" s="5"/>
      <c r="G30" s="6">
        <v>85</v>
      </c>
      <c r="H30" s="5"/>
      <c r="I30" s="5"/>
      <c r="J30" s="5"/>
      <c r="K30" s="5"/>
      <c r="L30" s="5"/>
      <c r="M30" s="5"/>
      <c r="N30" s="3">
        <f t="shared" si="2"/>
        <v>2658</v>
      </c>
      <c r="O30" s="5"/>
      <c r="P30" s="5"/>
      <c r="Q30" s="5"/>
      <c r="R30" s="5"/>
    </row>
    <row r="31" spans="1:18">
      <c r="A31" s="3">
        <f t="shared" si="0"/>
        <v>24</v>
      </c>
      <c r="B31" s="4">
        <v>45082</v>
      </c>
      <c r="C31" s="3" t="s">
        <v>122</v>
      </c>
      <c r="D31" s="3" t="s">
        <v>92</v>
      </c>
      <c r="E31" s="5"/>
      <c r="F31" s="5"/>
      <c r="G31" s="6">
        <v>78</v>
      </c>
      <c r="H31" s="5"/>
      <c r="I31" s="5"/>
      <c r="J31" s="5"/>
      <c r="K31" s="5"/>
      <c r="L31" s="5"/>
      <c r="M31" s="5"/>
      <c r="N31" s="3">
        <f t="shared" si="2"/>
        <v>2736</v>
      </c>
      <c r="O31" s="5"/>
      <c r="P31" s="5"/>
      <c r="Q31" s="5"/>
      <c r="R31" s="5"/>
    </row>
    <row r="32" spans="1:18">
      <c r="A32" s="3">
        <f t="shared" si="0"/>
        <v>25</v>
      </c>
      <c r="B32" s="4">
        <v>45082</v>
      </c>
      <c r="C32" s="3" t="s">
        <v>349</v>
      </c>
      <c r="D32" s="3" t="s">
        <v>350</v>
      </c>
      <c r="E32" s="5"/>
      <c r="F32" s="5"/>
      <c r="G32" s="6">
        <v>70</v>
      </c>
      <c r="H32" s="5"/>
      <c r="I32" s="5"/>
      <c r="J32" s="5"/>
      <c r="K32" s="5"/>
      <c r="L32" s="5"/>
      <c r="M32" s="5"/>
      <c r="N32" s="3">
        <f t="shared" si="2"/>
        <v>2806</v>
      </c>
      <c r="O32" s="5"/>
      <c r="P32" s="5"/>
      <c r="Q32" s="5"/>
      <c r="R32" s="5"/>
    </row>
    <row r="33" spans="1:18">
      <c r="A33" s="3">
        <f t="shared" si="0"/>
        <v>26</v>
      </c>
      <c r="B33" s="4">
        <v>45082</v>
      </c>
      <c r="C33" s="3" t="s">
        <v>174</v>
      </c>
      <c r="D33" s="3" t="s">
        <v>94</v>
      </c>
      <c r="E33" s="5"/>
      <c r="F33" s="5"/>
      <c r="G33" s="6">
        <v>24</v>
      </c>
      <c r="H33" s="5"/>
      <c r="I33" s="5"/>
      <c r="J33" s="5"/>
      <c r="K33" s="5"/>
      <c r="L33" s="5"/>
      <c r="M33" s="5"/>
      <c r="N33" s="3">
        <f t="shared" si="2"/>
        <v>2830</v>
      </c>
      <c r="O33" s="5"/>
      <c r="P33" s="5"/>
      <c r="Q33" s="5"/>
      <c r="R33" s="5"/>
    </row>
    <row r="34" spans="1:18">
      <c r="A34" s="3">
        <f t="shared" si="0"/>
        <v>27</v>
      </c>
      <c r="B34" s="4">
        <v>45083</v>
      </c>
      <c r="C34" s="3" t="s">
        <v>266</v>
      </c>
      <c r="D34" s="3" t="s">
        <v>340</v>
      </c>
      <c r="E34" s="5"/>
      <c r="F34" s="5"/>
      <c r="G34" s="6">
        <v>107</v>
      </c>
      <c r="H34" s="5"/>
      <c r="I34" s="5"/>
      <c r="J34" s="5"/>
      <c r="K34" s="5"/>
      <c r="L34" s="5"/>
      <c r="M34" s="5"/>
      <c r="N34" s="3">
        <f t="shared" si="2"/>
        <v>2937</v>
      </c>
      <c r="O34" s="5"/>
      <c r="P34" s="5"/>
      <c r="Q34" s="5"/>
      <c r="R34" s="5"/>
    </row>
    <row r="35" spans="1:18">
      <c r="A35" s="3">
        <f t="shared" si="0"/>
        <v>28</v>
      </c>
      <c r="B35" s="4">
        <v>45083</v>
      </c>
      <c r="C35" s="3" t="s">
        <v>351</v>
      </c>
      <c r="D35" s="3" t="s">
        <v>352</v>
      </c>
      <c r="E35" s="5"/>
      <c r="F35" s="5"/>
      <c r="G35" s="6">
        <v>135</v>
      </c>
      <c r="H35" s="5"/>
      <c r="I35" s="5"/>
      <c r="J35" s="5"/>
      <c r="K35" s="5"/>
      <c r="L35" s="5"/>
      <c r="M35" s="5"/>
      <c r="N35" s="3">
        <f t="shared" si="2"/>
        <v>3072</v>
      </c>
      <c r="O35" s="5"/>
      <c r="P35" s="5"/>
      <c r="Q35" s="5"/>
      <c r="R35" s="5"/>
    </row>
    <row r="36" spans="1:18">
      <c r="A36" s="3">
        <f t="shared" si="0"/>
        <v>29</v>
      </c>
      <c r="B36" s="4">
        <v>45086</v>
      </c>
      <c r="C36" s="3" t="s">
        <v>300</v>
      </c>
      <c r="D36" s="3" t="s">
        <v>308</v>
      </c>
      <c r="E36" s="5"/>
      <c r="F36" s="5"/>
      <c r="G36" s="6">
        <v>114</v>
      </c>
      <c r="H36" s="5"/>
      <c r="I36" s="5"/>
      <c r="J36" s="5"/>
      <c r="K36" s="5"/>
      <c r="L36" s="5"/>
      <c r="M36" s="5"/>
      <c r="N36" s="3">
        <f t="shared" si="2"/>
        <v>3186</v>
      </c>
      <c r="O36" s="5"/>
      <c r="P36" s="5"/>
      <c r="Q36" s="5"/>
      <c r="R36" s="5"/>
    </row>
    <row r="37" spans="1:18">
      <c r="A37" s="3">
        <f t="shared" si="0"/>
        <v>30</v>
      </c>
      <c r="B37" s="4">
        <v>45086</v>
      </c>
      <c r="C37" s="3" t="s">
        <v>308</v>
      </c>
      <c r="D37" s="3" t="s">
        <v>324</v>
      </c>
      <c r="E37" s="5"/>
      <c r="F37" s="5"/>
      <c r="G37" s="6">
        <v>163</v>
      </c>
      <c r="H37" s="5"/>
      <c r="I37" s="5"/>
      <c r="J37" s="5"/>
      <c r="K37" s="5"/>
      <c r="L37" s="5"/>
      <c r="M37" s="5"/>
      <c r="N37" s="3">
        <f t="shared" si="2"/>
        <v>3349</v>
      </c>
      <c r="O37" s="5"/>
      <c r="P37" s="5"/>
      <c r="Q37" s="5"/>
      <c r="R37" s="5"/>
    </row>
    <row r="38" spans="1:18">
      <c r="A38" s="3">
        <f t="shared" si="0"/>
        <v>31</v>
      </c>
      <c r="B38" s="4">
        <v>45086</v>
      </c>
      <c r="C38" s="3" t="s">
        <v>308</v>
      </c>
      <c r="D38" s="3" t="s">
        <v>241</v>
      </c>
      <c r="E38" s="5"/>
      <c r="F38" s="5"/>
      <c r="G38" s="6">
        <v>55</v>
      </c>
      <c r="H38" s="5"/>
      <c r="I38" s="5"/>
      <c r="J38" s="5"/>
      <c r="K38" s="5"/>
      <c r="L38" s="5"/>
      <c r="M38" s="5"/>
      <c r="N38" s="3">
        <f t="shared" si="2"/>
        <v>3404</v>
      </c>
      <c r="O38" s="5"/>
      <c r="P38" s="5"/>
      <c r="Q38" s="5"/>
      <c r="R38" s="5"/>
    </row>
    <row r="39" spans="1:18">
      <c r="A39" s="3">
        <f t="shared" si="0"/>
        <v>32</v>
      </c>
      <c r="B39" s="4">
        <v>45087</v>
      </c>
      <c r="C39" s="3" t="s">
        <v>300</v>
      </c>
      <c r="D39" s="3" t="s">
        <v>85</v>
      </c>
      <c r="E39" s="5"/>
      <c r="F39" s="5"/>
      <c r="G39" s="6">
        <v>104</v>
      </c>
      <c r="H39" s="5"/>
      <c r="I39" s="5"/>
      <c r="J39" s="5"/>
      <c r="K39" s="5"/>
      <c r="L39" s="5"/>
      <c r="M39" s="5"/>
      <c r="N39" s="3">
        <f t="shared" si="2"/>
        <v>3508</v>
      </c>
      <c r="O39" s="5"/>
      <c r="P39" s="5"/>
      <c r="Q39" s="5"/>
      <c r="R39" s="5"/>
    </row>
    <row r="40" spans="1:18">
      <c r="A40" s="3">
        <f t="shared" si="0"/>
        <v>33</v>
      </c>
      <c r="B40" s="4">
        <v>45087</v>
      </c>
      <c r="C40" s="3" t="s">
        <v>308</v>
      </c>
      <c r="D40" s="3" t="s">
        <v>353</v>
      </c>
      <c r="E40" s="5"/>
      <c r="F40" s="5"/>
      <c r="G40" s="6">
        <v>68</v>
      </c>
      <c r="H40" s="5"/>
      <c r="I40" s="5"/>
      <c r="J40" s="5"/>
      <c r="K40" s="5"/>
      <c r="L40" s="5"/>
      <c r="M40" s="5"/>
      <c r="N40" s="3">
        <f t="shared" si="2"/>
        <v>3576</v>
      </c>
      <c r="O40" s="5"/>
      <c r="P40" s="5"/>
      <c r="Q40" s="5"/>
      <c r="R40" s="5"/>
    </row>
    <row r="41" spans="1:18">
      <c r="A41" s="3">
        <f t="shared" si="0"/>
        <v>34</v>
      </c>
      <c r="B41" s="4">
        <v>45087</v>
      </c>
      <c r="C41" s="3" t="s">
        <v>85</v>
      </c>
      <c r="D41" s="3" t="s">
        <v>235</v>
      </c>
      <c r="E41" s="5"/>
      <c r="F41" s="5"/>
      <c r="G41" s="6">
        <v>77</v>
      </c>
      <c r="H41" s="5"/>
      <c r="I41" s="5"/>
      <c r="J41" s="5"/>
      <c r="K41" s="5"/>
      <c r="L41" s="5"/>
      <c r="M41" s="5"/>
      <c r="N41" s="3">
        <f t="shared" si="2"/>
        <v>3653</v>
      </c>
      <c r="O41" s="5"/>
      <c r="P41" s="5"/>
      <c r="Q41" s="5"/>
      <c r="R41" s="5"/>
    </row>
    <row r="42" spans="1:18">
      <c r="A42" s="3">
        <f t="shared" si="0"/>
        <v>35</v>
      </c>
      <c r="B42" s="4">
        <v>45087</v>
      </c>
      <c r="C42" s="3" t="s">
        <v>347</v>
      </c>
      <c r="D42" s="3" t="s">
        <v>303</v>
      </c>
      <c r="E42" s="5"/>
      <c r="F42" s="5"/>
      <c r="G42" s="6">
        <v>204</v>
      </c>
      <c r="H42" s="5"/>
      <c r="I42" s="5"/>
      <c r="J42" s="5"/>
      <c r="K42" s="5"/>
      <c r="L42" s="5"/>
      <c r="M42" s="5"/>
      <c r="N42" s="3">
        <f t="shared" si="2"/>
        <v>3857</v>
      </c>
      <c r="O42" s="5"/>
      <c r="P42" s="5"/>
      <c r="Q42" s="5"/>
      <c r="R42" s="5"/>
    </row>
    <row r="43" spans="1:18">
      <c r="A43" s="3">
        <f t="shared" si="0"/>
        <v>36</v>
      </c>
      <c r="B43" s="4">
        <v>45088</v>
      </c>
      <c r="C43" s="3" t="s">
        <v>354</v>
      </c>
      <c r="D43" s="3" t="s">
        <v>234</v>
      </c>
      <c r="E43" s="5"/>
      <c r="F43" s="5"/>
      <c r="G43" s="6">
        <v>95</v>
      </c>
      <c r="H43" s="5"/>
      <c r="I43" s="5"/>
      <c r="J43" s="5"/>
      <c r="K43" s="5"/>
      <c r="L43" s="5"/>
      <c r="M43" s="5"/>
      <c r="N43" s="3">
        <f t="shared" si="2"/>
        <v>3952</v>
      </c>
      <c r="O43" s="5"/>
      <c r="P43" s="5"/>
      <c r="Q43" s="5"/>
      <c r="R43" s="5"/>
    </row>
    <row r="44" spans="1:18">
      <c r="A44" s="3">
        <f t="shared" si="0"/>
        <v>37</v>
      </c>
      <c r="B44" s="4">
        <v>45088</v>
      </c>
      <c r="C44" s="3" t="s">
        <v>85</v>
      </c>
      <c r="D44" s="3" t="s">
        <v>300</v>
      </c>
      <c r="E44" s="5"/>
      <c r="F44" s="5"/>
      <c r="G44" s="6">
        <v>104</v>
      </c>
      <c r="H44" s="5"/>
      <c r="I44" s="5"/>
      <c r="J44" s="5"/>
      <c r="K44" s="5"/>
      <c r="L44" s="5"/>
      <c r="M44" s="5"/>
      <c r="N44" s="3">
        <f t="shared" si="2"/>
        <v>4056</v>
      </c>
      <c r="O44" s="5"/>
      <c r="P44" s="5"/>
      <c r="Q44" s="5"/>
      <c r="R44" s="5"/>
    </row>
    <row r="45" spans="1:18">
      <c r="A45" s="3">
        <f t="shared" si="0"/>
        <v>38</v>
      </c>
      <c r="B45" s="4">
        <v>45089</v>
      </c>
      <c r="C45" s="3" t="s">
        <v>337</v>
      </c>
      <c r="D45" s="3" t="s">
        <v>355</v>
      </c>
      <c r="E45" s="5"/>
      <c r="F45" s="5"/>
      <c r="G45" s="6"/>
      <c r="H45" s="3">
        <v>240</v>
      </c>
      <c r="I45" s="5"/>
      <c r="J45" s="5"/>
      <c r="K45" s="5"/>
      <c r="L45" s="5"/>
      <c r="M45" s="5"/>
      <c r="N45" s="3">
        <f t="shared" si="2"/>
        <v>4296</v>
      </c>
      <c r="O45" s="5"/>
      <c r="P45" s="5"/>
      <c r="Q45" s="5"/>
      <c r="R45" s="5"/>
    </row>
    <row r="46" spans="1:18">
      <c r="A46" s="3">
        <f t="shared" si="0"/>
        <v>39</v>
      </c>
      <c r="B46" s="4">
        <v>45089</v>
      </c>
      <c r="C46" s="3" t="s">
        <v>356</v>
      </c>
      <c r="D46" s="3" t="s">
        <v>357</v>
      </c>
      <c r="E46" s="5"/>
      <c r="F46" s="5"/>
      <c r="G46" s="6">
        <v>270</v>
      </c>
      <c r="H46" s="5"/>
      <c r="I46" s="5"/>
      <c r="J46" s="5"/>
      <c r="K46" s="5"/>
      <c r="L46" s="5"/>
      <c r="M46" s="5"/>
      <c r="N46" s="3">
        <f t="shared" si="2"/>
        <v>4566</v>
      </c>
      <c r="O46" s="5"/>
      <c r="P46" s="5"/>
      <c r="Q46" s="5"/>
      <c r="R46" s="5"/>
    </row>
    <row r="47" spans="1:18">
      <c r="A47" s="3">
        <f t="shared" si="0"/>
        <v>40</v>
      </c>
      <c r="B47" s="4">
        <v>45090</v>
      </c>
      <c r="C47" s="3" t="s">
        <v>355</v>
      </c>
      <c r="D47" s="3" t="s">
        <v>303</v>
      </c>
      <c r="E47" s="5"/>
      <c r="F47" s="5"/>
      <c r="G47" s="6">
        <v>103</v>
      </c>
      <c r="H47" s="5"/>
      <c r="I47" s="5"/>
      <c r="J47" s="5"/>
      <c r="K47" s="5"/>
      <c r="L47" s="5"/>
      <c r="M47" s="5"/>
      <c r="N47" s="3">
        <f t="shared" si="2"/>
        <v>4669</v>
      </c>
      <c r="O47" s="5"/>
      <c r="P47" s="5"/>
      <c r="Q47" s="5"/>
      <c r="R47" s="5"/>
    </row>
    <row r="48" spans="1:18">
      <c r="A48" s="3">
        <f t="shared" si="0"/>
        <v>41</v>
      </c>
      <c r="B48" s="4">
        <v>45090</v>
      </c>
      <c r="C48" s="3" t="s">
        <v>303</v>
      </c>
      <c r="D48" s="3" t="s">
        <v>304</v>
      </c>
      <c r="E48" s="5"/>
      <c r="F48" s="5"/>
      <c r="G48" s="6">
        <v>45</v>
      </c>
      <c r="H48" s="5"/>
      <c r="I48" s="5"/>
      <c r="J48" s="5"/>
      <c r="K48" s="5"/>
      <c r="L48" s="5"/>
      <c r="M48" s="5"/>
      <c r="N48" s="3">
        <f t="shared" si="2"/>
        <v>4714</v>
      </c>
      <c r="O48" s="5"/>
      <c r="P48" s="5"/>
      <c r="Q48" s="5"/>
      <c r="R48" s="5"/>
    </row>
    <row r="49" spans="1:18">
      <c r="A49" s="3">
        <f t="shared" si="0"/>
        <v>42</v>
      </c>
      <c r="B49" s="4">
        <v>45090</v>
      </c>
      <c r="C49" s="3" t="s">
        <v>355</v>
      </c>
      <c r="D49" s="3" t="s">
        <v>358</v>
      </c>
      <c r="E49" s="5"/>
      <c r="F49" s="5"/>
      <c r="G49" s="6">
        <v>106</v>
      </c>
      <c r="H49" s="5"/>
      <c r="I49" s="5"/>
      <c r="J49" s="5"/>
      <c r="K49" s="5"/>
      <c r="L49" s="5"/>
      <c r="M49" s="5"/>
      <c r="N49" s="3">
        <f t="shared" si="2"/>
        <v>4820</v>
      </c>
      <c r="O49" s="5"/>
      <c r="P49" s="5"/>
      <c r="Q49" s="5"/>
      <c r="R49" s="5"/>
    </row>
    <row r="50" spans="1:18">
      <c r="A50" s="3">
        <f t="shared" si="0"/>
        <v>43</v>
      </c>
      <c r="B50" s="4">
        <v>45090</v>
      </c>
      <c r="C50" s="3" t="s">
        <v>359</v>
      </c>
      <c r="D50" s="3" t="s">
        <v>360</v>
      </c>
      <c r="E50" s="5"/>
      <c r="F50" s="5"/>
      <c r="G50" s="6">
        <v>66</v>
      </c>
      <c r="H50" s="5"/>
      <c r="I50" s="5"/>
      <c r="J50" s="5"/>
      <c r="K50" s="5"/>
      <c r="L50" s="5"/>
      <c r="M50" s="5"/>
      <c r="N50" s="3">
        <f t="shared" si="2"/>
        <v>4886</v>
      </c>
      <c r="O50" s="5"/>
      <c r="P50" s="5"/>
      <c r="Q50" s="5"/>
      <c r="R50" s="5"/>
    </row>
    <row r="51" spans="1:18">
      <c r="A51" s="3">
        <f t="shared" si="0"/>
        <v>44</v>
      </c>
      <c r="B51" s="4">
        <v>45090</v>
      </c>
      <c r="C51" s="3" t="s">
        <v>354</v>
      </c>
      <c r="D51" s="3" t="s">
        <v>361</v>
      </c>
      <c r="E51" s="5"/>
      <c r="F51" s="5"/>
      <c r="G51" s="6">
        <v>80</v>
      </c>
      <c r="H51" s="5"/>
      <c r="I51" s="5"/>
      <c r="J51" s="5"/>
      <c r="K51" s="5"/>
      <c r="L51" s="5"/>
      <c r="M51" s="5"/>
      <c r="N51" s="3">
        <f t="shared" si="2"/>
        <v>4966</v>
      </c>
      <c r="O51" s="5"/>
      <c r="P51" s="5"/>
      <c r="Q51" s="3"/>
      <c r="R51" s="5"/>
    </row>
    <row r="52" spans="1:18">
      <c r="A52" s="3">
        <f t="shared" si="0"/>
        <v>45</v>
      </c>
      <c r="B52" s="4">
        <v>45091</v>
      </c>
      <c r="C52" s="3" t="s">
        <v>235</v>
      </c>
      <c r="D52" s="3" t="s">
        <v>85</v>
      </c>
      <c r="E52" s="5"/>
      <c r="F52" s="5"/>
      <c r="G52" s="6">
        <v>77</v>
      </c>
      <c r="H52" s="5"/>
      <c r="I52" s="5"/>
      <c r="J52" s="5"/>
      <c r="K52" s="5"/>
      <c r="L52" s="5"/>
      <c r="M52" s="5"/>
      <c r="N52" s="3">
        <f t="shared" si="2"/>
        <v>5043</v>
      </c>
      <c r="O52" s="5"/>
      <c r="P52" s="5"/>
      <c r="Q52" s="3"/>
      <c r="R52" s="5"/>
    </row>
    <row r="53" spans="1:18">
      <c r="A53" s="3">
        <f t="shared" si="0"/>
        <v>46</v>
      </c>
      <c r="B53" s="4">
        <v>45091</v>
      </c>
      <c r="C53" s="3" t="s">
        <v>85</v>
      </c>
      <c r="D53" s="3" t="s">
        <v>300</v>
      </c>
      <c r="E53" s="5"/>
      <c r="F53" s="5"/>
      <c r="G53" s="6">
        <v>104</v>
      </c>
      <c r="H53" s="5"/>
      <c r="I53" s="5"/>
      <c r="J53" s="5"/>
      <c r="K53" s="5"/>
      <c r="L53" s="5"/>
      <c r="M53" s="5"/>
      <c r="N53" s="3">
        <f t="shared" si="2"/>
        <v>5147</v>
      </c>
      <c r="O53" s="5"/>
      <c r="P53" s="5"/>
      <c r="Q53" s="3"/>
      <c r="R53" s="5"/>
    </row>
    <row r="54" spans="1:18">
      <c r="A54" s="3">
        <f t="shared" si="0"/>
        <v>47</v>
      </c>
      <c r="B54" s="4">
        <v>45091</v>
      </c>
      <c r="C54" s="3" t="s">
        <v>300</v>
      </c>
      <c r="D54" s="3" t="s">
        <v>308</v>
      </c>
      <c r="E54" s="5"/>
      <c r="F54" s="5"/>
      <c r="G54" s="6">
        <v>114</v>
      </c>
      <c r="H54" s="5"/>
      <c r="I54" s="5"/>
      <c r="J54" s="5"/>
      <c r="K54" s="5"/>
      <c r="L54" s="5"/>
      <c r="M54" s="5"/>
      <c r="N54" s="3">
        <f t="shared" si="2"/>
        <v>5261</v>
      </c>
      <c r="O54" s="5"/>
      <c r="P54" s="5"/>
      <c r="Q54" s="3"/>
      <c r="R54" s="5"/>
    </row>
    <row r="55" spans="1:18">
      <c r="A55" s="3">
        <f t="shared" si="0"/>
        <v>48</v>
      </c>
      <c r="B55" s="4">
        <v>45091</v>
      </c>
      <c r="C55" s="3" t="s">
        <v>308</v>
      </c>
      <c r="D55" s="3" t="s">
        <v>241</v>
      </c>
      <c r="E55" s="5"/>
      <c r="F55" s="5"/>
      <c r="G55" s="6">
        <v>55</v>
      </c>
      <c r="H55" s="5"/>
      <c r="I55" s="5"/>
      <c r="J55" s="5"/>
      <c r="K55" s="5"/>
      <c r="L55" s="5"/>
      <c r="M55" s="5"/>
      <c r="N55" s="3">
        <f t="shared" si="2"/>
        <v>5316</v>
      </c>
      <c r="O55" s="5"/>
      <c r="P55" s="5"/>
      <c r="Q55" s="3"/>
      <c r="R55" s="5"/>
    </row>
    <row r="56" spans="1:18">
      <c r="A56" s="3">
        <f t="shared" si="0"/>
        <v>49</v>
      </c>
      <c r="B56" s="4">
        <v>45092</v>
      </c>
      <c r="C56" s="3" t="s">
        <v>362</v>
      </c>
      <c r="D56" s="3" t="s">
        <v>363</v>
      </c>
      <c r="E56" s="5"/>
      <c r="F56" s="5"/>
      <c r="G56" s="6">
        <v>19</v>
      </c>
      <c r="H56" s="5"/>
      <c r="I56" s="5"/>
      <c r="J56" s="5"/>
      <c r="K56" s="5"/>
      <c r="L56" s="5"/>
      <c r="M56" s="5"/>
      <c r="N56" s="3">
        <f t="shared" si="2"/>
        <v>5335</v>
      </c>
      <c r="O56" s="5"/>
      <c r="P56" s="5"/>
      <c r="Q56" s="3"/>
      <c r="R56" s="5"/>
    </row>
    <row r="57" spans="1:18">
      <c r="A57" s="3">
        <f t="shared" si="0"/>
        <v>50</v>
      </c>
      <c r="B57" s="4">
        <v>45092</v>
      </c>
      <c r="C57" s="3" t="s">
        <v>363</v>
      </c>
      <c r="D57" s="3" t="s">
        <v>316</v>
      </c>
      <c r="E57" s="5"/>
      <c r="F57" s="5"/>
      <c r="G57" s="6">
        <v>23</v>
      </c>
      <c r="H57" s="5"/>
      <c r="I57" s="5"/>
      <c r="J57" s="5"/>
      <c r="K57" s="5"/>
      <c r="L57" s="5"/>
      <c r="M57" s="5"/>
      <c r="N57" s="3">
        <f t="shared" si="2"/>
        <v>5358</v>
      </c>
      <c r="O57" s="5"/>
      <c r="P57" s="5"/>
      <c r="Q57" s="3"/>
      <c r="R57" s="5"/>
    </row>
    <row r="58" spans="1:18">
      <c r="A58" s="3">
        <f t="shared" si="0"/>
        <v>51</v>
      </c>
      <c r="B58" s="4">
        <v>45092</v>
      </c>
      <c r="C58" s="3" t="s">
        <v>316</v>
      </c>
      <c r="D58" s="3" t="s">
        <v>364</v>
      </c>
      <c r="E58" s="5"/>
      <c r="F58" s="5"/>
      <c r="G58" s="6">
        <v>33</v>
      </c>
      <c r="H58" s="5"/>
      <c r="I58" s="5"/>
      <c r="J58" s="5"/>
      <c r="K58" s="5"/>
      <c r="L58" s="5"/>
      <c r="M58" s="5"/>
      <c r="N58" s="3">
        <f t="shared" si="2"/>
        <v>5391</v>
      </c>
      <c r="O58" s="5"/>
      <c r="P58" s="5"/>
      <c r="Q58" s="3"/>
      <c r="R58" s="5"/>
    </row>
    <row r="59" spans="1:18">
      <c r="A59" s="3">
        <f t="shared" si="0"/>
        <v>52</v>
      </c>
      <c r="B59" s="4">
        <v>45092</v>
      </c>
      <c r="C59" s="3" t="s">
        <v>316</v>
      </c>
      <c r="D59" s="3" t="s">
        <v>52</v>
      </c>
      <c r="E59" s="5"/>
      <c r="F59" s="5"/>
      <c r="G59" s="6">
        <v>17</v>
      </c>
      <c r="H59" s="5"/>
      <c r="I59" s="5"/>
      <c r="J59" s="5"/>
      <c r="K59" s="5"/>
      <c r="L59" s="5"/>
      <c r="M59" s="5"/>
      <c r="N59" s="3">
        <f t="shared" si="2"/>
        <v>5408</v>
      </c>
      <c r="O59" s="5"/>
      <c r="P59" s="5"/>
      <c r="Q59" s="3"/>
      <c r="R59" s="5"/>
    </row>
    <row r="60" spans="1:18">
      <c r="A60" s="3">
        <f t="shared" si="0"/>
        <v>53</v>
      </c>
      <c r="B60" s="4">
        <v>45092</v>
      </c>
      <c r="C60" s="3" t="s">
        <v>63</v>
      </c>
      <c r="D60" s="3" t="s">
        <v>67</v>
      </c>
      <c r="E60" s="5"/>
      <c r="F60" s="5"/>
      <c r="G60" s="6">
        <v>40</v>
      </c>
      <c r="H60" s="5"/>
      <c r="I60" s="5"/>
      <c r="J60" s="5"/>
      <c r="K60" s="5"/>
      <c r="L60" s="5"/>
      <c r="M60" s="5"/>
      <c r="N60" s="3">
        <f t="shared" si="2"/>
        <v>5448</v>
      </c>
      <c r="O60" s="5"/>
      <c r="P60" s="5"/>
      <c r="Q60" s="3"/>
      <c r="R60" s="5"/>
    </row>
    <row r="61" spans="1:18">
      <c r="A61" s="3">
        <f t="shared" si="0"/>
        <v>54</v>
      </c>
      <c r="B61" s="4">
        <v>45092</v>
      </c>
      <c r="C61" s="3" t="s">
        <v>365</v>
      </c>
      <c r="D61" s="3" t="s">
        <v>366</v>
      </c>
      <c r="E61" s="5"/>
      <c r="F61" s="5"/>
      <c r="G61" s="6">
        <v>29</v>
      </c>
      <c r="H61" s="5"/>
      <c r="I61" s="5"/>
      <c r="J61" s="5"/>
      <c r="K61" s="5"/>
      <c r="L61" s="5"/>
      <c r="M61" s="5"/>
      <c r="N61" s="3">
        <f t="shared" si="2"/>
        <v>5477</v>
      </c>
      <c r="O61" s="5"/>
      <c r="P61" s="5"/>
      <c r="Q61" s="3"/>
      <c r="R61" s="5"/>
    </row>
    <row r="62" spans="1:18">
      <c r="A62" s="3">
        <f t="shared" si="0"/>
        <v>55</v>
      </c>
      <c r="B62" s="4">
        <v>45092</v>
      </c>
      <c r="C62" s="3" t="s">
        <v>66</v>
      </c>
      <c r="D62" s="3" t="s">
        <v>55</v>
      </c>
      <c r="E62" s="5"/>
      <c r="F62" s="5"/>
      <c r="G62" s="6">
        <v>42</v>
      </c>
      <c r="H62" s="5"/>
      <c r="I62" s="5"/>
      <c r="J62" s="5"/>
      <c r="K62" s="5"/>
      <c r="L62" s="5"/>
      <c r="M62" s="5"/>
      <c r="N62" s="3">
        <f t="shared" si="2"/>
        <v>5519</v>
      </c>
      <c r="O62" s="5"/>
      <c r="P62" s="5"/>
      <c r="Q62" s="3"/>
      <c r="R62" s="5"/>
    </row>
    <row r="63" spans="1:18">
      <c r="A63" s="3">
        <f t="shared" si="0"/>
        <v>56</v>
      </c>
      <c r="B63" s="4">
        <v>45094</v>
      </c>
      <c r="C63" s="3" t="s">
        <v>367</v>
      </c>
      <c r="D63" s="3" t="s">
        <v>82</v>
      </c>
      <c r="E63" s="5"/>
      <c r="F63" s="5"/>
      <c r="G63" s="6">
        <v>54</v>
      </c>
      <c r="H63" s="5"/>
      <c r="I63" s="5"/>
      <c r="J63" s="5"/>
      <c r="K63" s="5"/>
      <c r="L63" s="5"/>
      <c r="M63" s="5"/>
      <c r="N63" s="3">
        <f t="shared" si="2"/>
        <v>5573</v>
      </c>
      <c r="O63" s="5"/>
      <c r="P63" s="5"/>
      <c r="Q63" s="3"/>
      <c r="R63" s="5"/>
    </row>
    <row r="64" spans="1:18">
      <c r="A64" s="3">
        <f t="shared" si="0"/>
        <v>57</v>
      </c>
      <c r="B64" s="4">
        <v>45094</v>
      </c>
      <c r="C64" s="3" t="s">
        <v>367</v>
      </c>
      <c r="D64" s="3" t="s">
        <v>368</v>
      </c>
      <c r="E64" s="5"/>
      <c r="F64" s="5"/>
      <c r="G64" s="6">
        <v>34</v>
      </c>
      <c r="H64" s="5"/>
      <c r="I64" s="5"/>
      <c r="J64" s="5"/>
      <c r="K64" s="5"/>
      <c r="L64" s="5"/>
      <c r="M64" s="5"/>
      <c r="N64" s="3">
        <f t="shared" si="2"/>
        <v>5607</v>
      </c>
      <c r="O64" s="5"/>
      <c r="P64" s="5"/>
      <c r="Q64" s="3"/>
      <c r="R64" s="5"/>
    </row>
    <row r="65" spans="1:18">
      <c r="A65" s="3">
        <f t="shared" si="0"/>
        <v>58</v>
      </c>
      <c r="B65" s="4">
        <v>45094</v>
      </c>
      <c r="C65" s="3" t="s">
        <v>368</v>
      </c>
      <c r="D65" s="3" t="s">
        <v>41</v>
      </c>
      <c r="E65" s="5"/>
      <c r="F65" s="5"/>
      <c r="G65" s="6">
        <v>11</v>
      </c>
      <c r="H65" s="5"/>
      <c r="I65" s="5"/>
      <c r="J65" s="5"/>
      <c r="K65" s="5"/>
      <c r="L65" s="5"/>
      <c r="M65" s="5"/>
      <c r="N65" s="3">
        <f t="shared" si="2"/>
        <v>5618</v>
      </c>
      <c r="O65" s="5"/>
      <c r="P65" s="5"/>
      <c r="Q65" s="3"/>
      <c r="R65" s="5"/>
    </row>
    <row r="66" spans="1:18">
      <c r="A66" s="3">
        <f t="shared" si="0"/>
        <v>59</v>
      </c>
      <c r="B66" s="4">
        <v>45094</v>
      </c>
      <c r="C66" s="3" t="s">
        <v>41</v>
      </c>
      <c r="D66" s="3" t="s">
        <v>301</v>
      </c>
      <c r="E66" s="5"/>
      <c r="F66" s="5"/>
      <c r="G66" s="6">
        <v>58</v>
      </c>
      <c r="H66" s="5"/>
      <c r="I66" s="5"/>
      <c r="J66" s="5"/>
      <c r="K66" s="5"/>
      <c r="L66" s="5"/>
      <c r="M66" s="5"/>
      <c r="N66" s="3">
        <f t="shared" si="2"/>
        <v>5676</v>
      </c>
      <c r="O66" s="5"/>
      <c r="P66" s="5"/>
      <c r="Q66" s="3"/>
      <c r="R66" s="5"/>
    </row>
    <row r="67" spans="1:18">
      <c r="A67" s="3">
        <f t="shared" si="0"/>
        <v>60</v>
      </c>
      <c r="B67" s="4">
        <v>45094</v>
      </c>
      <c r="C67" s="3" t="s">
        <v>368</v>
      </c>
      <c r="D67" s="3" t="s">
        <v>369</v>
      </c>
      <c r="E67" s="5"/>
      <c r="F67" s="5"/>
      <c r="G67" s="6">
        <v>51</v>
      </c>
      <c r="H67" s="5"/>
      <c r="I67" s="5"/>
      <c r="J67" s="5"/>
      <c r="K67" s="5"/>
      <c r="L67" s="5"/>
      <c r="M67" s="5"/>
      <c r="N67" s="3">
        <f t="shared" si="2"/>
        <v>5727</v>
      </c>
      <c r="O67" s="5"/>
      <c r="P67" s="5"/>
      <c r="Q67" s="3"/>
      <c r="R67" s="5"/>
    </row>
    <row r="68" spans="1:18">
      <c r="A68" s="3">
        <f t="shared" si="0"/>
        <v>61</v>
      </c>
      <c r="B68" s="4">
        <v>45094</v>
      </c>
      <c r="C68" s="3" t="s">
        <v>369</v>
      </c>
      <c r="D68" s="3" t="s">
        <v>322</v>
      </c>
      <c r="E68" s="5"/>
      <c r="F68" s="5"/>
      <c r="G68" s="6">
        <v>53</v>
      </c>
      <c r="H68" s="5"/>
      <c r="I68" s="5"/>
      <c r="J68" s="5"/>
      <c r="K68" s="5"/>
      <c r="L68" s="5"/>
      <c r="M68" s="5"/>
      <c r="N68" s="3">
        <f t="shared" si="2"/>
        <v>5780</v>
      </c>
      <c r="O68" s="5"/>
      <c r="P68" s="5"/>
      <c r="Q68" s="3"/>
      <c r="R68" s="5"/>
    </row>
    <row r="69" spans="1:18">
      <c r="A69" s="3">
        <f t="shared" si="0"/>
        <v>62</v>
      </c>
      <c r="B69" s="4">
        <v>45094</v>
      </c>
      <c r="C69" s="3" t="s">
        <v>369</v>
      </c>
      <c r="D69" s="3" t="s">
        <v>37</v>
      </c>
      <c r="E69" s="5"/>
      <c r="F69" s="5"/>
      <c r="G69" s="6">
        <v>34</v>
      </c>
      <c r="H69" s="5"/>
      <c r="I69" s="5"/>
      <c r="J69" s="5"/>
      <c r="K69" s="5"/>
      <c r="L69" s="5"/>
      <c r="M69" s="5"/>
      <c r="N69" s="3">
        <f t="shared" si="2"/>
        <v>5814</v>
      </c>
      <c r="O69" s="5"/>
      <c r="P69" s="5"/>
      <c r="Q69" s="3"/>
      <c r="R69" s="5"/>
    </row>
    <row r="70" spans="1:18">
      <c r="A70" s="3">
        <f t="shared" si="0"/>
        <v>63</v>
      </c>
      <c r="B70" s="4">
        <v>45094</v>
      </c>
      <c r="C70" s="3" t="s">
        <v>37</v>
      </c>
      <c r="D70" s="3">
        <v>67</v>
      </c>
      <c r="E70" s="5"/>
      <c r="F70" s="5"/>
      <c r="G70" s="6">
        <v>14</v>
      </c>
      <c r="H70" s="5"/>
      <c r="I70" s="5"/>
      <c r="J70" s="5"/>
      <c r="K70" s="5"/>
      <c r="L70" s="5"/>
      <c r="M70" s="5"/>
      <c r="N70" s="3">
        <f t="shared" si="2"/>
        <v>5828</v>
      </c>
      <c r="O70" s="5"/>
      <c r="P70" s="5"/>
      <c r="Q70" s="3"/>
      <c r="R70" s="5"/>
    </row>
    <row r="71" spans="1:18">
      <c r="A71" s="3">
        <f t="shared" si="0"/>
        <v>64</v>
      </c>
      <c r="B71" s="4">
        <v>45094</v>
      </c>
      <c r="C71" s="3" t="s">
        <v>37</v>
      </c>
      <c r="D71" s="3" t="s">
        <v>370</v>
      </c>
      <c r="E71" s="5"/>
      <c r="F71" s="5"/>
      <c r="G71" s="6">
        <v>72</v>
      </c>
      <c r="H71" s="5"/>
      <c r="I71" s="5"/>
      <c r="J71" s="5"/>
      <c r="K71" s="5"/>
      <c r="L71" s="5"/>
      <c r="M71" s="5"/>
      <c r="N71" s="3">
        <f t="shared" si="2"/>
        <v>5900</v>
      </c>
      <c r="O71" s="5"/>
      <c r="P71" s="5"/>
      <c r="Q71" s="3"/>
      <c r="R71" s="5"/>
    </row>
    <row r="72" spans="1:18">
      <c r="A72" s="3">
        <f t="shared" si="0"/>
        <v>65</v>
      </c>
      <c r="B72" s="4">
        <v>45094</v>
      </c>
      <c r="C72" s="3" t="s">
        <v>357</v>
      </c>
      <c r="D72" s="3" t="s">
        <v>104</v>
      </c>
      <c r="E72" s="5"/>
      <c r="F72" s="5"/>
      <c r="G72" s="6">
        <v>113</v>
      </c>
      <c r="H72" s="5"/>
      <c r="I72" s="5"/>
      <c r="J72" s="5"/>
      <c r="K72" s="5"/>
      <c r="L72" s="5"/>
      <c r="M72" s="5"/>
      <c r="N72" s="3">
        <f t="shared" si="2"/>
        <v>6013</v>
      </c>
      <c r="O72" s="5"/>
      <c r="P72" s="5"/>
      <c r="Q72" s="3"/>
      <c r="R72" s="5"/>
    </row>
    <row r="73" spans="1:18">
      <c r="A73" s="3">
        <f t="shared" si="0"/>
        <v>66</v>
      </c>
      <c r="B73" s="4">
        <v>45094</v>
      </c>
      <c r="C73" s="3" t="s">
        <v>306</v>
      </c>
      <c r="D73" s="3" t="s">
        <v>371</v>
      </c>
      <c r="E73" s="5"/>
      <c r="F73" s="5"/>
      <c r="G73" s="6">
        <v>13</v>
      </c>
      <c r="H73" s="5"/>
      <c r="I73" s="5"/>
      <c r="J73" s="5"/>
      <c r="K73" s="5"/>
      <c r="L73" s="5"/>
      <c r="M73" s="5"/>
      <c r="N73" s="3">
        <f t="shared" si="2"/>
        <v>6026</v>
      </c>
      <c r="O73" s="5"/>
      <c r="P73" s="5"/>
      <c r="Q73" s="3"/>
      <c r="R73" s="5"/>
    </row>
    <row r="74" spans="1:18">
      <c r="A74" s="3">
        <f t="shared" ref="A74:A137" si="3">1+A73</f>
        <v>67</v>
      </c>
      <c r="B74" s="4">
        <v>45095</v>
      </c>
      <c r="C74" s="3" t="s">
        <v>357</v>
      </c>
      <c r="D74" s="3" t="s">
        <v>83</v>
      </c>
      <c r="E74" s="5"/>
      <c r="F74" s="5"/>
      <c r="G74" s="6">
        <v>45</v>
      </c>
      <c r="H74" s="5"/>
      <c r="I74" s="5"/>
      <c r="J74" s="5"/>
      <c r="K74" s="5"/>
      <c r="L74" s="5"/>
      <c r="M74" s="5"/>
      <c r="N74" s="3">
        <f t="shared" si="2"/>
        <v>6071</v>
      </c>
      <c r="O74" s="5"/>
      <c r="P74" s="5"/>
      <c r="Q74" s="3"/>
      <c r="R74" s="5"/>
    </row>
    <row r="75" spans="1:18">
      <c r="A75" s="3">
        <f t="shared" si="3"/>
        <v>68</v>
      </c>
      <c r="B75" s="4">
        <v>45095</v>
      </c>
      <c r="C75" s="3" t="s">
        <v>83</v>
      </c>
      <c r="D75" s="3" t="s">
        <v>38</v>
      </c>
      <c r="E75" s="5"/>
      <c r="F75" s="5"/>
      <c r="G75" s="6">
        <v>74</v>
      </c>
      <c r="H75" s="5"/>
      <c r="I75" s="5"/>
      <c r="J75" s="5"/>
      <c r="K75" s="5"/>
      <c r="L75" s="5"/>
      <c r="M75" s="5"/>
      <c r="N75" s="3">
        <f t="shared" si="2"/>
        <v>6145</v>
      </c>
      <c r="O75" s="5"/>
      <c r="P75" s="5"/>
      <c r="Q75" s="3"/>
      <c r="R75" s="5"/>
    </row>
    <row r="76" spans="1:18">
      <c r="A76" s="3">
        <f t="shared" si="3"/>
        <v>69</v>
      </c>
      <c r="B76" s="4">
        <v>45095</v>
      </c>
      <c r="C76" s="3" t="s">
        <v>38</v>
      </c>
      <c r="D76" s="3" t="s">
        <v>372</v>
      </c>
      <c r="E76" s="5"/>
      <c r="F76" s="5"/>
      <c r="G76" s="6">
        <v>105</v>
      </c>
      <c r="H76" s="5"/>
      <c r="I76" s="5"/>
      <c r="J76" s="5"/>
      <c r="K76" s="5"/>
      <c r="L76" s="5"/>
      <c r="M76" s="5"/>
      <c r="N76" s="3">
        <f t="shared" si="2"/>
        <v>6250</v>
      </c>
      <c r="O76" s="5"/>
      <c r="P76" s="5"/>
      <c r="Q76" s="3"/>
      <c r="R76" s="5"/>
    </row>
    <row r="77" spans="1:18">
      <c r="A77" s="3">
        <f t="shared" si="3"/>
        <v>70</v>
      </c>
      <c r="B77" s="4">
        <v>45095</v>
      </c>
      <c r="C77" s="3" t="s">
        <v>372</v>
      </c>
      <c r="D77" s="3" t="s">
        <v>320</v>
      </c>
      <c r="E77" s="5"/>
      <c r="F77" s="5"/>
      <c r="G77" s="6">
        <v>6</v>
      </c>
      <c r="H77" s="5"/>
      <c r="I77" s="5"/>
      <c r="J77" s="5"/>
      <c r="K77" s="5"/>
      <c r="L77" s="5"/>
      <c r="M77" s="5"/>
      <c r="N77" s="3">
        <f t="shared" ref="N77:N140" si="4">+N76+G77+H77+I77+K77+L77+M77+J77</f>
        <v>6256</v>
      </c>
      <c r="O77" s="5"/>
      <c r="P77" s="5"/>
      <c r="Q77" s="3"/>
      <c r="R77" s="5"/>
    </row>
    <row r="78" spans="1:18">
      <c r="A78" s="3">
        <f t="shared" si="3"/>
        <v>71</v>
      </c>
      <c r="B78" s="4">
        <v>45095</v>
      </c>
      <c r="C78" s="3" t="s">
        <v>38</v>
      </c>
      <c r="D78" s="3" t="s">
        <v>372</v>
      </c>
      <c r="E78" s="5"/>
      <c r="F78" s="5"/>
      <c r="G78" s="6">
        <v>80</v>
      </c>
      <c r="H78" s="5"/>
      <c r="I78" s="5"/>
      <c r="J78" s="5"/>
      <c r="K78" s="5"/>
      <c r="L78" s="5"/>
      <c r="M78" s="5"/>
      <c r="N78" s="3">
        <f t="shared" si="4"/>
        <v>6336</v>
      </c>
      <c r="O78" s="5"/>
      <c r="P78" s="5"/>
      <c r="Q78" s="3"/>
      <c r="R78" s="5"/>
    </row>
    <row r="79" spans="1:18">
      <c r="A79" s="3">
        <f t="shared" si="3"/>
        <v>72</v>
      </c>
      <c r="B79" s="4">
        <v>45095</v>
      </c>
      <c r="C79" s="3" t="s">
        <v>108</v>
      </c>
      <c r="D79" s="3" t="s">
        <v>320</v>
      </c>
      <c r="E79" s="5"/>
      <c r="F79" s="5"/>
      <c r="G79" s="6">
        <v>54</v>
      </c>
      <c r="H79" s="5"/>
      <c r="I79" s="5"/>
      <c r="J79" s="5"/>
      <c r="K79" s="5"/>
      <c r="L79" s="5"/>
      <c r="M79" s="5"/>
      <c r="N79" s="3">
        <f t="shared" si="4"/>
        <v>6390</v>
      </c>
      <c r="O79" s="5"/>
      <c r="P79" s="5"/>
      <c r="Q79" s="3"/>
      <c r="R79" s="5"/>
    </row>
    <row r="80" spans="1:18">
      <c r="A80" s="3">
        <f t="shared" si="3"/>
        <v>73</v>
      </c>
      <c r="B80" s="4">
        <v>45096</v>
      </c>
      <c r="C80" s="3" t="s">
        <v>272</v>
      </c>
      <c r="D80" s="3" t="s">
        <v>265</v>
      </c>
      <c r="E80" s="5"/>
      <c r="F80" s="5"/>
      <c r="G80" s="6">
        <v>150</v>
      </c>
      <c r="H80" s="5"/>
      <c r="I80" s="5"/>
      <c r="J80" s="5"/>
      <c r="K80" s="5"/>
      <c r="L80" s="5"/>
      <c r="M80" s="5"/>
      <c r="N80" s="3">
        <f t="shared" si="4"/>
        <v>6540</v>
      </c>
      <c r="O80" s="5"/>
      <c r="P80" s="5"/>
      <c r="Q80" s="3"/>
      <c r="R80" s="5"/>
    </row>
    <row r="81" spans="1:18">
      <c r="A81" s="3">
        <f t="shared" si="3"/>
        <v>74</v>
      </c>
      <c r="B81" s="4">
        <v>45096</v>
      </c>
      <c r="C81" s="3" t="s">
        <v>265</v>
      </c>
      <c r="D81" s="3" t="s">
        <v>141</v>
      </c>
      <c r="E81" s="5"/>
      <c r="F81" s="5"/>
      <c r="G81" s="6">
        <v>59</v>
      </c>
      <c r="H81" s="5"/>
      <c r="I81" s="5"/>
      <c r="J81" s="5"/>
      <c r="K81" s="5"/>
      <c r="L81" s="5"/>
      <c r="M81" s="5"/>
      <c r="N81" s="3">
        <f t="shared" si="4"/>
        <v>6599</v>
      </c>
      <c r="O81" s="5"/>
      <c r="P81" s="5"/>
      <c r="Q81" s="3"/>
      <c r="R81" s="5"/>
    </row>
    <row r="82" spans="1:18">
      <c r="A82" s="3">
        <f t="shared" si="3"/>
        <v>75</v>
      </c>
      <c r="B82" s="4">
        <v>45096</v>
      </c>
      <c r="C82" s="3" t="s">
        <v>265</v>
      </c>
      <c r="D82" s="3" t="s">
        <v>76</v>
      </c>
      <c r="E82" s="5"/>
      <c r="F82" s="5"/>
      <c r="G82" s="6">
        <v>67</v>
      </c>
      <c r="H82" s="5"/>
      <c r="I82" s="5"/>
      <c r="J82" s="5"/>
      <c r="K82" s="5"/>
      <c r="L82" s="5"/>
      <c r="M82" s="5"/>
      <c r="N82" s="3">
        <f t="shared" si="4"/>
        <v>6666</v>
      </c>
      <c r="O82" s="5"/>
      <c r="P82" s="5"/>
      <c r="Q82" s="3"/>
      <c r="R82" s="5"/>
    </row>
    <row r="83" spans="1:18">
      <c r="A83" s="3">
        <f t="shared" si="3"/>
        <v>76</v>
      </c>
      <c r="B83" s="4">
        <v>45096</v>
      </c>
      <c r="C83" s="3" t="s">
        <v>76</v>
      </c>
      <c r="D83" s="3" t="s">
        <v>141</v>
      </c>
      <c r="E83" s="5"/>
      <c r="F83" s="5"/>
      <c r="G83" s="6">
        <v>79</v>
      </c>
      <c r="H83" s="5"/>
      <c r="I83" s="5"/>
      <c r="J83" s="5"/>
      <c r="K83" s="5"/>
      <c r="L83" s="5"/>
      <c r="M83" s="5"/>
      <c r="N83" s="3">
        <f t="shared" si="4"/>
        <v>6745</v>
      </c>
      <c r="O83" s="5"/>
      <c r="P83" s="5"/>
      <c r="Q83" s="3"/>
      <c r="R83" s="5">
        <f>6745+313</f>
        <v>7058</v>
      </c>
    </row>
    <row r="84" spans="1:18">
      <c r="A84" s="3">
        <f t="shared" si="3"/>
        <v>77</v>
      </c>
      <c r="B84" s="4">
        <v>45099</v>
      </c>
      <c r="C84" s="3" t="s">
        <v>141</v>
      </c>
      <c r="D84" s="3" t="s">
        <v>182</v>
      </c>
      <c r="E84" s="5"/>
      <c r="F84" s="5"/>
      <c r="G84" s="6">
        <v>40</v>
      </c>
      <c r="H84" s="5"/>
      <c r="I84" s="5"/>
      <c r="J84" s="5"/>
      <c r="K84" s="5"/>
      <c r="L84" s="5"/>
      <c r="M84" s="5"/>
      <c r="N84" s="3">
        <f t="shared" si="4"/>
        <v>6785</v>
      </c>
      <c r="O84" s="5"/>
      <c r="P84" s="5"/>
      <c r="Q84" s="3"/>
      <c r="R84" s="5"/>
    </row>
    <row r="85" spans="1:18">
      <c r="A85" s="3">
        <f t="shared" si="3"/>
        <v>78</v>
      </c>
      <c r="B85" s="4">
        <v>45099</v>
      </c>
      <c r="C85" s="3" t="s">
        <v>182</v>
      </c>
      <c r="D85" s="3" t="s">
        <v>87</v>
      </c>
      <c r="E85" s="5"/>
      <c r="F85" s="5"/>
      <c r="G85" s="6">
        <v>28</v>
      </c>
      <c r="H85" s="5"/>
      <c r="I85" s="5"/>
      <c r="J85" s="5"/>
      <c r="K85" s="5"/>
      <c r="L85" s="5"/>
      <c r="M85" s="5"/>
      <c r="N85" s="3">
        <f t="shared" si="4"/>
        <v>6813</v>
      </c>
      <c r="O85" s="5"/>
      <c r="P85" s="5"/>
      <c r="Q85" s="3"/>
      <c r="R85" s="5"/>
    </row>
    <row r="86" spans="1:18">
      <c r="A86" s="3">
        <f t="shared" si="3"/>
        <v>79</v>
      </c>
      <c r="B86" s="4">
        <v>45099</v>
      </c>
      <c r="C86" s="3" t="s">
        <v>87</v>
      </c>
      <c r="D86" s="3" t="s">
        <v>80</v>
      </c>
      <c r="E86" s="5"/>
      <c r="F86" s="5"/>
      <c r="G86" s="6">
        <v>37</v>
      </c>
      <c r="H86" s="5"/>
      <c r="I86" s="5"/>
      <c r="J86" s="5"/>
      <c r="K86" s="5"/>
      <c r="L86" s="5"/>
      <c r="M86" s="5"/>
      <c r="N86" s="3">
        <f t="shared" si="4"/>
        <v>6850</v>
      </c>
      <c r="O86" s="5"/>
      <c r="P86" s="5"/>
      <c r="Q86" s="3"/>
      <c r="R86" s="5"/>
    </row>
    <row r="87" spans="1:18">
      <c r="A87" s="3">
        <f t="shared" si="3"/>
        <v>80</v>
      </c>
      <c r="B87" s="4">
        <v>45099</v>
      </c>
      <c r="C87" s="3" t="s">
        <v>80</v>
      </c>
      <c r="D87" s="3" t="s">
        <v>205</v>
      </c>
      <c r="E87" s="5"/>
      <c r="F87" s="5"/>
      <c r="G87" s="6">
        <v>26</v>
      </c>
      <c r="H87" s="5"/>
      <c r="I87" s="5"/>
      <c r="J87" s="5"/>
      <c r="K87" s="5"/>
      <c r="L87" s="5"/>
      <c r="M87" s="5"/>
      <c r="N87" s="3">
        <f t="shared" si="4"/>
        <v>6876</v>
      </c>
      <c r="O87" s="5"/>
      <c r="P87" s="5"/>
      <c r="Q87" s="3"/>
      <c r="R87" s="5"/>
    </row>
    <row r="88" spans="1:18">
      <c r="A88" s="3">
        <f t="shared" si="3"/>
        <v>81</v>
      </c>
      <c r="B88" s="4">
        <v>45099</v>
      </c>
      <c r="C88" s="3" t="s">
        <v>205</v>
      </c>
      <c r="D88" s="3" t="s">
        <v>125</v>
      </c>
      <c r="E88" s="5"/>
      <c r="F88" s="5"/>
      <c r="G88" s="6">
        <v>26</v>
      </c>
      <c r="H88" s="5"/>
      <c r="I88" s="5"/>
      <c r="J88" s="5"/>
      <c r="K88" s="5"/>
      <c r="L88" s="5"/>
      <c r="M88" s="5"/>
      <c r="N88" s="3">
        <f t="shared" si="4"/>
        <v>6902</v>
      </c>
      <c r="O88" s="5"/>
      <c r="P88" s="5"/>
      <c r="Q88" s="3"/>
      <c r="R88" s="5"/>
    </row>
    <row r="89" spans="1:18">
      <c r="A89" s="3">
        <f t="shared" si="3"/>
        <v>82</v>
      </c>
      <c r="B89" s="4">
        <v>45099</v>
      </c>
      <c r="C89" s="3" t="s">
        <v>182</v>
      </c>
      <c r="D89" s="3" t="s">
        <v>125</v>
      </c>
      <c r="E89" s="5"/>
      <c r="F89" s="5"/>
      <c r="G89" s="6">
        <v>80</v>
      </c>
      <c r="H89" s="5"/>
      <c r="I89" s="5"/>
      <c r="J89" s="5"/>
      <c r="K89" s="5"/>
      <c r="L89" s="5"/>
      <c r="M89" s="5"/>
      <c r="N89" s="3">
        <f t="shared" si="4"/>
        <v>6982</v>
      </c>
      <c r="O89" s="5"/>
      <c r="P89" s="5"/>
      <c r="Q89" s="3"/>
      <c r="R89" s="5"/>
    </row>
    <row r="90" spans="1:18">
      <c r="A90" s="3">
        <f t="shared" si="3"/>
        <v>83</v>
      </c>
      <c r="B90" s="4">
        <v>45099</v>
      </c>
      <c r="C90" s="3" t="s">
        <v>80</v>
      </c>
      <c r="D90" s="3" t="s">
        <v>128</v>
      </c>
      <c r="E90" s="5"/>
      <c r="F90" s="5"/>
      <c r="G90" s="6">
        <v>48</v>
      </c>
      <c r="H90" s="5"/>
      <c r="I90" s="5"/>
      <c r="J90" s="5"/>
      <c r="K90" s="5"/>
      <c r="L90" s="5"/>
      <c r="M90" s="5"/>
      <c r="N90" s="3">
        <f t="shared" si="4"/>
        <v>7030</v>
      </c>
      <c r="O90" s="5"/>
      <c r="P90" s="5"/>
      <c r="Q90" s="3"/>
      <c r="R90" s="5"/>
    </row>
    <row r="91" spans="1:18">
      <c r="A91" s="3">
        <f t="shared" si="3"/>
        <v>84</v>
      </c>
      <c r="B91" s="4">
        <v>45099</v>
      </c>
      <c r="C91" s="3" t="s">
        <v>125</v>
      </c>
      <c r="D91" s="3" t="s">
        <v>126</v>
      </c>
      <c r="E91" s="5"/>
      <c r="F91" s="5"/>
      <c r="G91" s="6">
        <v>28</v>
      </c>
      <c r="H91" s="5"/>
      <c r="I91" s="5"/>
      <c r="J91" s="5"/>
      <c r="K91" s="5"/>
      <c r="L91" s="5"/>
      <c r="M91" s="5"/>
      <c r="N91" s="3">
        <f t="shared" si="4"/>
        <v>7058</v>
      </c>
      <c r="O91" s="5"/>
      <c r="P91" s="5"/>
      <c r="Q91" s="3"/>
      <c r="R91" s="5"/>
    </row>
    <row r="92" spans="1:18">
      <c r="A92" s="3">
        <f t="shared" si="3"/>
        <v>85</v>
      </c>
      <c r="B92" s="4">
        <v>45100</v>
      </c>
      <c r="C92" s="3" t="s">
        <v>373</v>
      </c>
      <c r="D92" s="3" t="s">
        <v>374</v>
      </c>
      <c r="E92" s="5"/>
      <c r="F92" s="5"/>
      <c r="G92" s="6">
        <v>85</v>
      </c>
      <c r="H92" s="5"/>
      <c r="I92" s="5"/>
      <c r="J92" s="5"/>
      <c r="K92" s="5"/>
      <c r="L92" s="5"/>
      <c r="M92" s="5"/>
      <c r="N92" s="3">
        <f t="shared" si="4"/>
        <v>7143</v>
      </c>
      <c r="O92" s="5"/>
      <c r="P92" s="5"/>
      <c r="Q92" s="3"/>
      <c r="R92" s="5"/>
    </row>
    <row r="93" spans="1:18">
      <c r="A93" s="3">
        <f t="shared" si="3"/>
        <v>86</v>
      </c>
      <c r="B93" s="4">
        <v>45100</v>
      </c>
      <c r="C93" s="3" t="s">
        <v>374</v>
      </c>
      <c r="D93" s="3" t="s">
        <v>212</v>
      </c>
      <c r="E93" s="5"/>
      <c r="F93" s="5"/>
      <c r="G93" s="6">
        <v>166</v>
      </c>
      <c r="H93" s="5"/>
      <c r="I93" s="5"/>
      <c r="J93" s="5"/>
      <c r="K93" s="5"/>
      <c r="L93" s="5"/>
      <c r="M93" s="5"/>
      <c r="N93" s="3">
        <f t="shared" si="4"/>
        <v>7309</v>
      </c>
      <c r="O93" s="5"/>
      <c r="P93" s="5"/>
      <c r="Q93" s="3"/>
      <c r="R93" s="5"/>
    </row>
    <row r="94" spans="1:18">
      <c r="A94" s="3">
        <f t="shared" si="3"/>
        <v>87</v>
      </c>
      <c r="B94" s="4">
        <v>45100</v>
      </c>
      <c r="C94" s="3" t="s">
        <v>375</v>
      </c>
      <c r="D94" s="3" t="s">
        <v>212</v>
      </c>
      <c r="E94" s="5"/>
      <c r="F94" s="5"/>
      <c r="G94" s="6">
        <v>56</v>
      </c>
      <c r="H94" s="5"/>
      <c r="I94" s="5"/>
      <c r="J94" s="5"/>
      <c r="K94" s="5"/>
      <c r="L94" s="5"/>
      <c r="M94" s="5"/>
      <c r="N94" s="3">
        <f t="shared" si="4"/>
        <v>7365</v>
      </c>
      <c r="O94" s="5"/>
      <c r="P94" s="5"/>
      <c r="Q94" s="3"/>
      <c r="R94" s="5"/>
    </row>
    <row r="95" spans="1:18">
      <c r="A95" s="3">
        <f t="shared" si="3"/>
        <v>88</v>
      </c>
      <c r="B95" s="4">
        <v>45100</v>
      </c>
      <c r="C95" s="3" t="s">
        <v>212</v>
      </c>
      <c r="D95" s="3" t="s">
        <v>175</v>
      </c>
      <c r="E95" s="5"/>
      <c r="F95" s="5"/>
      <c r="G95" s="6">
        <v>28</v>
      </c>
      <c r="H95" s="5"/>
      <c r="I95" s="5"/>
      <c r="J95" s="5"/>
      <c r="K95" s="5"/>
      <c r="L95" s="5"/>
      <c r="M95" s="5"/>
      <c r="N95" s="3">
        <f t="shared" si="4"/>
        <v>7393</v>
      </c>
      <c r="O95" s="5"/>
      <c r="P95" s="5"/>
      <c r="Q95" s="3"/>
      <c r="R95" s="5"/>
    </row>
    <row r="96" spans="1:18">
      <c r="A96" s="3">
        <f t="shared" si="3"/>
        <v>89</v>
      </c>
      <c r="B96" s="4">
        <v>45100</v>
      </c>
      <c r="C96" s="3" t="s">
        <v>175</v>
      </c>
      <c r="D96" s="3" t="s">
        <v>376</v>
      </c>
      <c r="E96" s="5"/>
      <c r="F96" s="5"/>
      <c r="G96" s="6">
        <v>12</v>
      </c>
      <c r="H96" s="5"/>
      <c r="I96" s="5"/>
      <c r="J96" s="5"/>
      <c r="K96" s="5"/>
      <c r="L96" s="5"/>
      <c r="M96" s="5"/>
      <c r="N96" s="3">
        <f t="shared" si="4"/>
        <v>7405</v>
      </c>
      <c r="O96" s="5"/>
      <c r="P96" s="5"/>
      <c r="Q96" s="3"/>
      <c r="R96" s="5"/>
    </row>
    <row r="97" spans="1:18">
      <c r="A97" s="3">
        <f t="shared" si="3"/>
        <v>90</v>
      </c>
      <c r="B97" s="4">
        <v>45100</v>
      </c>
      <c r="C97" s="3" t="s">
        <v>175</v>
      </c>
      <c r="D97" s="3" t="s">
        <v>377</v>
      </c>
      <c r="E97" s="5"/>
      <c r="F97" s="5"/>
      <c r="G97" s="6">
        <v>60</v>
      </c>
      <c r="H97" s="5"/>
      <c r="I97" s="5"/>
      <c r="J97" s="5"/>
      <c r="K97" s="5"/>
      <c r="L97" s="5"/>
      <c r="M97" s="5"/>
      <c r="N97" s="3">
        <f t="shared" si="4"/>
        <v>7465</v>
      </c>
      <c r="O97" s="5"/>
      <c r="P97" s="5"/>
      <c r="Q97" s="3"/>
      <c r="R97" s="5"/>
    </row>
    <row r="98" spans="1:18">
      <c r="A98" s="3">
        <f t="shared" si="3"/>
        <v>91</v>
      </c>
      <c r="B98" s="4">
        <v>45100</v>
      </c>
      <c r="C98" s="3" t="s">
        <v>378</v>
      </c>
      <c r="D98" s="3" t="s">
        <v>287</v>
      </c>
      <c r="E98" s="5"/>
      <c r="F98" s="5"/>
      <c r="G98" s="6">
        <v>112</v>
      </c>
      <c r="H98" s="5"/>
      <c r="I98" s="5"/>
      <c r="J98" s="5"/>
      <c r="K98" s="5"/>
      <c r="L98" s="5"/>
      <c r="M98" s="5"/>
      <c r="N98" s="3">
        <f t="shared" si="4"/>
        <v>7577</v>
      </c>
      <c r="O98" s="5"/>
      <c r="P98" s="5"/>
      <c r="Q98" s="3"/>
      <c r="R98" s="5"/>
    </row>
    <row r="99" spans="1:18">
      <c r="A99" s="3">
        <f t="shared" si="3"/>
        <v>92</v>
      </c>
      <c r="B99" s="4">
        <v>45101</v>
      </c>
      <c r="C99" s="3" t="s">
        <v>379</v>
      </c>
      <c r="D99" s="3" t="s">
        <v>380</v>
      </c>
      <c r="E99" s="5"/>
      <c r="F99" s="5"/>
      <c r="G99" s="6">
        <v>86</v>
      </c>
      <c r="H99" s="5"/>
      <c r="I99" s="5"/>
      <c r="J99" s="5"/>
      <c r="K99" s="5"/>
      <c r="L99" s="5"/>
      <c r="M99" s="5"/>
      <c r="N99" s="3">
        <f t="shared" si="4"/>
        <v>7663</v>
      </c>
      <c r="O99" s="5"/>
      <c r="P99" s="5"/>
      <c r="Q99" s="3"/>
      <c r="R99" s="5"/>
    </row>
    <row r="100" spans="1:18">
      <c r="A100" s="3">
        <f t="shared" si="3"/>
        <v>93</v>
      </c>
      <c r="B100" s="4">
        <v>45101</v>
      </c>
      <c r="C100" s="3" t="s">
        <v>380</v>
      </c>
      <c r="D100" s="3" t="s">
        <v>217</v>
      </c>
      <c r="E100" s="5"/>
      <c r="F100" s="5"/>
      <c r="G100" s="6">
        <v>89</v>
      </c>
      <c r="H100" s="5"/>
      <c r="I100" s="5"/>
      <c r="J100" s="5"/>
      <c r="K100" s="5"/>
      <c r="L100" s="5"/>
      <c r="M100" s="5"/>
      <c r="N100" s="3">
        <f t="shared" si="4"/>
        <v>7752</v>
      </c>
      <c r="O100" s="5"/>
      <c r="P100" s="5"/>
      <c r="Q100" s="3"/>
      <c r="R100" s="5"/>
    </row>
    <row r="101" spans="1:18">
      <c r="A101" s="3">
        <f t="shared" si="3"/>
        <v>94</v>
      </c>
      <c r="B101" s="4">
        <v>45101</v>
      </c>
      <c r="C101" s="3" t="s">
        <v>217</v>
      </c>
      <c r="D101" s="3" t="s">
        <v>381</v>
      </c>
      <c r="E101" s="5"/>
      <c r="F101" s="5"/>
      <c r="G101" s="6">
        <v>22</v>
      </c>
      <c r="H101" s="5"/>
      <c r="I101" s="5"/>
      <c r="J101" s="5"/>
      <c r="K101" s="5"/>
      <c r="L101" s="5"/>
      <c r="M101" s="5"/>
      <c r="N101" s="3">
        <f t="shared" si="4"/>
        <v>7774</v>
      </c>
      <c r="O101" s="5"/>
      <c r="P101" s="5"/>
      <c r="Q101" s="3"/>
      <c r="R101" s="5"/>
    </row>
    <row r="102" spans="1:18">
      <c r="A102" s="3">
        <f t="shared" si="3"/>
        <v>95</v>
      </c>
      <c r="B102" s="4">
        <v>45101</v>
      </c>
      <c r="C102" s="3" t="s">
        <v>217</v>
      </c>
      <c r="D102" s="3" t="s">
        <v>334</v>
      </c>
      <c r="E102" s="5"/>
      <c r="F102" s="5"/>
      <c r="G102" s="6">
        <v>5</v>
      </c>
      <c r="H102" s="5"/>
      <c r="I102" s="5"/>
      <c r="J102" s="5"/>
      <c r="K102" s="5"/>
      <c r="L102" s="5"/>
      <c r="M102" s="5"/>
      <c r="N102" s="3">
        <f t="shared" si="4"/>
        <v>7779</v>
      </c>
      <c r="O102" s="5"/>
      <c r="P102" s="5"/>
      <c r="Q102" s="3"/>
      <c r="R102" s="5"/>
    </row>
    <row r="103" spans="1:18">
      <c r="A103" s="3">
        <f t="shared" si="3"/>
        <v>96</v>
      </c>
      <c r="B103" s="4">
        <v>45101</v>
      </c>
      <c r="C103" s="3" t="s">
        <v>334</v>
      </c>
      <c r="D103" s="3" t="s">
        <v>382</v>
      </c>
      <c r="E103" s="5"/>
      <c r="F103" s="5"/>
      <c r="G103" s="6">
        <v>14</v>
      </c>
      <c r="H103" s="5"/>
      <c r="I103" s="5"/>
      <c r="J103" s="5"/>
      <c r="K103" s="5"/>
      <c r="L103" s="5"/>
      <c r="M103" s="5"/>
      <c r="N103" s="3">
        <f t="shared" si="4"/>
        <v>7793</v>
      </c>
      <c r="O103" s="5"/>
      <c r="P103" s="5"/>
      <c r="Q103" s="3"/>
      <c r="R103" s="5"/>
    </row>
    <row r="104" spans="1:18">
      <c r="A104" s="3">
        <f t="shared" si="3"/>
        <v>97</v>
      </c>
      <c r="B104" s="4">
        <v>45101</v>
      </c>
      <c r="C104" s="3" t="s">
        <v>382</v>
      </c>
      <c r="D104" s="3" t="s">
        <v>383</v>
      </c>
      <c r="E104" s="5"/>
      <c r="F104" s="5"/>
      <c r="G104" s="6">
        <v>56</v>
      </c>
      <c r="H104" s="5"/>
      <c r="I104" s="5"/>
      <c r="J104" s="5"/>
      <c r="K104" s="5"/>
      <c r="L104" s="5"/>
      <c r="M104" s="5"/>
      <c r="N104" s="3">
        <f t="shared" si="4"/>
        <v>7849</v>
      </c>
      <c r="O104" s="5"/>
      <c r="P104" s="5"/>
      <c r="Q104" s="3"/>
      <c r="R104" s="5"/>
    </row>
    <row r="105" spans="1:18">
      <c r="A105" s="3">
        <f t="shared" si="3"/>
        <v>98</v>
      </c>
      <c r="B105" s="4">
        <v>45101</v>
      </c>
      <c r="C105" s="3" t="s">
        <v>287</v>
      </c>
      <c r="D105" s="3" t="s">
        <v>252</v>
      </c>
      <c r="E105" s="5"/>
      <c r="F105" s="5"/>
      <c r="G105" s="6">
        <v>170</v>
      </c>
      <c r="H105" s="5"/>
      <c r="I105" s="5"/>
      <c r="J105" s="5"/>
      <c r="K105" s="5"/>
      <c r="L105" s="5"/>
      <c r="M105" s="5"/>
      <c r="N105" s="3">
        <f t="shared" si="4"/>
        <v>8019</v>
      </c>
      <c r="O105" s="5"/>
      <c r="P105" s="5"/>
      <c r="Q105" s="3"/>
      <c r="R105" s="5"/>
    </row>
    <row r="106" spans="1:18">
      <c r="A106" s="3">
        <f t="shared" si="3"/>
        <v>99</v>
      </c>
      <c r="B106" s="4">
        <v>45101</v>
      </c>
      <c r="C106" s="3" t="s">
        <v>384</v>
      </c>
      <c r="D106" s="3" t="s">
        <v>33</v>
      </c>
      <c r="E106" s="5"/>
      <c r="F106" s="5"/>
      <c r="G106" s="6">
        <v>35</v>
      </c>
      <c r="H106" s="5"/>
      <c r="I106" s="5"/>
      <c r="J106" s="5"/>
      <c r="K106" s="5"/>
      <c r="L106" s="5"/>
      <c r="M106" s="5"/>
      <c r="N106" s="3">
        <f t="shared" si="4"/>
        <v>8054</v>
      </c>
      <c r="O106" s="5"/>
      <c r="P106" s="5"/>
      <c r="Q106" s="3"/>
      <c r="R106" s="5"/>
    </row>
    <row r="107" spans="1:18">
      <c r="A107" s="3">
        <f t="shared" si="3"/>
        <v>100</v>
      </c>
      <c r="B107" s="4">
        <v>45112</v>
      </c>
      <c r="C107" s="11" t="s">
        <v>385</v>
      </c>
      <c r="D107" s="11" t="s">
        <v>386</v>
      </c>
      <c r="E107" s="5"/>
      <c r="F107" s="5"/>
      <c r="G107" s="6">
        <v>95</v>
      </c>
      <c r="H107" s="5"/>
      <c r="I107" s="5"/>
      <c r="J107" s="5"/>
      <c r="K107" s="5"/>
      <c r="L107" s="5"/>
      <c r="M107" s="5"/>
      <c r="N107" s="3">
        <f t="shared" si="4"/>
        <v>8149</v>
      </c>
      <c r="O107" s="5"/>
      <c r="P107" s="5"/>
      <c r="Q107" s="3"/>
      <c r="R107" s="5"/>
    </row>
    <row r="108" spans="1:18">
      <c r="A108" s="3">
        <f t="shared" si="3"/>
        <v>101</v>
      </c>
      <c r="B108" s="4">
        <v>45112</v>
      </c>
      <c r="C108" s="11" t="s">
        <v>386</v>
      </c>
      <c r="D108" s="11" t="s">
        <v>387</v>
      </c>
      <c r="E108" s="5"/>
      <c r="F108" s="5"/>
      <c r="G108" s="6">
        <v>60</v>
      </c>
      <c r="H108" s="5"/>
      <c r="I108" s="5"/>
      <c r="J108" s="5"/>
      <c r="K108" s="5"/>
      <c r="L108" s="5"/>
      <c r="M108" s="5"/>
      <c r="N108" s="3">
        <f t="shared" si="4"/>
        <v>8209</v>
      </c>
      <c r="O108" s="5"/>
      <c r="P108" s="5"/>
      <c r="Q108" s="3"/>
      <c r="R108" s="5"/>
    </row>
    <row r="109" spans="1:18">
      <c r="A109" s="3">
        <f t="shared" si="3"/>
        <v>102</v>
      </c>
      <c r="B109" s="4">
        <v>45112</v>
      </c>
      <c r="C109" s="11" t="s">
        <v>199</v>
      </c>
      <c r="D109" s="11" t="s">
        <v>272</v>
      </c>
      <c r="E109" s="5"/>
      <c r="F109" s="5"/>
      <c r="G109" s="6">
        <v>240</v>
      </c>
      <c r="H109" s="5"/>
      <c r="I109" s="5"/>
      <c r="J109" s="5"/>
      <c r="K109" s="5"/>
      <c r="L109" s="5"/>
      <c r="M109" s="5"/>
      <c r="N109" s="3">
        <f t="shared" si="4"/>
        <v>8449</v>
      </c>
      <c r="O109" s="5"/>
      <c r="P109" s="5"/>
      <c r="Q109" s="3"/>
      <c r="R109" s="5"/>
    </row>
    <row r="110" spans="1:18">
      <c r="A110" s="3">
        <f t="shared" si="3"/>
        <v>103</v>
      </c>
      <c r="B110" s="4">
        <v>45114</v>
      </c>
      <c r="C110" s="11" t="s">
        <v>388</v>
      </c>
      <c r="D110" s="11" t="s">
        <v>387</v>
      </c>
      <c r="E110" s="5"/>
      <c r="F110" s="5"/>
      <c r="G110" s="6">
        <v>137</v>
      </c>
      <c r="H110" s="5"/>
      <c r="I110" s="5"/>
      <c r="J110" s="5"/>
      <c r="K110" s="5"/>
      <c r="L110" s="5"/>
      <c r="M110" s="5"/>
      <c r="N110" s="3">
        <f t="shared" si="4"/>
        <v>8586</v>
      </c>
      <c r="O110" s="5"/>
      <c r="P110" s="5"/>
      <c r="Q110" s="3"/>
      <c r="R110" s="5"/>
    </row>
    <row r="111" spans="1:18">
      <c r="A111" s="3">
        <f t="shared" si="3"/>
        <v>104</v>
      </c>
      <c r="B111" s="4">
        <v>45114</v>
      </c>
      <c r="C111" s="11" t="s">
        <v>389</v>
      </c>
      <c r="D111" s="11" t="s">
        <v>198</v>
      </c>
      <c r="E111" s="5"/>
      <c r="F111" s="5"/>
      <c r="G111" s="6">
        <v>39</v>
      </c>
      <c r="H111" s="5"/>
      <c r="I111" s="5"/>
      <c r="J111" s="5"/>
      <c r="K111" s="5"/>
      <c r="L111" s="5"/>
      <c r="M111" s="5"/>
      <c r="N111" s="3">
        <f t="shared" si="4"/>
        <v>8625</v>
      </c>
      <c r="O111" s="5"/>
      <c r="P111" s="5"/>
      <c r="Q111" s="3"/>
      <c r="R111" s="5"/>
    </row>
    <row r="112" spans="1:18">
      <c r="A112" s="3">
        <f t="shared" si="3"/>
        <v>105</v>
      </c>
      <c r="B112" s="4">
        <v>45114</v>
      </c>
      <c r="C112" s="11" t="s">
        <v>386</v>
      </c>
      <c r="D112" s="11" t="s">
        <v>112</v>
      </c>
      <c r="E112" s="5"/>
      <c r="F112" s="5"/>
      <c r="G112" s="6">
        <v>41</v>
      </c>
      <c r="H112" s="5"/>
      <c r="I112" s="5"/>
      <c r="J112" s="5"/>
      <c r="K112" s="5"/>
      <c r="L112" s="5"/>
      <c r="M112" s="5"/>
      <c r="N112" s="3">
        <f t="shared" si="4"/>
        <v>8666</v>
      </c>
      <c r="O112" s="5"/>
      <c r="P112" s="5"/>
      <c r="Q112" s="3"/>
      <c r="R112" s="5"/>
    </row>
    <row r="113" spans="1:18">
      <c r="A113" s="3">
        <f t="shared" si="3"/>
        <v>106</v>
      </c>
      <c r="B113" s="4">
        <v>45115</v>
      </c>
      <c r="C113" s="11" t="s">
        <v>390</v>
      </c>
      <c r="D113" s="11" t="s">
        <v>391</v>
      </c>
      <c r="E113" s="5"/>
      <c r="F113" s="5"/>
      <c r="G113" s="6">
        <v>54</v>
      </c>
      <c r="H113" s="5"/>
      <c r="I113" s="5"/>
      <c r="J113" s="5"/>
      <c r="K113" s="5"/>
      <c r="L113" s="5"/>
      <c r="M113" s="5"/>
      <c r="N113" s="3">
        <f t="shared" si="4"/>
        <v>8720</v>
      </c>
      <c r="O113" s="5"/>
      <c r="P113" s="5"/>
      <c r="Q113" s="3"/>
      <c r="R113" s="5"/>
    </row>
    <row r="114" spans="1:18">
      <c r="A114" s="3">
        <f t="shared" si="3"/>
        <v>107</v>
      </c>
      <c r="B114" s="4">
        <v>45115</v>
      </c>
      <c r="C114" s="11" t="s">
        <v>77</v>
      </c>
      <c r="D114" s="11" t="s">
        <v>230</v>
      </c>
      <c r="E114" s="5"/>
      <c r="F114" s="5"/>
      <c r="G114" s="6">
        <v>116</v>
      </c>
      <c r="H114" s="5"/>
      <c r="I114" s="5"/>
      <c r="J114" s="5"/>
      <c r="K114" s="5"/>
      <c r="L114" s="5"/>
      <c r="M114" s="5"/>
      <c r="N114" s="3">
        <f t="shared" si="4"/>
        <v>8836</v>
      </c>
      <c r="O114" s="5"/>
      <c r="P114" s="5"/>
      <c r="Q114" s="3"/>
      <c r="R114" s="5"/>
    </row>
    <row r="115" spans="1:18">
      <c r="A115" s="3">
        <f t="shared" si="3"/>
        <v>108</v>
      </c>
      <c r="B115" s="4">
        <v>45116</v>
      </c>
      <c r="C115" s="11" t="s">
        <v>232</v>
      </c>
      <c r="D115" s="11" t="s">
        <v>392</v>
      </c>
      <c r="E115" s="5"/>
      <c r="F115" s="5"/>
      <c r="G115" s="6"/>
      <c r="H115" s="5"/>
      <c r="I115" s="3">
        <v>88</v>
      </c>
      <c r="J115" s="5"/>
      <c r="K115" s="5"/>
      <c r="L115" s="5"/>
      <c r="M115" s="5"/>
      <c r="N115" s="3">
        <f t="shared" si="4"/>
        <v>8924</v>
      </c>
      <c r="O115" s="5"/>
      <c r="P115" s="5"/>
      <c r="Q115" s="3"/>
      <c r="R115" s="5"/>
    </row>
    <row r="116" spans="1:18">
      <c r="A116" s="3">
        <f t="shared" si="3"/>
        <v>109</v>
      </c>
      <c r="B116" s="4">
        <v>45117</v>
      </c>
      <c r="C116" s="11" t="s">
        <v>32</v>
      </c>
      <c r="D116" s="11" t="s">
        <v>207</v>
      </c>
      <c r="E116" s="5"/>
      <c r="F116" s="5"/>
      <c r="G116" s="6">
        <v>239</v>
      </c>
      <c r="H116" s="5"/>
      <c r="I116" s="5"/>
      <c r="J116" s="5"/>
      <c r="K116" s="5"/>
      <c r="L116" s="5"/>
      <c r="M116" s="5"/>
      <c r="N116" s="3">
        <f t="shared" si="4"/>
        <v>9163</v>
      </c>
      <c r="O116" s="5"/>
      <c r="P116" s="5"/>
      <c r="Q116" s="3"/>
      <c r="R116" s="5"/>
    </row>
    <row r="117" spans="1:18">
      <c r="A117" s="3">
        <f t="shared" si="3"/>
        <v>110</v>
      </c>
      <c r="B117" s="4">
        <v>45117</v>
      </c>
      <c r="C117" s="11" t="s">
        <v>392</v>
      </c>
      <c r="D117" s="11" t="s">
        <v>393</v>
      </c>
      <c r="E117" s="5"/>
      <c r="F117" s="5"/>
      <c r="G117" s="6">
        <v>104</v>
      </c>
      <c r="H117" s="5"/>
      <c r="I117" s="5"/>
      <c r="J117" s="5"/>
      <c r="K117" s="5"/>
      <c r="L117" s="5"/>
      <c r="M117" s="5"/>
      <c r="N117" s="3">
        <f t="shared" si="4"/>
        <v>9267</v>
      </c>
      <c r="O117" s="5"/>
      <c r="P117" s="5"/>
      <c r="Q117" s="3"/>
      <c r="R117" s="5"/>
    </row>
    <row r="118" spans="1:18">
      <c r="A118" s="3">
        <f t="shared" si="3"/>
        <v>111</v>
      </c>
      <c r="B118" s="4">
        <v>45117</v>
      </c>
      <c r="C118" s="11" t="s">
        <v>321</v>
      </c>
      <c r="D118" s="11" t="s">
        <v>199</v>
      </c>
      <c r="E118" s="5"/>
      <c r="F118" s="5"/>
      <c r="G118" s="6">
        <v>163</v>
      </c>
      <c r="H118" s="5"/>
      <c r="I118" s="5"/>
      <c r="J118" s="5"/>
      <c r="K118" s="5"/>
      <c r="L118" s="5"/>
      <c r="M118" s="5"/>
      <c r="N118" s="3">
        <f t="shared" si="4"/>
        <v>9430</v>
      </c>
      <c r="O118" s="5"/>
      <c r="P118" s="5"/>
      <c r="Q118" s="3"/>
      <c r="R118" s="5"/>
    </row>
    <row r="119" spans="1:18">
      <c r="A119" s="3">
        <f t="shared" si="3"/>
        <v>112</v>
      </c>
      <c r="B119" s="4">
        <v>45118</v>
      </c>
      <c r="C119" s="11" t="s">
        <v>100</v>
      </c>
      <c r="D119" s="11" t="s">
        <v>338</v>
      </c>
      <c r="E119" s="5"/>
      <c r="F119" s="5"/>
      <c r="G119" s="6"/>
      <c r="H119" s="5"/>
      <c r="I119" s="5"/>
      <c r="J119" s="5"/>
      <c r="K119" s="6">
        <v>320</v>
      </c>
      <c r="L119" s="5"/>
      <c r="M119" s="5"/>
      <c r="N119" s="3">
        <f t="shared" si="4"/>
        <v>9750</v>
      </c>
      <c r="O119" s="5"/>
      <c r="P119" s="5"/>
      <c r="Q119" s="3"/>
      <c r="R119" s="5"/>
    </row>
    <row r="120" spans="1:18">
      <c r="A120" s="3">
        <f t="shared" si="3"/>
        <v>113</v>
      </c>
      <c r="B120" s="4">
        <v>45119</v>
      </c>
      <c r="C120" s="11" t="s">
        <v>100</v>
      </c>
      <c r="D120" s="11" t="s">
        <v>338</v>
      </c>
      <c r="E120" s="5"/>
      <c r="F120" s="5"/>
      <c r="G120" s="6"/>
      <c r="H120" s="5"/>
      <c r="I120" s="5"/>
      <c r="J120" s="5"/>
      <c r="K120" s="3">
        <v>100</v>
      </c>
      <c r="L120" s="5"/>
      <c r="M120" s="5"/>
      <c r="N120" s="3">
        <f t="shared" si="4"/>
        <v>9850</v>
      </c>
      <c r="O120" s="5"/>
      <c r="P120" s="5"/>
      <c r="Q120" s="3"/>
      <c r="R120" s="5"/>
    </row>
    <row r="121" spans="1:18">
      <c r="A121" s="3">
        <f t="shared" si="3"/>
        <v>114</v>
      </c>
      <c r="B121" s="4">
        <v>45119</v>
      </c>
      <c r="C121" s="3" t="s">
        <v>279</v>
      </c>
      <c r="D121" s="3" t="s">
        <v>141</v>
      </c>
      <c r="E121" s="5"/>
      <c r="F121" s="5"/>
      <c r="G121" s="6">
        <v>101</v>
      </c>
      <c r="H121" s="5"/>
      <c r="I121" s="5"/>
      <c r="J121" s="5"/>
      <c r="K121" s="5"/>
      <c r="L121" s="5"/>
      <c r="M121" s="5"/>
      <c r="N121" s="3">
        <f t="shared" si="4"/>
        <v>9951</v>
      </c>
      <c r="O121" s="5"/>
      <c r="P121" s="5"/>
      <c r="Q121" s="3"/>
      <c r="R121" s="5"/>
    </row>
    <row r="122" spans="1:18">
      <c r="A122" s="3">
        <f t="shared" si="3"/>
        <v>115</v>
      </c>
      <c r="B122" s="4">
        <v>45119</v>
      </c>
      <c r="C122" s="3" t="s">
        <v>279</v>
      </c>
      <c r="D122" s="3" t="s">
        <v>134</v>
      </c>
      <c r="E122" s="5"/>
      <c r="F122" s="5"/>
      <c r="G122" s="6">
        <v>96</v>
      </c>
      <c r="H122" s="5"/>
      <c r="I122" s="5"/>
      <c r="J122" s="5"/>
      <c r="K122" s="5"/>
      <c r="L122" s="5"/>
      <c r="M122" s="5"/>
      <c r="N122" s="3">
        <f t="shared" si="4"/>
        <v>10047</v>
      </c>
      <c r="O122" s="5"/>
      <c r="P122" s="5"/>
      <c r="Q122" s="3"/>
      <c r="R122" s="5"/>
    </row>
    <row r="123" spans="1:18">
      <c r="A123" s="3">
        <f t="shared" si="3"/>
        <v>116</v>
      </c>
      <c r="B123" s="4">
        <v>45120</v>
      </c>
      <c r="C123" s="3" t="s">
        <v>100</v>
      </c>
      <c r="D123" s="3" t="s">
        <v>110</v>
      </c>
      <c r="E123" s="5"/>
      <c r="F123" s="5"/>
      <c r="G123" s="6"/>
      <c r="H123" s="3"/>
      <c r="I123" s="3"/>
      <c r="J123" s="3"/>
      <c r="K123" s="3"/>
      <c r="L123" s="3">
        <v>204</v>
      </c>
      <c r="M123" s="5"/>
      <c r="N123" s="3">
        <f t="shared" si="4"/>
        <v>10251</v>
      </c>
      <c r="O123" s="5"/>
      <c r="P123" s="5"/>
      <c r="Q123" s="3"/>
      <c r="R123" s="5"/>
    </row>
    <row r="124" spans="1:18">
      <c r="A124" s="3">
        <f t="shared" si="3"/>
        <v>117</v>
      </c>
      <c r="B124" s="4">
        <v>45121</v>
      </c>
      <c r="C124" s="3" t="s">
        <v>144</v>
      </c>
      <c r="D124" s="3" t="s">
        <v>394</v>
      </c>
      <c r="E124" s="5"/>
      <c r="F124" s="5"/>
      <c r="G124" s="3">
        <v>35</v>
      </c>
      <c r="H124" s="3"/>
      <c r="I124" s="3"/>
      <c r="J124" s="3"/>
      <c r="K124" s="3"/>
      <c r="L124" s="3"/>
      <c r="M124" s="5"/>
      <c r="N124" s="3">
        <f t="shared" si="4"/>
        <v>10286</v>
      </c>
      <c r="O124" s="5"/>
      <c r="P124" s="5"/>
      <c r="Q124" s="3"/>
      <c r="R124" s="5"/>
    </row>
    <row r="125" spans="1:18">
      <c r="A125" s="3">
        <f t="shared" si="3"/>
        <v>118</v>
      </c>
      <c r="B125" s="4">
        <v>45121</v>
      </c>
      <c r="C125" s="3" t="s">
        <v>394</v>
      </c>
      <c r="D125" s="3" t="s">
        <v>294</v>
      </c>
      <c r="E125" s="5"/>
      <c r="F125" s="5"/>
      <c r="G125" s="3">
        <v>41</v>
      </c>
      <c r="H125" s="3"/>
      <c r="I125" s="3"/>
      <c r="J125" s="3"/>
      <c r="K125" s="3"/>
      <c r="L125" s="3"/>
      <c r="M125" s="5"/>
      <c r="N125" s="3">
        <f t="shared" si="4"/>
        <v>10327</v>
      </c>
      <c r="O125" s="5"/>
      <c r="P125" s="5"/>
      <c r="Q125" s="3"/>
      <c r="R125" s="5"/>
    </row>
    <row r="126" spans="1:18">
      <c r="A126" s="3">
        <f t="shared" si="3"/>
        <v>119</v>
      </c>
      <c r="B126" s="4">
        <v>45121</v>
      </c>
      <c r="C126" s="3" t="s">
        <v>110</v>
      </c>
      <c r="D126" s="3" t="s">
        <v>100</v>
      </c>
      <c r="E126" s="5"/>
      <c r="F126" s="5"/>
      <c r="H126" s="3"/>
      <c r="I126" s="3"/>
      <c r="J126" s="3"/>
      <c r="K126" s="3"/>
      <c r="L126" s="3">
        <v>96</v>
      </c>
      <c r="M126" s="5"/>
      <c r="N126" s="3">
        <f t="shared" si="4"/>
        <v>10423</v>
      </c>
      <c r="O126" s="5"/>
      <c r="P126" s="5"/>
      <c r="Q126" s="3"/>
      <c r="R126" s="5"/>
    </row>
    <row r="127" spans="1:18">
      <c r="A127" s="3">
        <f t="shared" si="3"/>
        <v>120</v>
      </c>
      <c r="B127" s="4">
        <v>45122</v>
      </c>
      <c r="C127" s="3" t="s">
        <v>110</v>
      </c>
      <c r="D127" s="3" t="s">
        <v>100</v>
      </c>
      <c r="E127" s="5"/>
      <c r="F127" s="5"/>
      <c r="G127" s="5"/>
      <c r="H127" s="5"/>
      <c r="I127" s="5"/>
      <c r="J127" s="5"/>
      <c r="K127" s="5"/>
      <c r="L127" s="6">
        <v>178</v>
      </c>
      <c r="M127" s="5"/>
      <c r="N127" s="3">
        <f t="shared" si="4"/>
        <v>10601</v>
      </c>
      <c r="O127" s="5"/>
      <c r="P127" s="5"/>
      <c r="Q127" s="3"/>
      <c r="R127" s="5"/>
    </row>
    <row r="128" spans="1:18">
      <c r="A128" s="3">
        <f t="shared" si="3"/>
        <v>121</v>
      </c>
      <c r="B128" s="4">
        <v>45123</v>
      </c>
      <c r="C128" s="3" t="s">
        <v>97</v>
      </c>
      <c r="D128" s="3" t="s">
        <v>395</v>
      </c>
      <c r="E128" s="5"/>
      <c r="F128" s="5"/>
      <c r="G128" s="3">
        <v>53</v>
      </c>
      <c r="H128" s="5"/>
      <c r="I128" s="5"/>
      <c r="J128" s="5"/>
      <c r="K128" s="5"/>
      <c r="L128" s="6"/>
      <c r="M128" s="5"/>
      <c r="N128" s="3">
        <f t="shared" si="4"/>
        <v>10654</v>
      </c>
      <c r="O128" s="5"/>
      <c r="P128" s="5"/>
      <c r="Q128" s="3"/>
      <c r="R128" s="5"/>
    </row>
    <row r="129" spans="1:18">
      <c r="A129" s="3">
        <f t="shared" si="3"/>
        <v>122</v>
      </c>
      <c r="B129" s="4">
        <v>45123</v>
      </c>
      <c r="C129" s="3" t="s">
        <v>395</v>
      </c>
      <c r="D129" s="3" t="s">
        <v>396</v>
      </c>
      <c r="E129" s="5"/>
      <c r="F129" s="5"/>
      <c r="G129" s="3">
        <v>20</v>
      </c>
      <c r="H129" s="5"/>
      <c r="I129" s="5"/>
      <c r="J129" s="5"/>
      <c r="K129" s="5"/>
      <c r="L129" s="6"/>
      <c r="M129" s="5"/>
      <c r="N129" s="3">
        <f t="shared" si="4"/>
        <v>10674</v>
      </c>
      <c r="O129" s="5"/>
      <c r="P129" s="5"/>
      <c r="Q129" s="3"/>
      <c r="R129" s="5"/>
    </row>
    <row r="130" spans="1:18">
      <c r="A130" s="3">
        <f t="shared" si="3"/>
        <v>123</v>
      </c>
      <c r="B130" s="4">
        <v>45123</v>
      </c>
      <c r="C130" s="3" t="s">
        <v>395</v>
      </c>
      <c r="D130" s="3" t="s">
        <v>397</v>
      </c>
      <c r="E130" s="5"/>
      <c r="F130" s="5"/>
      <c r="G130" s="3">
        <v>38</v>
      </c>
      <c r="H130" s="5"/>
      <c r="I130" s="5"/>
      <c r="J130" s="5"/>
      <c r="K130" s="5"/>
      <c r="L130" s="6"/>
      <c r="M130" s="5"/>
      <c r="N130" s="3">
        <f t="shared" si="4"/>
        <v>10712</v>
      </c>
      <c r="O130" s="5"/>
      <c r="P130" s="5"/>
      <c r="Q130" s="3"/>
      <c r="R130" s="5"/>
    </row>
    <row r="131" spans="1:18">
      <c r="A131" s="3">
        <f t="shared" si="3"/>
        <v>124</v>
      </c>
      <c r="B131" s="4">
        <v>45123</v>
      </c>
      <c r="C131" s="3" t="s">
        <v>398</v>
      </c>
      <c r="D131" s="3" t="s">
        <v>397</v>
      </c>
      <c r="E131" s="5"/>
      <c r="F131" s="5"/>
      <c r="G131" s="3">
        <v>200</v>
      </c>
      <c r="H131" s="5"/>
      <c r="I131" s="5"/>
      <c r="J131" s="5"/>
      <c r="K131" s="5"/>
      <c r="L131" s="6"/>
      <c r="M131" s="5"/>
      <c r="N131" s="3">
        <f t="shared" si="4"/>
        <v>10912</v>
      </c>
      <c r="O131" s="5"/>
      <c r="P131" s="5"/>
      <c r="Q131" s="3"/>
      <c r="R131" s="5"/>
    </row>
    <row r="132" spans="1:18">
      <c r="A132" s="3">
        <f t="shared" si="3"/>
        <v>125</v>
      </c>
      <c r="B132" s="4">
        <v>45123</v>
      </c>
      <c r="C132" s="3" t="s">
        <v>399</v>
      </c>
      <c r="D132" s="3" t="s">
        <v>400</v>
      </c>
      <c r="E132" s="5"/>
      <c r="F132" s="5"/>
      <c r="G132" s="5"/>
      <c r="H132" s="5"/>
      <c r="I132" s="5"/>
      <c r="J132" s="5"/>
      <c r="K132" s="3">
        <v>60</v>
      </c>
      <c r="L132" s="6"/>
      <c r="M132" s="5"/>
      <c r="N132" s="3">
        <f t="shared" si="4"/>
        <v>10972</v>
      </c>
      <c r="O132" s="5"/>
      <c r="P132" s="5"/>
      <c r="Q132" s="3"/>
      <c r="R132" s="5"/>
    </row>
    <row r="133" spans="1:18">
      <c r="A133" s="3">
        <f t="shared" si="3"/>
        <v>126</v>
      </c>
      <c r="B133" s="4">
        <v>45124</v>
      </c>
      <c r="C133" s="14" t="s">
        <v>399</v>
      </c>
      <c r="D133" s="14" t="s">
        <v>400</v>
      </c>
      <c r="E133" s="5"/>
      <c r="F133" s="5"/>
      <c r="G133" s="5"/>
      <c r="H133" s="5"/>
      <c r="I133" s="5"/>
      <c r="J133" s="6"/>
      <c r="K133" s="6">
        <v>59</v>
      </c>
      <c r="L133" s="5"/>
      <c r="M133" s="5"/>
      <c r="N133" s="3">
        <f t="shared" si="4"/>
        <v>11031</v>
      </c>
      <c r="O133" s="5"/>
      <c r="P133" s="5"/>
      <c r="Q133" s="3"/>
      <c r="R133" s="5"/>
    </row>
    <row r="134" spans="1:18">
      <c r="A134" s="3">
        <f t="shared" si="3"/>
        <v>127</v>
      </c>
      <c r="B134" s="4">
        <v>45124</v>
      </c>
      <c r="C134" s="3" t="s">
        <v>398</v>
      </c>
      <c r="D134" s="3" t="s">
        <v>97</v>
      </c>
      <c r="E134" s="5"/>
      <c r="F134" s="5"/>
      <c r="G134" s="6"/>
      <c r="H134" s="5"/>
      <c r="I134" s="5"/>
      <c r="J134" s="6">
        <v>111</v>
      </c>
      <c r="K134" s="6"/>
      <c r="L134" s="5"/>
      <c r="M134" s="5"/>
      <c r="N134" s="3">
        <f t="shared" si="4"/>
        <v>11142</v>
      </c>
      <c r="O134" s="5"/>
      <c r="P134" s="5"/>
      <c r="Q134" s="3"/>
      <c r="R134" s="5"/>
    </row>
    <row r="135" spans="1:18">
      <c r="A135" s="3">
        <f t="shared" si="3"/>
        <v>128</v>
      </c>
      <c r="B135" s="4">
        <v>45125</v>
      </c>
      <c r="C135" s="3" t="s">
        <v>97</v>
      </c>
      <c r="D135" s="3" t="s">
        <v>118</v>
      </c>
      <c r="E135" s="5"/>
      <c r="F135" s="5"/>
      <c r="G135" s="6"/>
      <c r="H135" s="3">
        <f>345-126</f>
        <v>219</v>
      </c>
      <c r="I135" s="5"/>
      <c r="J135" s="5"/>
      <c r="L135" s="5"/>
      <c r="M135" s="5"/>
      <c r="N135" s="3">
        <f t="shared" si="4"/>
        <v>11361</v>
      </c>
      <c r="O135" s="5"/>
      <c r="P135" s="5"/>
      <c r="Q135" s="3"/>
      <c r="R135" s="5"/>
    </row>
    <row r="136" spans="1:18">
      <c r="A136" s="3">
        <f t="shared" si="3"/>
        <v>129</v>
      </c>
      <c r="B136" s="4">
        <v>45126</v>
      </c>
      <c r="C136" s="3" t="s">
        <v>118</v>
      </c>
      <c r="D136" s="3" t="s">
        <v>401</v>
      </c>
      <c r="E136" s="5"/>
      <c r="F136" s="5"/>
      <c r="G136" s="3">
        <v>84</v>
      </c>
      <c r="H136" s="5"/>
      <c r="I136" s="5"/>
      <c r="J136" s="5"/>
      <c r="K136" s="5"/>
      <c r="L136" s="5"/>
      <c r="M136" s="5"/>
      <c r="N136" s="3">
        <f t="shared" si="4"/>
        <v>11445</v>
      </c>
      <c r="O136" s="5"/>
      <c r="P136" s="5"/>
      <c r="Q136" s="3"/>
      <c r="R136" s="5"/>
    </row>
    <row r="137" spans="1:18">
      <c r="A137" s="3">
        <f t="shared" si="3"/>
        <v>130</v>
      </c>
      <c r="B137" s="4">
        <v>45126</v>
      </c>
      <c r="C137" s="3" t="s">
        <v>401</v>
      </c>
      <c r="D137" s="3" t="s">
        <v>117</v>
      </c>
      <c r="E137" s="5"/>
      <c r="F137" s="5"/>
      <c r="G137" s="3">
        <v>50</v>
      </c>
      <c r="H137" s="5"/>
      <c r="I137" s="5"/>
      <c r="J137" s="5"/>
      <c r="K137" s="5"/>
      <c r="L137" s="5"/>
      <c r="M137" s="5"/>
      <c r="N137" s="3">
        <f t="shared" si="4"/>
        <v>11495</v>
      </c>
      <c r="O137" s="5"/>
      <c r="P137" s="5"/>
      <c r="Q137" s="3"/>
      <c r="R137" s="5"/>
    </row>
    <row r="138" spans="1:18">
      <c r="A138" s="3">
        <f t="shared" ref="A138:A160" si="5">1+A137</f>
        <v>131</v>
      </c>
      <c r="B138" s="4">
        <v>45126</v>
      </c>
      <c r="C138" s="3" t="s">
        <v>117</v>
      </c>
      <c r="D138" s="3" t="s">
        <v>402</v>
      </c>
      <c r="E138" s="5"/>
      <c r="F138" s="5"/>
      <c r="G138" s="3">
        <v>122</v>
      </c>
      <c r="H138" s="5"/>
      <c r="I138" s="5"/>
      <c r="J138" s="5"/>
      <c r="K138" s="5"/>
      <c r="L138" s="5"/>
      <c r="M138" s="5"/>
      <c r="N138" s="3">
        <f t="shared" si="4"/>
        <v>11617</v>
      </c>
      <c r="O138" s="5"/>
      <c r="P138" s="5"/>
      <c r="Q138" s="3"/>
      <c r="R138" s="5"/>
    </row>
    <row r="139" spans="1:18">
      <c r="A139" s="3">
        <f t="shared" si="5"/>
        <v>132</v>
      </c>
      <c r="B139" s="4">
        <v>45126</v>
      </c>
      <c r="C139" s="3" t="s">
        <v>402</v>
      </c>
      <c r="D139" s="3" t="s">
        <v>403</v>
      </c>
      <c r="E139" s="5"/>
      <c r="F139" s="5"/>
      <c r="G139" s="3">
        <v>96</v>
      </c>
      <c r="H139" s="5"/>
      <c r="I139" s="5"/>
      <c r="J139" s="5"/>
      <c r="K139" s="5"/>
      <c r="L139" s="5"/>
      <c r="M139" s="5"/>
      <c r="N139" s="3">
        <f t="shared" si="4"/>
        <v>11713</v>
      </c>
      <c r="O139" s="5"/>
      <c r="P139" s="5"/>
      <c r="Q139" s="3"/>
      <c r="R139" s="5"/>
    </row>
    <row r="140" spans="1:18">
      <c r="A140" s="3">
        <f t="shared" si="5"/>
        <v>133</v>
      </c>
      <c r="B140" s="4">
        <v>45126</v>
      </c>
      <c r="C140" s="3" t="s">
        <v>403</v>
      </c>
      <c r="D140" s="3" t="s">
        <v>404</v>
      </c>
      <c r="E140" s="5"/>
      <c r="F140" s="5"/>
      <c r="G140" s="3">
        <v>144</v>
      </c>
      <c r="H140" s="5"/>
      <c r="I140" s="5"/>
      <c r="J140" s="5"/>
      <c r="K140" s="5"/>
      <c r="L140" s="5"/>
      <c r="M140" s="5"/>
      <c r="N140" s="3">
        <f t="shared" si="4"/>
        <v>11857</v>
      </c>
      <c r="O140" s="5"/>
      <c r="P140" s="5"/>
      <c r="Q140" s="3"/>
      <c r="R140" s="5"/>
    </row>
    <row r="141" spans="1:18">
      <c r="A141" s="3">
        <f t="shared" si="5"/>
        <v>134</v>
      </c>
      <c r="B141" s="4">
        <v>45127</v>
      </c>
      <c r="C141" s="3" t="s">
        <v>405</v>
      </c>
      <c r="D141" s="3" t="s">
        <v>406</v>
      </c>
      <c r="E141" s="5"/>
      <c r="F141" s="5"/>
      <c r="G141" s="6"/>
      <c r="H141" s="5"/>
      <c r="I141" s="5"/>
      <c r="J141" s="5"/>
      <c r="K141" s="5"/>
      <c r="L141" s="5"/>
      <c r="M141" s="3">
        <v>122</v>
      </c>
      <c r="N141" s="3">
        <f t="shared" ref="N141:N160" si="6">+N140+G141+H141+I141+K141+L141+M141+J141</f>
        <v>11979</v>
      </c>
      <c r="O141" s="5"/>
      <c r="P141" s="5"/>
      <c r="Q141" s="3"/>
      <c r="R141" s="5"/>
    </row>
    <row r="142" spans="1:18">
      <c r="A142" s="3">
        <f t="shared" si="5"/>
        <v>135</v>
      </c>
      <c r="B142" s="4">
        <v>45127</v>
      </c>
      <c r="C142" s="3" t="s">
        <v>406</v>
      </c>
      <c r="D142" s="3" t="s">
        <v>399</v>
      </c>
      <c r="E142" s="5"/>
      <c r="F142" s="5"/>
      <c r="G142" s="6"/>
      <c r="H142" s="5"/>
      <c r="I142" s="5"/>
      <c r="J142" s="5"/>
      <c r="K142" s="5"/>
      <c r="L142" s="5"/>
      <c r="M142" s="3">
        <v>13</v>
      </c>
      <c r="N142" s="3">
        <f t="shared" si="6"/>
        <v>11992</v>
      </c>
      <c r="O142" s="5"/>
      <c r="P142" s="5"/>
      <c r="Q142" s="3"/>
      <c r="R142" s="5"/>
    </row>
    <row r="143" spans="1:18">
      <c r="A143" s="3">
        <f t="shared" si="5"/>
        <v>136</v>
      </c>
      <c r="B143" s="4">
        <v>45127</v>
      </c>
      <c r="C143" s="3" t="s">
        <v>405</v>
      </c>
      <c r="D143" s="3" t="s">
        <v>57</v>
      </c>
      <c r="E143" s="5"/>
      <c r="F143" s="5"/>
      <c r="G143" s="3">
        <v>89</v>
      </c>
      <c r="H143" s="5"/>
      <c r="I143" s="5"/>
      <c r="J143" s="5"/>
      <c r="K143" s="5"/>
      <c r="L143" s="5"/>
      <c r="M143" s="5"/>
      <c r="N143" s="3">
        <f t="shared" si="6"/>
        <v>12081</v>
      </c>
      <c r="O143" s="5"/>
      <c r="P143" s="5"/>
      <c r="Q143" s="3"/>
      <c r="R143" s="5"/>
    </row>
    <row r="144" spans="1:18">
      <c r="A144" s="3">
        <f t="shared" si="5"/>
        <v>137</v>
      </c>
      <c r="B144" s="4">
        <v>45127</v>
      </c>
      <c r="C144" s="3" t="s">
        <v>57</v>
      </c>
      <c r="D144" s="3" t="s">
        <v>407</v>
      </c>
      <c r="E144" s="5"/>
      <c r="F144" s="5"/>
      <c r="G144" s="3">
        <v>28</v>
      </c>
      <c r="H144" s="5"/>
      <c r="I144" s="5"/>
      <c r="J144" s="5"/>
      <c r="K144" s="5"/>
      <c r="L144" s="5"/>
      <c r="M144" s="5"/>
      <c r="N144" s="3">
        <f t="shared" si="6"/>
        <v>12109</v>
      </c>
      <c r="O144" s="5"/>
      <c r="P144" s="5"/>
      <c r="Q144" s="3"/>
      <c r="R144" s="5"/>
    </row>
    <row r="145" spans="1:19">
      <c r="A145" s="3">
        <f t="shared" si="5"/>
        <v>138</v>
      </c>
      <c r="B145" s="4">
        <v>45128</v>
      </c>
      <c r="C145" s="3" t="s">
        <v>405</v>
      </c>
      <c r="D145" s="3" t="s">
        <v>408</v>
      </c>
      <c r="E145" s="5"/>
      <c r="F145" s="5"/>
      <c r="G145" s="3">
        <v>63</v>
      </c>
      <c r="H145" s="5"/>
      <c r="I145" s="5"/>
      <c r="J145" s="5"/>
      <c r="K145" s="5"/>
      <c r="L145" s="5"/>
      <c r="M145" s="5"/>
      <c r="N145" s="3">
        <f t="shared" si="6"/>
        <v>12172</v>
      </c>
      <c r="O145" s="5"/>
      <c r="P145" s="5"/>
      <c r="Q145" s="3"/>
      <c r="R145" s="5"/>
    </row>
    <row r="146" spans="1:19">
      <c r="A146" s="3">
        <f t="shared" si="5"/>
        <v>139</v>
      </c>
      <c r="B146" s="4">
        <v>45128</v>
      </c>
      <c r="C146" s="3" t="s">
        <v>409</v>
      </c>
      <c r="D146" s="3" t="s">
        <v>410</v>
      </c>
      <c r="E146" s="5"/>
      <c r="F146" s="5"/>
      <c r="G146" s="3">
        <v>17</v>
      </c>
      <c r="H146" s="5"/>
      <c r="I146" s="5"/>
      <c r="J146" s="5"/>
      <c r="K146" s="5"/>
      <c r="L146" s="5"/>
      <c r="M146" s="5"/>
      <c r="N146" s="3">
        <f t="shared" si="6"/>
        <v>12189</v>
      </c>
      <c r="O146" s="5"/>
      <c r="P146" s="5"/>
      <c r="Q146" s="3"/>
      <c r="R146" s="5"/>
    </row>
    <row r="147" spans="1:19">
      <c r="A147" s="3">
        <f t="shared" si="5"/>
        <v>140</v>
      </c>
      <c r="B147" s="4">
        <v>45129</v>
      </c>
      <c r="C147" s="3" t="s">
        <v>385</v>
      </c>
      <c r="D147" s="3" t="s">
        <v>156</v>
      </c>
      <c r="E147" s="5"/>
      <c r="F147" s="5"/>
      <c r="G147" s="6"/>
      <c r="H147" s="3">
        <v>119</v>
      </c>
      <c r="I147" s="5"/>
      <c r="J147" s="5"/>
      <c r="K147" s="5"/>
      <c r="L147" s="5"/>
      <c r="M147" s="5"/>
      <c r="N147" s="3">
        <f t="shared" si="6"/>
        <v>12308</v>
      </c>
      <c r="O147" s="5"/>
      <c r="P147" s="5"/>
      <c r="Q147" s="3"/>
      <c r="R147" s="5"/>
    </row>
    <row r="148" spans="1:19">
      <c r="A148" s="3">
        <f t="shared" si="5"/>
        <v>141</v>
      </c>
      <c r="B148" s="4">
        <v>45130</v>
      </c>
      <c r="C148" s="3" t="s">
        <v>109</v>
      </c>
      <c r="D148" s="3" t="s">
        <v>232</v>
      </c>
      <c r="E148" s="5"/>
      <c r="F148" s="5"/>
      <c r="G148" s="6"/>
      <c r="H148" s="3"/>
      <c r="I148" s="3"/>
      <c r="J148" s="3"/>
      <c r="K148" s="3"/>
      <c r="L148" s="3">
        <v>88</v>
      </c>
      <c r="N148" s="3">
        <f t="shared" si="6"/>
        <v>12396</v>
      </c>
      <c r="O148" s="5"/>
      <c r="P148" s="5"/>
      <c r="Q148" s="3"/>
      <c r="R148" s="5"/>
    </row>
    <row r="149" spans="1:19">
      <c r="A149" s="3">
        <f t="shared" si="5"/>
        <v>142</v>
      </c>
      <c r="B149" s="4">
        <v>45130</v>
      </c>
      <c r="C149" s="3" t="s">
        <v>157</v>
      </c>
      <c r="D149" s="3" t="s">
        <v>136</v>
      </c>
      <c r="E149" s="5"/>
      <c r="F149" s="5"/>
      <c r="G149" s="6">
        <v>106</v>
      </c>
      <c r="H149" s="3"/>
      <c r="I149" s="3"/>
      <c r="J149" s="3"/>
      <c r="K149" s="3"/>
      <c r="L149" s="3"/>
      <c r="M149" s="3"/>
      <c r="N149" s="3">
        <f t="shared" si="6"/>
        <v>12502</v>
      </c>
      <c r="O149" s="5"/>
      <c r="P149" s="5"/>
      <c r="Q149" s="3"/>
      <c r="R149" s="5"/>
    </row>
    <row r="150" spans="1:19">
      <c r="A150" s="3">
        <f t="shared" si="5"/>
        <v>143</v>
      </c>
      <c r="B150" s="4">
        <v>45131</v>
      </c>
      <c r="C150" s="3" t="s">
        <v>68</v>
      </c>
      <c r="D150" s="3" t="s">
        <v>65</v>
      </c>
      <c r="E150" s="5"/>
      <c r="F150" s="5"/>
      <c r="G150" s="3"/>
      <c r="H150" s="3">
        <v>22</v>
      </c>
      <c r="I150" s="5"/>
      <c r="J150" s="5"/>
      <c r="K150" s="5"/>
      <c r="L150" s="5"/>
      <c r="M150" s="5"/>
      <c r="N150" s="3">
        <f t="shared" si="6"/>
        <v>12524</v>
      </c>
      <c r="O150" s="5"/>
      <c r="P150" s="5"/>
      <c r="Q150" s="3"/>
      <c r="R150" s="5"/>
    </row>
    <row r="151" spans="1:19">
      <c r="A151" s="3">
        <f t="shared" si="5"/>
        <v>144</v>
      </c>
      <c r="B151" s="4">
        <v>45131</v>
      </c>
      <c r="C151" s="3" t="s">
        <v>65</v>
      </c>
      <c r="D151" s="3" t="s">
        <v>411</v>
      </c>
      <c r="E151" s="5"/>
      <c r="F151" s="5"/>
      <c r="G151" s="3">
        <v>27</v>
      </c>
      <c r="H151" s="3"/>
      <c r="I151" s="5"/>
      <c r="J151" s="5"/>
      <c r="K151" s="5"/>
      <c r="L151" s="5"/>
      <c r="M151" s="5"/>
      <c r="N151" s="3">
        <f t="shared" si="6"/>
        <v>12551</v>
      </c>
      <c r="O151" s="5"/>
      <c r="P151" s="5"/>
      <c r="Q151" s="3"/>
      <c r="R151" s="5"/>
    </row>
    <row r="152" spans="1:19">
      <c r="A152" s="3">
        <f t="shared" si="5"/>
        <v>145</v>
      </c>
      <c r="B152" s="4">
        <v>45131</v>
      </c>
      <c r="C152" s="3" t="s">
        <v>65</v>
      </c>
      <c r="D152" s="3" t="s">
        <v>412</v>
      </c>
      <c r="E152" s="5"/>
      <c r="F152" s="5"/>
      <c r="G152" s="6">
        <v>130</v>
      </c>
      <c r="H152" s="5"/>
      <c r="I152" s="5"/>
      <c r="J152" s="5"/>
      <c r="K152" s="5"/>
      <c r="L152" s="5"/>
      <c r="M152" s="5"/>
      <c r="N152" s="3">
        <f t="shared" si="6"/>
        <v>12681</v>
      </c>
      <c r="O152" s="5"/>
      <c r="P152" s="5"/>
      <c r="Q152" s="3"/>
      <c r="R152" s="5"/>
    </row>
    <row r="153" spans="1:19">
      <c r="A153" s="3">
        <f t="shared" si="5"/>
        <v>146</v>
      </c>
      <c r="B153" s="4">
        <v>45131</v>
      </c>
      <c r="C153" s="3" t="s">
        <v>75</v>
      </c>
      <c r="D153" s="3" t="s">
        <v>413</v>
      </c>
      <c r="E153" s="5"/>
      <c r="F153" s="5"/>
      <c r="G153" s="6">
        <v>30</v>
      </c>
      <c r="H153" s="5"/>
      <c r="I153" s="5"/>
      <c r="J153" s="5"/>
      <c r="K153" s="5"/>
      <c r="L153" s="5"/>
      <c r="M153" s="5"/>
      <c r="N153" s="3">
        <f t="shared" si="6"/>
        <v>12711</v>
      </c>
      <c r="O153" s="5"/>
      <c r="P153" s="5"/>
      <c r="Q153" s="3"/>
      <c r="R153" s="5"/>
    </row>
    <row r="154" spans="1:19">
      <c r="A154" s="3">
        <f t="shared" si="5"/>
        <v>147</v>
      </c>
      <c r="B154" s="4">
        <v>45131</v>
      </c>
      <c r="C154" s="3" t="s">
        <v>414</v>
      </c>
      <c r="D154" s="3" t="s">
        <v>90</v>
      </c>
      <c r="E154" s="5"/>
      <c r="F154" s="5"/>
      <c r="G154" s="6">
        <v>95</v>
      </c>
      <c r="H154" s="5"/>
      <c r="I154" s="5"/>
      <c r="J154" s="5"/>
      <c r="K154" s="5"/>
      <c r="L154" s="5"/>
      <c r="M154" s="5"/>
      <c r="N154" s="3">
        <f t="shared" si="6"/>
        <v>12806</v>
      </c>
      <c r="O154" s="5"/>
      <c r="P154" s="5"/>
      <c r="Q154" s="3"/>
      <c r="R154" s="5"/>
    </row>
    <row r="155" spans="1:19">
      <c r="A155" s="3">
        <f t="shared" si="5"/>
        <v>148</v>
      </c>
      <c r="B155" s="4">
        <v>45132</v>
      </c>
      <c r="C155" s="3" t="s">
        <v>90</v>
      </c>
      <c r="D155" s="3" t="s">
        <v>127</v>
      </c>
      <c r="E155" s="5"/>
      <c r="F155" s="5"/>
      <c r="G155" s="6">
        <v>52</v>
      </c>
      <c r="H155" s="5"/>
      <c r="I155" s="5"/>
      <c r="J155" s="5"/>
      <c r="K155" s="5"/>
      <c r="L155" s="5"/>
      <c r="M155" s="5"/>
      <c r="N155" s="3">
        <f t="shared" si="6"/>
        <v>12858</v>
      </c>
      <c r="O155" s="5"/>
      <c r="P155" s="5"/>
      <c r="Q155" s="3"/>
      <c r="R155" s="5"/>
    </row>
    <row r="156" spans="1:19">
      <c r="A156" s="3">
        <f t="shared" si="5"/>
        <v>149</v>
      </c>
      <c r="B156" s="4">
        <v>45132</v>
      </c>
      <c r="C156" s="3" t="s">
        <v>127</v>
      </c>
      <c r="D156" s="3" t="s">
        <v>103</v>
      </c>
      <c r="E156" s="5"/>
      <c r="F156" s="5"/>
      <c r="G156" s="6">
        <v>130</v>
      </c>
      <c r="H156" s="5"/>
      <c r="I156" s="5"/>
      <c r="J156" s="5"/>
      <c r="K156" s="5"/>
      <c r="L156" s="5"/>
      <c r="M156" s="5"/>
      <c r="N156" s="3">
        <f t="shared" si="6"/>
        <v>12988</v>
      </c>
      <c r="O156" s="5"/>
      <c r="P156" s="5"/>
      <c r="Q156" s="3"/>
      <c r="R156" s="5"/>
    </row>
    <row r="157" spans="1:19">
      <c r="A157" s="3">
        <f t="shared" si="5"/>
        <v>150</v>
      </c>
      <c r="B157" s="4">
        <v>45132</v>
      </c>
      <c r="C157" s="3" t="s">
        <v>103</v>
      </c>
      <c r="D157" s="3" t="s">
        <v>415</v>
      </c>
      <c r="E157" s="5"/>
      <c r="F157" s="5"/>
      <c r="G157" s="6">
        <v>57</v>
      </c>
      <c r="H157" s="5"/>
      <c r="I157" s="5"/>
      <c r="J157" s="5"/>
      <c r="K157" s="5"/>
      <c r="L157" s="5"/>
      <c r="M157" s="5"/>
      <c r="N157" s="3">
        <f t="shared" si="6"/>
        <v>13045</v>
      </c>
      <c r="O157" s="5"/>
      <c r="P157" s="5"/>
      <c r="Q157" s="3"/>
      <c r="R157" s="5"/>
      <c r="S157">
        <f>5261+1641</f>
        <v>6902</v>
      </c>
    </row>
    <row r="158" spans="1:19">
      <c r="A158" s="3">
        <f t="shared" si="5"/>
        <v>151</v>
      </c>
      <c r="B158" s="4">
        <v>45132</v>
      </c>
      <c r="C158" s="3" t="s">
        <v>42</v>
      </c>
      <c r="D158" s="3" t="s">
        <v>307</v>
      </c>
      <c r="E158" s="5"/>
      <c r="F158" s="5"/>
      <c r="G158" s="6">
        <v>117</v>
      </c>
      <c r="H158" s="5"/>
      <c r="I158" s="5"/>
      <c r="J158" s="5"/>
      <c r="K158" s="5"/>
      <c r="L158" s="5"/>
      <c r="M158" s="5"/>
      <c r="N158" s="3">
        <f t="shared" si="6"/>
        <v>13162</v>
      </c>
      <c r="O158" s="5"/>
      <c r="P158" s="5"/>
      <c r="Q158" s="3"/>
      <c r="R158" s="5"/>
    </row>
    <row r="159" spans="1:19">
      <c r="A159" s="3">
        <f t="shared" si="5"/>
        <v>152</v>
      </c>
      <c r="B159" s="4">
        <v>45132</v>
      </c>
      <c r="C159" s="3" t="s">
        <v>86</v>
      </c>
      <c r="D159" s="3" t="s">
        <v>188</v>
      </c>
      <c r="E159" s="5"/>
      <c r="F159" s="5"/>
      <c r="G159" s="6">
        <v>53</v>
      </c>
      <c r="H159" s="5"/>
      <c r="I159" s="5"/>
      <c r="J159" s="5"/>
      <c r="K159" s="5"/>
      <c r="L159" s="5"/>
      <c r="M159" s="5"/>
      <c r="N159" s="3">
        <f t="shared" si="6"/>
        <v>13215</v>
      </c>
      <c r="O159" s="5"/>
      <c r="P159" s="5"/>
      <c r="Q159" s="3"/>
      <c r="R159" s="5"/>
    </row>
    <row r="160" spans="1:19">
      <c r="A160" s="3">
        <f t="shared" si="5"/>
        <v>153</v>
      </c>
      <c r="B160" s="4">
        <v>45132</v>
      </c>
      <c r="C160" s="3" t="s">
        <v>188</v>
      </c>
      <c r="D160" s="3" t="s">
        <v>190</v>
      </c>
      <c r="E160" s="5"/>
      <c r="F160" s="5"/>
      <c r="G160" s="6">
        <v>150</v>
      </c>
      <c r="H160" s="5"/>
      <c r="I160" s="5"/>
      <c r="J160" s="5"/>
      <c r="K160" s="5"/>
      <c r="L160" s="5"/>
      <c r="M160" s="5"/>
      <c r="N160" s="3">
        <f t="shared" si="6"/>
        <v>13365</v>
      </c>
      <c r="O160" s="5"/>
      <c r="P160" s="5"/>
      <c r="Q160" s="3"/>
      <c r="R160" s="5"/>
    </row>
    <row r="161" spans="1:18">
      <c r="A161" s="3"/>
      <c r="B161" s="4"/>
      <c r="C161" s="3"/>
      <c r="D161" s="3"/>
      <c r="E161" s="5"/>
      <c r="F161" s="5"/>
      <c r="G161" s="6"/>
      <c r="H161" s="5"/>
      <c r="I161" s="5"/>
      <c r="J161" s="5"/>
      <c r="K161" s="5"/>
      <c r="L161" s="5"/>
      <c r="M161" s="5"/>
      <c r="N161" s="3"/>
      <c r="O161" s="5"/>
      <c r="P161" s="5"/>
      <c r="Q161" s="3"/>
      <c r="R161" s="5"/>
    </row>
    <row r="162" spans="1:18">
      <c r="A162" s="3"/>
      <c r="B162" s="4"/>
      <c r="C162" s="3"/>
      <c r="D162" s="3"/>
      <c r="E162" s="5"/>
      <c r="F162" s="5"/>
      <c r="G162" s="6"/>
      <c r="H162" s="5"/>
      <c r="I162" s="5"/>
      <c r="J162" s="5"/>
      <c r="K162" s="5"/>
      <c r="L162" s="5"/>
      <c r="M162" s="5"/>
      <c r="N162" s="3"/>
      <c r="O162" s="5"/>
      <c r="P162" s="5"/>
      <c r="Q162" s="3"/>
      <c r="R162" s="5"/>
    </row>
    <row r="163" spans="1:18">
      <c r="A163" s="3"/>
      <c r="B163" s="4"/>
      <c r="C163" s="3"/>
      <c r="D163" s="3"/>
      <c r="E163" s="5"/>
      <c r="F163" s="5"/>
      <c r="G163" s="6"/>
      <c r="H163" s="5"/>
      <c r="I163" s="5"/>
      <c r="J163" s="5"/>
      <c r="K163" s="5"/>
      <c r="L163" s="5"/>
      <c r="M163" s="5"/>
      <c r="N163" s="3"/>
      <c r="O163" s="5"/>
      <c r="P163" s="5"/>
      <c r="Q163" s="3"/>
      <c r="R163" s="5"/>
    </row>
    <row r="164" spans="1:18">
      <c r="A164" s="3"/>
      <c r="B164" s="4"/>
      <c r="C164" s="3"/>
      <c r="D164" s="3"/>
      <c r="E164" s="5"/>
      <c r="F164" s="5"/>
      <c r="G164" s="6"/>
      <c r="H164" s="5"/>
      <c r="I164" s="5"/>
      <c r="J164" s="5"/>
      <c r="K164" s="5"/>
      <c r="L164" s="5"/>
      <c r="M164" s="5"/>
      <c r="N164" s="3"/>
      <c r="O164" s="5"/>
      <c r="P164" s="5"/>
      <c r="Q164" s="3"/>
      <c r="R164" s="5"/>
    </row>
    <row r="165" spans="1:18">
      <c r="A165" s="3"/>
      <c r="B165" s="4"/>
      <c r="C165" s="3"/>
      <c r="D165" s="3"/>
      <c r="E165" s="5"/>
      <c r="F165" s="5"/>
      <c r="G165" s="6"/>
      <c r="H165" s="5"/>
      <c r="I165" s="5"/>
      <c r="J165" s="5"/>
      <c r="K165" s="5"/>
      <c r="L165" s="5"/>
      <c r="M165" s="5"/>
      <c r="N165" s="3"/>
      <c r="O165" s="5"/>
      <c r="P165" s="5"/>
      <c r="Q165" s="3"/>
      <c r="R165" s="5"/>
    </row>
    <row r="166" spans="1:18">
      <c r="A166" s="3"/>
      <c r="B166" s="4"/>
      <c r="C166" s="3"/>
      <c r="D166" s="3"/>
      <c r="E166" s="5"/>
      <c r="F166" s="5"/>
      <c r="G166" s="6"/>
      <c r="H166" s="5"/>
      <c r="I166" s="5"/>
      <c r="J166" s="5"/>
      <c r="K166" s="5"/>
      <c r="L166" s="5"/>
      <c r="M166" s="5"/>
      <c r="N166" s="3"/>
      <c r="O166" s="5"/>
      <c r="P166" s="5"/>
      <c r="Q166" s="3"/>
      <c r="R166" s="5"/>
    </row>
    <row r="167" spans="1:18">
      <c r="A167" s="3"/>
      <c r="B167" s="4"/>
      <c r="C167" s="3"/>
      <c r="D167" s="3"/>
      <c r="E167" s="5"/>
      <c r="F167" s="5"/>
      <c r="G167" s="6"/>
      <c r="H167" s="5"/>
      <c r="I167" s="5"/>
      <c r="J167" s="5"/>
      <c r="K167" s="5"/>
      <c r="L167" s="5"/>
      <c r="M167" s="5"/>
      <c r="N167" s="3"/>
      <c r="O167" s="5"/>
      <c r="P167" s="5"/>
      <c r="Q167" s="3"/>
      <c r="R167" s="5"/>
    </row>
    <row r="168" spans="1:18">
      <c r="A168" s="3"/>
      <c r="B168" s="4"/>
      <c r="C168" s="3"/>
      <c r="D168" s="3"/>
      <c r="E168" s="5"/>
      <c r="F168" s="5"/>
      <c r="G168" s="6"/>
      <c r="H168" s="5"/>
      <c r="I168" s="5"/>
      <c r="J168" s="5"/>
      <c r="K168" s="5"/>
      <c r="L168" s="5"/>
      <c r="M168" s="5"/>
      <c r="N168" s="3"/>
      <c r="O168" s="5"/>
      <c r="P168" s="5"/>
      <c r="Q168" s="3"/>
      <c r="R168" s="5"/>
    </row>
    <row r="169" spans="1:18">
      <c r="A169" s="3"/>
      <c r="B169" s="4"/>
      <c r="C169" s="3"/>
      <c r="D169" s="3"/>
      <c r="E169" s="5"/>
      <c r="F169" s="5"/>
      <c r="G169" s="6"/>
      <c r="H169" s="5"/>
      <c r="I169" s="5"/>
      <c r="J169" s="5"/>
      <c r="K169" s="5"/>
      <c r="L169" s="5"/>
      <c r="M169" s="5"/>
      <c r="N169" s="3"/>
      <c r="O169" s="5"/>
      <c r="P169" s="5"/>
      <c r="Q169" s="3"/>
      <c r="R169" s="5"/>
    </row>
    <row r="170" spans="1:18">
      <c r="A170" s="3"/>
      <c r="B170" s="4"/>
      <c r="C170" s="3"/>
      <c r="D170" s="3"/>
      <c r="E170" s="5"/>
      <c r="F170" s="5"/>
      <c r="G170" s="6"/>
      <c r="H170" s="5"/>
      <c r="I170" s="5"/>
      <c r="J170" s="5"/>
      <c r="K170" s="5"/>
      <c r="L170" s="5"/>
      <c r="M170" s="5"/>
      <c r="N170" s="3"/>
      <c r="O170" s="5"/>
      <c r="P170" s="5"/>
      <c r="Q170" s="3"/>
      <c r="R170" s="5"/>
    </row>
    <row r="171" spans="1:18">
      <c r="A171" s="3"/>
      <c r="B171" s="4"/>
      <c r="C171" s="3"/>
      <c r="D171" s="3"/>
      <c r="E171" s="5"/>
      <c r="F171" s="5"/>
      <c r="G171" s="6"/>
      <c r="H171" s="5"/>
      <c r="I171" s="5"/>
      <c r="J171" s="5"/>
      <c r="K171" s="5"/>
      <c r="L171" s="5"/>
      <c r="M171" s="5"/>
      <c r="N171" s="3"/>
      <c r="O171" s="5"/>
      <c r="P171" s="5"/>
      <c r="Q171" s="3"/>
      <c r="R171" s="5"/>
    </row>
    <row r="172" spans="1:18">
      <c r="A172" s="3"/>
      <c r="B172" s="4"/>
      <c r="C172" s="3"/>
      <c r="D172" s="3"/>
      <c r="E172" s="5"/>
      <c r="F172" s="5"/>
      <c r="G172" s="6"/>
      <c r="H172" s="5"/>
      <c r="I172" s="5"/>
      <c r="J172" s="5"/>
      <c r="K172" s="5"/>
      <c r="L172" s="5"/>
      <c r="M172" s="5"/>
      <c r="N172" s="3"/>
      <c r="O172" s="5"/>
      <c r="P172" s="5"/>
      <c r="Q172" s="3"/>
      <c r="R172" s="5"/>
    </row>
    <row r="173" spans="1:18">
      <c r="A173" s="3"/>
      <c r="B173" s="4"/>
      <c r="C173" s="3"/>
      <c r="D173" s="3"/>
      <c r="E173" s="5"/>
      <c r="F173" s="5"/>
      <c r="G173" s="6"/>
      <c r="H173" s="5"/>
      <c r="I173" s="5"/>
      <c r="J173" s="5"/>
      <c r="K173" s="5"/>
      <c r="L173" s="5"/>
      <c r="M173" s="5"/>
      <c r="N173" s="3"/>
      <c r="O173" s="5"/>
      <c r="P173" s="5"/>
      <c r="Q173" s="3"/>
      <c r="R173" s="5"/>
    </row>
    <row r="174" spans="1:18">
      <c r="A174" s="3"/>
      <c r="B174" s="4"/>
      <c r="C174" s="3"/>
      <c r="D174" s="3"/>
      <c r="E174" s="5"/>
      <c r="F174" s="5"/>
      <c r="G174" s="6"/>
      <c r="H174" s="5"/>
      <c r="I174" s="5"/>
      <c r="J174" s="5"/>
      <c r="K174" s="5"/>
      <c r="L174" s="5"/>
      <c r="M174" s="5"/>
      <c r="N174" s="3"/>
      <c r="O174" s="5"/>
      <c r="P174" s="5"/>
      <c r="Q174" s="3"/>
      <c r="R174" s="5"/>
    </row>
    <row r="175" spans="1:18">
      <c r="A175" s="3"/>
      <c r="B175" s="4"/>
      <c r="C175" s="3"/>
      <c r="D175" s="3"/>
      <c r="E175" s="5"/>
      <c r="F175" s="5"/>
      <c r="G175" s="6"/>
      <c r="H175" s="5"/>
      <c r="I175" s="5"/>
      <c r="J175" s="5"/>
      <c r="K175" s="5"/>
      <c r="L175" s="5"/>
      <c r="M175" s="5"/>
      <c r="N175" s="3"/>
      <c r="O175" s="5"/>
      <c r="P175" s="5"/>
      <c r="Q175" s="3"/>
      <c r="R175" s="5"/>
    </row>
    <row r="176" spans="1:18">
      <c r="A176" s="3"/>
      <c r="B176" s="4"/>
      <c r="C176" s="3"/>
      <c r="D176" s="3"/>
      <c r="E176" s="5"/>
      <c r="F176" s="5"/>
      <c r="G176" s="6"/>
      <c r="H176" s="5"/>
      <c r="I176" s="5"/>
      <c r="J176" s="5"/>
      <c r="K176" s="5"/>
      <c r="L176" s="5"/>
      <c r="M176" s="5"/>
      <c r="N176" s="3"/>
      <c r="O176" s="5"/>
      <c r="P176" s="5"/>
      <c r="Q176" s="3"/>
      <c r="R176" s="5"/>
    </row>
    <row r="177" spans="1:18">
      <c r="A177" s="3"/>
      <c r="B177" s="4"/>
      <c r="C177" s="3"/>
      <c r="D177" s="3"/>
      <c r="E177" s="5"/>
      <c r="F177" s="5"/>
      <c r="G177" s="6"/>
      <c r="H177" s="5"/>
      <c r="I177" s="5"/>
      <c r="J177" s="5"/>
      <c r="K177" s="5"/>
      <c r="L177" s="5"/>
      <c r="M177" s="5"/>
      <c r="N177" s="3"/>
      <c r="O177" s="5"/>
      <c r="P177" s="5"/>
      <c r="Q177" s="3"/>
      <c r="R177" s="5"/>
    </row>
    <row r="178" spans="1:18">
      <c r="A178" s="3"/>
      <c r="B178" s="4"/>
      <c r="C178" s="3"/>
      <c r="D178" s="3"/>
      <c r="E178" s="5"/>
      <c r="F178" s="5"/>
      <c r="G178" s="6"/>
      <c r="H178" s="5"/>
      <c r="I178" s="5"/>
      <c r="J178" s="5"/>
      <c r="K178" s="5"/>
      <c r="L178" s="5"/>
      <c r="M178" s="5"/>
      <c r="N178" s="3"/>
      <c r="O178" s="5"/>
      <c r="P178" s="5"/>
      <c r="Q178" s="3"/>
      <c r="R178" s="5"/>
    </row>
    <row r="179" spans="1:18">
      <c r="A179" s="3"/>
      <c r="B179" s="4"/>
      <c r="C179" s="3"/>
      <c r="D179" s="3"/>
      <c r="E179" s="5"/>
      <c r="F179" s="5"/>
      <c r="G179" s="6"/>
      <c r="H179" s="5"/>
      <c r="I179" s="5"/>
      <c r="J179" s="5"/>
      <c r="K179" s="5"/>
      <c r="L179" s="5"/>
      <c r="M179" s="5"/>
      <c r="N179" s="3"/>
      <c r="O179" s="5"/>
      <c r="P179" s="5"/>
      <c r="Q179" s="3"/>
      <c r="R179" s="5"/>
    </row>
    <row r="180" spans="1:18">
      <c r="A180" s="3"/>
      <c r="B180" s="4"/>
      <c r="C180" s="3"/>
      <c r="D180" s="3"/>
      <c r="E180" s="5"/>
      <c r="F180" s="5"/>
      <c r="G180" s="6"/>
      <c r="H180" s="5"/>
      <c r="I180" s="5"/>
      <c r="J180" s="5"/>
      <c r="K180" s="5"/>
      <c r="L180" s="5"/>
      <c r="M180" s="5"/>
      <c r="N180" s="3"/>
      <c r="O180" s="5"/>
      <c r="P180" s="5"/>
      <c r="Q180" s="3"/>
      <c r="R180" s="5"/>
    </row>
    <row r="181" spans="1:18">
      <c r="A181" s="3"/>
      <c r="B181" s="4"/>
      <c r="C181" s="3"/>
      <c r="D181" s="3"/>
      <c r="E181" s="5"/>
      <c r="F181" s="5"/>
      <c r="G181" s="6"/>
      <c r="H181" s="5"/>
      <c r="I181" s="5"/>
      <c r="J181" s="5"/>
      <c r="K181" s="5"/>
      <c r="L181" s="5"/>
      <c r="M181" s="5"/>
      <c r="N181" s="3"/>
      <c r="O181" s="5"/>
      <c r="P181" s="5"/>
      <c r="Q181" s="3"/>
      <c r="R181" s="5"/>
    </row>
    <row r="182" spans="1:18">
      <c r="A182" s="3"/>
      <c r="B182" s="4"/>
      <c r="C182" s="3"/>
      <c r="D182" s="3"/>
      <c r="E182" s="5"/>
      <c r="F182" s="5"/>
      <c r="G182" s="6"/>
      <c r="H182" s="5"/>
      <c r="I182" s="5"/>
      <c r="J182" s="5"/>
      <c r="K182" s="5"/>
      <c r="L182" s="5"/>
      <c r="M182" s="5"/>
      <c r="N182" s="3"/>
      <c r="O182" s="5"/>
      <c r="P182" s="5"/>
      <c r="Q182" s="3"/>
      <c r="R182" s="5"/>
    </row>
    <row r="183" spans="1:18" ht="18.75">
      <c r="A183" s="3"/>
      <c r="B183" s="5"/>
      <c r="C183" s="5"/>
      <c r="D183" s="5"/>
      <c r="E183" s="5"/>
      <c r="F183" s="5"/>
      <c r="G183" s="6">
        <f>+SUM(G8:G182)</f>
        <v>10364</v>
      </c>
      <c r="H183" s="6">
        <f t="shared" ref="H183:M183" si="7">+SUM(H8:H182)</f>
        <v>600</v>
      </c>
      <c r="I183" s="6">
        <f t="shared" si="7"/>
        <v>725</v>
      </c>
      <c r="J183" s="6">
        <f t="shared" si="7"/>
        <v>436</v>
      </c>
      <c r="K183" s="6">
        <f t="shared" si="7"/>
        <v>539</v>
      </c>
      <c r="L183" s="6">
        <f t="shared" si="7"/>
        <v>566</v>
      </c>
      <c r="M183" s="6">
        <f t="shared" si="7"/>
        <v>135</v>
      </c>
      <c r="N183" s="10">
        <f>+SUM(G183:M183)</f>
        <v>13365</v>
      </c>
      <c r="O183" s="5"/>
      <c r="P183" s="5"/>
      <c r="Q183" s="5"/>
      <c r="R183" s="5"/>
    </row>
    <row r="184" spans="1:18" ht="18.75">
      <c r="A184" s="5"/>
      <c r="B184" s="5"/>
      <c r="C184" s="5"/>
      <c r="D184" s="5"/>
      <c r="E184" s="5"/>
      <c r="F184" s="5"/>
      <c r="G184" s="10">
        <v>17139</v>
      </c>
      <c r="H184" s="10">
        <v>813</v>
      </c>
      <c r="I184" s="10">
        <v>1002</v>
      </c>
      <c r="J184" s="10">
        <v>483</v>
      </c>
      <c r="K184" s="10">
        <v>539</v>
      </c>
      <c r="L184" s="10">
        <v>566</v>
      </c>
      <c r="M184" s="10">
        <v>163</v>
      </c>
      <c r="N184" s="12">
        <f>+SUM(G184:M184)</f>
        <v>20705</v>
      </c>
      <c r="O184" s="5"/>
      <c r="P184" s="5"/>
      <c r="Q184" s="5"/>
      <c r="R184" s="5"/>
    </row>
    <row r="185" spans="1:18">
      <c r="N185">
        <f>+N183+371</f>
        <v>13736</v>
      </c>
    </row>
    <row r="187" spans="1:18" ht="15.75">
      <c r="B187" s="266" t="s">
        <v>0</v>
      </c>
      <c r="C187" s="266"/>
      <c r="D187" s="16" t="s">
        <v>1</v>
      </c>
      <c r="E187" s="17"/>
      <c r="F187" s="17"/>
      <c r="G187" s="18"/>
    </row>
    <row r="188" spans="1:18" ht="15.75">
      <c r="B188" s="266" t="s">
        <v>2</v>
      </c>
      <c r="C188" s="266"/>
      <c r="D188" s="19" t="s">
        <v>435</v>
      </c>
      <c r="E188" s="20"/>
      <c r="F188" s="20"/>
      <c r="G188" s="21"/>
    </row>
    <row r="189" spans="1:18" ht="15.75">
      <c r="B189" s="265" t="s">
        <v>417</v>
      </c>
      <c r="C189" s="265"/>
      <c r="D189" s="221" t="s">
        <v>433</v>
      </c>
      <c r="E189" s="221"/>
      <c r="F189" s="221"/>
      <c r="G189" s="221"/>
    </row>
    <row r="190" spans="1:18" ht="18.75">
      <c r="B190" s="262" t="s">
        <v>419</v>
      </c>
      <c r="C190" s="263"/>
      <c r="D190" s="263"/>
      <c r="E190" s="263"/>
      <c r="F190" s="263"/>
      <c r="G190" s="264"/>
    </row>
    <row r="191" spans="1:18" ht="60">
      <c r="B191" s="27" t="s">
        <v>8</v>
      </c>
      <c r="C191" s="27" t="s">
        <v>9</v>
      </c>
      <c r="D191" s="27" t="s">
        <v>420</v>
      </c>
      <c r="E191" s="28" t="s">
        <v>421</v>
      </c>
      <c r="F191" s="28" t="s">
        <v>422</v>
      </c>
      <c r="G191" s="27" t="s">
        <v>423</v>
      </c>
      <c r="J191" s="3" t="s">
        <v>429</v>
      </c>
      <c r="K191" s="3" t="s">
        <v>430</v>
      </c>
      <c r="L191" s="3" t="s">
        <v>420</v>
      </c>
      <c r="M191" s="3" t="s">
        <v>421</v>
      </c>
      <c r="N191" s="3" t="s">
        <v>422</v>
      </c>
      <c r="O191" t="s">
        <v>431</v>
      </c>
    </row>
    <row r="192" spans="1:18">
      <c r="B192" s="29">
        <v>1</v>
      </c>
      <c r="C192" s="7">
        <v>45085</v>
      </c>
      <c r="D192" s="6">
        <v>4300</v>
      </c>
      <c r="E192" s="6"/>
      <c r="F192" s="6"/>
      <c r="G192" s="6">
        <v>1098</v>
      </c>
      <c r="J192" s="3">
        <v>63</v>
      </c>
      <c r="K192" s="3">
        <v>17139</v>
      </c>
      <c r="L192" s="3">
        <v>14000</v>
      </c>
      <c r="M192" s="3">
        <v>10364</v>
      </c>
      <c r="N192" s="3">
        <v>3636</v>
      </c>
    </row>
    <row r="193" spans="2:14">
      <c r="B193" s="30">
        <f>+B192+1</f>
        <v>2</v>
      </c>
      <c r="C193" s="31">
        <v>45075</v>
      </c>
      <c r="D193" s="30">
        <v>2450</v>
      </c>
      <c r="E193" s="30"/>
      <c r="F193" s="30"/>
      <c r="G193" s="29">
        <v>1090</v>
      </c>
      <c r="J193" s="3">
        <v>75</v>
      </c>
      <c r="K193" s="3">
        <v>813</v>
      </c>
      <c r="L193" s="3">
        <v>600</v>
      </c>
      <c r="M193" s="3">
        <v>600</v>
      </c>
      <c r="N193" s="3">
        <v>0</v>
      </c>
    </row>
    <row r="194" spans="2:14">
      <c r="B194" s="29">
        <f>1+B193</f>
        <v>3</v>
      </c>
      <c r="C194" s="39">
        <v>45074</v>
      </c>
      <c r="D194" s="3">
        <v>600</v>
      </c>
      <c r="E194" s="5"/>
      <c r="F194" s="5"/>
      <c r="G194" s="3">
        <v>1088</v>
      </c>
      <c r="J194" s="3">
        <v>90</v>
      </c>
      <c r="K194" s="3">
        <v>1002</v>
      </c>
      <c r="L194" s="3">
        <v>1050</v>
      </c>
      <c r="M194" s="3">
        <v>725</v>
      </c>
      <c r="N194" s="3">
        <v>325</v>
      </c>
    </row>
    <row r="195" spans="2:14">
      <c r="B195" s="29">
        <f>1+B194</f>
        <v>4</v>
      </c>
      <c r="C195" s="32">
        <v>45098</v>
      </c>
      <c r="D195" s="29">
        <v>3200</v>
      </c>
      <c r="E195" s="29"/>
      <c r="F195" s="29"/>
      <c r="G195" s="29">
        <v>7903</v>
      </c>
      <c r="J195" s="3">
        <v>110</v>
      </c>
      <c r="K195" s="3">
        <v>483</v>
      </c>
      <c r="L195" s="3">
        <v>525</v>
      </c>
      <c r="M195" s="3">
        <v>436</v>
      </c>
      <c r="N195" s="3">
        <v>89</v>
      </c>
    </row>
    <row r="196" spans="2:14">
      <c r="B196" s="29">
        <f>1+B195</f>
        <v>5</v>
      </c>
      <c r="C196" s="7">
        <v>45114</v>
      </c>
      <c r="D196" s="29">
        <v>1950</v>
      </c>
      <c r="E196" s="29"/>
      <c r="F196" s="29"/>
      <c r="G196" s="29">
        <v>7906</v>
      </c>
      <c r="J196" s="3">
        <v>125</v>
      </c>
      <c r="K196" s="3">
        <v>539</v>
      </c>
      <c r="L196" s="3">
        <v>540</v>
      </c>
      <c r="M196" s="3">
        <v>539</v>
      </c>
      <c r="N196" s="3">
        <v>1</v>
      </c>
    </row>
    <row r="197" spans="2:14">
      <c r="B197" s="29">
        <f>1+B196</f>
        <v>6</v>
      </c>
      <c r="C197" s="32">
        <v>45133</v>
      </c>
      <c r="D197" s="29">
        <v>1500</v>
      </c>
      <c r="E197" s="29"/>
      <c r="F197" s="29"/>
      <c r="G197" s="29">
        <v>7916</v>
      </c>
      <c r="J197" s="3">
        <v>140</v>
      </c>
      <c r="K197" s="3">
        <v>566</v>
      </c>
      <c r="L197" s="3">
        <v>576</v>
      </c>
      <c r="M197" s="3">
        <v>566</v>
      </c>
      <c r="N197" s="3">
        <v>10</v>
      </c>
    </row>
    <row r="198" spans="2:14">
      <c r="B198" s="29"/>
      <c r="C198" s="32"/>
      <c r="D198" s="29"/>
      <c r="E198" s="29"/>
      <c r="F198" s="29"/>
      <c r="G198" s="33"/>
      <c r="J198" s="3">
        <v>160</v>
      </c>
      <c r="K198" s="3">
        <v>163</v>
      </c>
      <c r="L198" s="3">
        <v>168</v>
      </c>
      <c r="M198" s="3">
        <v>135</v>
      </c>
      <c r="N198" s="3">
        <v>33</v>
      </c>
    </row>
    <row r="199" spans="2:14">
      <c r="B199" s="29"/>
      <c r="C199" s="32"/>
      <c r="D199" s="29"/>
      <c r="E199" s="29"/>
      <c r="F199" s="29"/>
      <c r="G199" s="33"/>
    </row>
    <row r="200" spans="2:14">
      <c r="B200" s="29"/>
      <c r="C200" s="32"/>
      <c r="D200" s="29"/>
      <c r="E200" s="29"/>
      <c r="F200" s="29"/>
      <c r="G200" s="33"/>
    </row>
    <row r="201" spans="2:14">
      <c r="B201" s="29"/>
      <c r="C201" s="32"/>
      <c r="D201" s="29"/>
      <c r="E201" s="29"/>
      <c r="F201" s="29"/>
      <c r="G201" s="33"/>
    </row>
    <row r="202" spans="2:14">
      <c r="B202" s="29"/>
      <c r="C202" s="32" t="s">
        <v>424</v>
      </c>
      <c r="D202" s="29">
        <f>SUM(D192:D201)</f>
        <v>14000</v>
      </c>
      <c r="E202" s="29"/>
      <c r="F202" s="29"/>
      <c r="G202" s="33"/>
    </row>
    <row r="203" spans="2:14" ht="18.75">
      <c r="B203" s="262" t="s">
        <v>425</v>
      </c>
      <c r="C203" s="263"/>
      <c r="D203" s="263"/>
      <c r="E203" s="263"/>
      <c r="F203" s="263"/>
      <c r="G203" s="264"/>
    </row>
    <row r="204" spans="2:14" ht="60">
      <c r="B204" s="27" t="s">
        <v>8</v>
      </c>
      <c r="C204" s="27" t="s">
        <v>9</v>
      </c>
      <c r="D204" s="27" t="s">
        <v>420</v>
      </c>
      <c r="E204" s="28" t="s">
        <v>421</v>
      </c>
      <c r="F204" s="28" t="s">
        <v>422</v>
      </c>
      <c r="G204" s="27" t="s">
        <v>19</v>
      </c>
    </row>
    <row r="205" spans="2:14">
      <c r="B205" s="29">
        <v>1</v>
      </c>
      <c r="C205" s="7">
        <v>45075</v>
      </c>
      <c r="D205" s="6">
        <v>300</v>
      </c>
      <c r="E205" s="6"/>
      <c r="F205" s="6"/>
      <c r="G205" s="3">
        <v>1090</v>
      </c>
    </row>
    <row r="206" spans="2:14">
      <c r="B206" s="30">
        <f>+B205+1</f>
        <v>2</v>
      </c>
      <c r="C206" s="39">
        <v>45114</v>
      </c>
      <c r="D206" s="3">
        <v>300</v>
      </c>
      <c r="E206" s="5"/>
      <c r="F206" s="5"/>
      <c r="G206" s="3">
        <v>7906</v>
      </c>
    </row>
    <row r="207" spans="2:14">
      <c r="B207" s="29">
        <v>3</v>
      </c>
      <c r="C207" s="32"/>
      <c r="D207" s="29"/>
      <c r="E207" s="29"/>
      <c r="F207" s="29"/>
      <c r="G207" s="29"/>
    </row>
    <row r="208" spans="2:14">
      <c r="B208" s="29">
        <v>3</v>
      </c>
      <c r="C208" s="32"/>
      <c r="D208" s="29"/>
      <c r="E208" s="29"/>
      <c r="F208" s="29"/>
      <c r="G208" s="29"/>
    </row>
    <row r="209" spans="2:7">
      <c r="B209" s="29"/>
      <c r="C209" s="32"/>
      <c r="D209" s="29"/>
      <c r="E209" s="29"/>
      <c r="F209" s="29"/>
      <c r="G209" s="29"/>
    </row>
    <row r="210" spans="2:7">
      <c r="B210" s="29"/>
      <c r="C210" s="32"/>
      <c r="D210" s="29"/>
      <c r="E210" s="29"/>
      <c r="F210" s="29"/>
      <c r="G210" s="29"/>
    </row>
    <row r="211" spans="2:7">
      <c r="B211" s="29"/>
      <c r="C211" s="32"/>
      <c r="D211" s="29"/>
      <c r="E211" s="29"/>
      <c r="F211" s="29"/>
      <c r="G211" s="29"/>
    </row>
    <row r="212" spans="2:7">
      <c r="B212" s="29"/>
      <c r="C212" s="32"/>
      <c r="D212" s="29"/>
      <c r="E212" s="29"/>
      <c r="F212" s="29"/>
      <c r="G212" s="29"/>
    </row>
    <row r="213" spans="2:7">
      <c r="B213" s="29"/>
      <c r="C213" s="32"/>
      <c r="D213" s="29"/>
      <c r="E213" s="29"/>
      <c r="F213" s="29"/>
      <c r="G213" s="29"/>
    </row>
    <row r="214" spans="2:7">
      <c r="B214" s="29"/>
      <c r="C214" s="32"/>
      <c r="D214" s="29"/>
      <c r="E214" s="29"/>
      <c r="F214" s="29"/>
      <c r="G214" s="29"/>
    </row>
    <row r="215" spans="2:7">
      <c r="B215" s="29"/>
      <c r="C215" s="32"/>
      <c r="D215" s="29"/>
      <c r="E215" s="29"/>
      <c r="F215" s="29"/>
      <c r="G215" s="33"/>
    </row>
    <row r="216" spans="2:7">
      <c r="B216" s="29"/>
      <c r="C216" s="32" t="s">
        <v>424</v>
      </c>
      <c r="D216" s="29">
        <f>SUM(D205:D215)</f>
        <v>600</v>
      </c>
      <c r="E216" s="29"/>
      <c r="F216" s="29"/>
      <c r="G216" s="33"/>
    </row>
    <row r="217" spans="2:7" ht="18.75">
      <c r="B217" s="262" t="s">
        <v>426</v>
      </c>
      <c r="C217" s="263"/>
      <c r="D217" s="263"/>
      <c r="E217" s="263"/>
      <c r="F217" s="263"/>
      <c r="G217" s="264"/>
    </row>
    <row r="218" spans="2:7" ht="60">
      <c r="B218" s="27" t="s">
        <v>8</v>
      </c>
      <c r="C218" s="27" t="s">
        <v>9</v>
      </c>
      <c r="D218" s="27" t="s">
        <v>420</v>
      </c>
      <c r="E218" s="28" t="s">
        <v>421</v>
      </c>
      <c r="F218" s="28" t="s">
        <v>422</v>
      </c>
      <c r="G218" s="27" t="s">
        <v>19</v>
      </c>
    </row>
    <row r="219" spans="2:7">
      <c r="B219" s="30">
        <v>1</v>
      </c>
      <c r="C219" s="7">
        <v>45085</v>
      </c>
      <c r="D219" s="6">
        <v>300</v>
      </c>
      <c r="E219" s="6"/>
      <c r="F219" s="6"/>
      <c r="G219" s="3">
        <v>1098</v>
      </c>
    </row>
    <row r="220" spans="2:7">
      <c r="B220" s="30">
        <f>+B219+1</f>
        <v>2</v>
      </c>
      <c r="C220" s="31">
        <v>45074</v>
      </c>
      <c r="D220" s="30">
        <v>750</v>
      </c>
      <c r="E220" s="30"/>
      <c r="F220" s="30"/>
      <c r="G220" s="29">
        <v>1088</v>
      </c>
    </row>
    <row r="221" spans="2:7">
      <c r="B221" s="29"/>
      <c r="C221" s="32"/>
      <c r="D221" s="29"/>
      <c r="E221" s="29"/>
      <c r="F221" s="29"/>
      <c r="G221" s="29"/>
    </row>
    <row r="222" spans="2:7">
      <c r="B222" s="29"/>
      <c r="C222" s="32"/>
      <c r="D222" s="29"/>
      <c r="E222" s="29"/>
      <c r="F222" s="29"/>
      <c r="G222" s="29"/>
    </row>
    <row r="223" spans="2:7">
      <c r="B223" s="29"/>
      <c r="C223" s="32"/>
      <c r="D223" s="29"/>
      <c r="E223" s="29"/>
      <c r="F223" s="29"/>
      <c r="G223" s="29"/>
    </row>
    <row r="224" spans="2:7">
      <c r="B224" s="30"/>
      <c r="C224" s="31"/>
      <c r="D224" s="30"/>
      <c r="E224" s="30"/>
      <c r="F224" s="30"/>
      <c r="G224" s="29"/>
    </row>
    <row r="225" spans="2:7">
      <c r="B225" s="30"/>
      <c r="C225" s="31"/>
      <c r="D225" s="34"/>
      <c r="E225" s="30"/>
      <c r="F225" s="30"/>
      <c r="G225" s="29"/>
    </row>
    <row r="226" spans="2:7">
      <c r="B226" s="30"/>
      <c r="C226" s="31"/>
      <c r="D226" s="34"/>
      <c r="E226" s="30"/>
      <c r="F226" s="30"/>
      <c r="G226" s="29"/>
    </row>
    <row r="227" spans="2:7">
      <c r="B227" s="30"/>
      <c r="C227" s="31"/>
      <c r="D227" s="34"/>
      <c r="E227" s="30"/>
      <c r="F227" s="30"/>
      <c r="G227" s="33"/>
    </row>
    <row r="228" spans="2:7">
      <c r="B228" s="30"/>
      <c r="C228" s="31"/>
      <c r="D228" s="34"/>
      <c r="E228" s="30"/>
      <c r="F228" s="30"/>
      <c r="G228" s="33"/>
    </row>
    <row r="229" spans="2:7">
      <c r="B229" s="30"/>
      <c r="C229" s="32" t="s">
        <v>424</v>
      </c>
      <c r="D229" s="29">
        <f>SUM(D219:D228)</f>
        <v>1050</v>
      </c>
      <c r="E229" s="30"/>
      <c r="F229" s="30"/>
      <c r="G229" s="33"/>
    </row>
    <row r="230" spans="2:7" ht="18.75">
      <c r="B230" s="262" t="s">
        <v>427</v>
      </c>
      <c r="C230" s="263"/>
      <c r="D230" s="263"/>
      <c r="E230" s="263"/>
      <c r="F230" s="263"/>
      <c r="G230" s="264"/>
    </row>
    <row r="231" spans="2:7" ht="60">
      <c r="B231" s="27" t="s">
        <v>8</v>
      </c>
      <c r="C231" s="27" t="s">
        <v>9</v>
      </c>
      <c r="D231" s="27" t="s">
        <v>420</v>
      </c>
      <c r="E231" s="28" t="s">
        <v>421</v>
      </c>
      <c r="F231" s="28" t="s">
        <v>422</v>
      </c>
      <c r="G231" s="27" t="s">
        <v>19</v>
      </c>
    </row>
    <row r="232" spans="2:7">
      <c r="B232" s="29">
        <v>1</v>
      </c>
      <c r="C232" s="4">
        <v>45075</v>
      </c>
      <c r="D232" s="3">
        <v>375</v>
      </c>
      <c r="E232" s="3"/>
      <c r="F232" s="3"/>
      <c r="G232" s="3">
        <v>1090</v>
      </c>
    </row>
    <row r="233" spans="2:7">
      <c r="B233" s="29">
        <v>2</v>
      </c>
      <c r="C233" s="4">
        <v>45114</v>
      </c>
      <c r="D233" s="3">
        <v>150</v>
      </c>
      <c r="E233" s="3"/>
      <c r="F233" s="3"/>
      <c r="G233" s="3">
        <v>7906</v>
      </c>
    </row>
    <row r="234" spans="2:7">
      <c r="B234" s="29">
        <v>3</v>
      </c>
      <c r="C234" s="35"/>
      <c r="D234" s="41"/>
      <c r="E234" s="41"/>
      <c r="F234" s="41"/>
      <c r="G234" s="41"/>
    </row>
    <row r="235" spans="2:7">
      <c r="B235" s="29">
        <v>4</v>
      </c>
      <c r="C235" s="35"/>
      <c r="D235" s="29"/>
      <c r="E235" s="29"/>
      <c r="F235" s="29"/>
      <c r="G235" s="29"/>
    </row>
    <row r="236" spans="2:7">
      <c r="B236" s="29">
        <v>5</v>
      </c>
      <c r="C236" s="32"/>
      <c r="D236" s="29"/>
      <c r="E236" s="29"/>
      <c r="F236" s="29"/>
      <c r="G236" s="29"/>
    </row>
    <row r="237" spans="2:7">
      <c r="B237" s="29">
        <v>6</v>
      </c>
      <c r="C237" s="32"/>
      <c r="D237" s="29"/>
      <c r="E237" s="29"/>
      <c r="F237" s="29"/>
      <c r="G237" s="29"/>
    </row>
    <row r="238" spans="2:7">
      <c r="B238" s="29">
        <v>7</v>
      </c>
      <c r="C238" s="32"/>
      <c r="D238" s="29"/>
      <c r="E238" s="29"/>
      <c r="F238" s="29"/>
      <c r="G238" s="29"/>
    </row>
    <row r="239" spans="2:7">
      <c r="B239" s="29">
        <f>+B238+1</f>
        <v>8</v>
      </c>
      <c r="C239" s="32"/>
      <c r="D239" s="29"/>
      <c r="E239" s="29"/>
      <c r="F239" s="29"/>
      <c r="G239" s="33"/>
    </row>
    <row r="240" spans="2:7">
      <c r="B240" s="29"/>
      <c r="C240" s="32"/>
      <c r="D240" s="29"/>
      <c r="E240" s="29"/>
      <c r="F240" s="29"/>
      <c r="G240" s="33"/>
    </row>
    <row r="241" spans="2:7">
      <c r="B241" s="29"/>
      <c r="C241" s="32" t="s">
        <v>424</v>
      </c>
      <c r="D241" s="29">
        <f>SUM(D231:D240)</f>
        <v>525</v>
      </c>
      <c r="E241" s="29"/>
      <c r="F241" s="29"/>
      <c r="G241" s="33"/>
    </row>
    <row r="242" spans="2:7">
      <c r="B242" s="36"/>
      <c r="C242" s="37"/>
      <c r="D242" s="38"/>
      <c r="E242" s="38"/>
      <c r="F242" s="38"/>
      <c r="G242" s="33"/>
    </row>
    <row r="243" spans="2:7" ht="18.75">
      <c r="B243" s="262" t="s">
        <v>436</v>
      </c>
      <c r="C243" s="263"/>
      <c r="D243" s="263"/>
      <c r="E243" s="263"/>
      <c r="F243" s="263"/>
      <c r="G243" s="264"/>
    </row>
    <row r="244" spans="2:7" ht="60">
      <c r="B244" s="27" t="s">
        <v>8</v>
      </c>
      <c r="C244" s="27" t="s">
        <v>9</v>
      </c>
      <c r="D244" s="27" t="s">
        <v>420</v>
      </c>
      <c r="E244" s="28" t="s">
        <v>421</v>
      </c>
      <c r="F244" s="28" t="s">
        <v>422</v>
      </c>
      <c r="G244" s="27" t="s">
        <v>19</v>
      </c>
    </row>
    <row r="245" spans="2:7">
      <c r="B245" s="29">
        <v>1</v>
      </c>
      <c r="C245" s="32">
        <v>45080</v>
      </c>
      <c r="D245" s="29">
        <v>540</v>
      </c>
      <c r="E245" s="29"/>
      <c r="F245" s="29"/>
      <c r="G245" s="29">
        <v>1093</v>
      </c>
    </row>
    <row r="246" spans="2:7">
      <c r="B246" s="29"/>
      <c r="C246" s="32"/>
      <c r="D246" s="29"/>
      <c r="E246" s="29"/>
      <c r="F246" s="29"/>
      <c r="G246" s="29"/>
    </row>
    <row r="247" spans="2:7">
      <c r="B247" s="29"/>
      <c r="C247" s="32"/>
      <c r="D247" s="29"/>
      <c r="E247" s="29"/>
      <c r="F247" s="29"/>
      <c r="G247" s="29"/>
    </row>
    <row r="248" spans="2:7">
      <c r="B248" s="29"/>
      <c r="C248" s="32"/>
      <c r="D248" s="29"/>
      <c r="E248" s="29"/>
      <c r="F248" s="29"/>
      <c r="G248" s="29"/>
    </row>
    <row r="249" spans="2:7">
      <c r="B249" s="29"/>
      <c r="C249" s="32"/>
      <c r="D249" s="29"/>
      <c r="E249" s="29"/>
      <c r="F249" s="29"/>
      <c r="G249" s="29"/>
    </row>
    <row r="250" spans="2:7">
      <c r="B250" s="29"/>
      <c r="C250" s="32"/>
      <c r="D250" s="29"/>
      <c r="E250" s="29"/>
      <c r="F250" s="29"/>
      <c r="G250" s="29"/>
    </row>
    <row r="251" spans="2:7">
      <c r="B251" s="29"/>
      <c r="C251" s="32"/>
      <c r="D251" s="29"/>
      <c r="E251" s="29"/>
      <c r="F251" s="29"/>
      <c r="G251" s="29"/>
    </row>
    <row r="252" spans="2:7">
      <c r="B252" s="29"/>
      <c r="C252" s="32" t="s">
        <v>424</v>
      </c>
      <c r="D252" s="29">
        <f>+SUM(D245:D251)</f>
        <v>540</v>
      </c>
      <c r="E252" s="29"/>
      <c r="F252" s="29"/>
      <c r="G252" s="29"/>
    </row>
    <row r="253" spans="2:7" ht="18.75">
      <c r="B253" s="262" t="s">
        <v>428</v>
      </c>
      <c r="C253" s="263"/>
      <c r="D253" s="263"/>
      <c r="E253" s="263"/>
      <c r="F253" s="263"/>
      <c r="G253" s="264"/>
    </row>
    <row r="254" spans="2:7" ht="60">
      <c r="B254" s="27" t="s">
        <v>8</v>
      </c>
      <c r="C254" s="27" t="s">
        <v>9</v>
      </c>
      <c r="D254" s="27" t="s">
        <v>420</v>
      </c>
      <c r="E254" s="28" t="s">
        <v>421</v>
      </c>
      <c r="F254" s="28" t="s">
        <v>422</v>
      </c>
      <c r="G254" s="27" t="s">
        <v>19</v>
      </c>
    </row>
    <row r="255" spans="2:7">
      <c r="B255" s="29">
        <v>1</v>
      </c>
      <c r="C255" s="32">
        <v>45080</v>
      </c>
      <c r="D255" s="29">
        <v>576</v>
      </c>
      <c r="E255" s="29"/>
      <c r="F255" s="29"/>
      <c r="G255" s="29">
        <v>1093</v>
      </c>
    </row>
    <row r="256" spans="2:7">
      <c r="B256" s="29"/>
      <c r="C256" s="32"/>
      <c r="D256" s="29"/>
      <c r="E256" s="29"/>
      <c r="F256" s="29"/>
      <c r="G256" s="29"/>
    </row>
    <row r="257" spans="2:7">
      <c r="B257" s="29"/>
      <c r="C257" s="32"/>
      <c r="D257" s="29"/>
      <c r="E257" s="29"/>
      <c r="F257" s="29"/>
      <c r="G257" s="29"/>
    </row>
    <row r="258" spans="2:7">
      <c r="B258" s="29"/>
      <c r="C258" s="32"/>
      <c r="D258" s="29"/>
      <c r="E258" s="29"/>
      <c r="F258" s="29"/>
      <c r="G258" s="29"/>
    </row>
    <row r="259" spans="2:7">
      <c r="B259" s="29"/>
      <c r="C259" s="32"/>
      <c r="D259" s="29"/>
      <c r="E259" s="29"/>
      <c r="F259" s="29"/>
      <c r="G259" s="29"/>
    </row>
    <row r="260" spans="2:7">
      <c r="B260" s="29"/>
      <c r="C260" s="32"/>
      <c r="D260" s="29"/>
      <c r="E260" s="29"/>
      <c r="F260" s="29"/>
      <c r="G260" s="29"/>
    </row>
    <row r="261" spans="2:7">
      <c r="B261" s="29"/>
      <c r="C261" s="32"/>
      <c r="D261" s="29"/>
      <c r="E261" s="29"/>
      <c r="F261" s="29"/>
      <c r="G261" s="29"/>
    </row>
    <row r="262" spans="2:7">
      <c r="B262" s="29"/>
      <c r="C262" s="32" t="s">
        <v>424</v>
      </c>
      <c r="D262" s="29">
        <f>+SUM(D255:D261)</f>
        <v>576</v>
      </c>
      <c r="E262" s="29"/>
      <c r="F262" s="29"/>
      <c r="G262" s="29"/>
    </row>
    <row r="263" spans="2:7" ht="18.75">
      <c r="B263" s="262" t="s">
        <v>437</v>
      </c>
      <c r="C263" s="263"/>
      <c r="D263" s="263"/>
      <c r="E263" s="263"/>
      <c r="F263" s="263"/>
      <c r="G263" s="264"/>
    </row>
    <row r="264" spans="2:7" ht="60">
      <c r="B264" s="27" t="s">
        <v>8</v>
      </c>
      <c r="C264" s="27" t="s">
        <v>9</v>
      </c>
      <c r="D264" s="27" t="s">
        <v>420</v>
      </c>
      <c r="E264" s="28" t="s">
        <v>421</v>
      </c>
      <c r="F264" s="28" t="s">
        <v>422</v>
      </c>
      <c r="G264" s="27" t="s">
        <v>19</v>
      </c>
    </row>
    <row r="265" spans="2:7">
      <c r="B265" s="29">
        <v>1</v>
      </c>
      <c r="C265" s="32">
        <v>45080</v>
      </c>
      <c r="D265" s="29">
        <v>168</v>
      </c>
      <c r="E265" s="29"/>
      <c r="F265" s="29"/>
      <c r="G265" s="29">
        <v>1093</v>
      </c>
    </row>
    <row r="266" spans="2:7">
      <c r="B266" s="29"/>
      <c r="C266" s="32"/>
      <c r="D266" s="29"/>
      <c r="E266" s="29"/>
      <c r="F266" s="29"/>
      <c r="G266" s="29"/>
    </row>
    <row r="267" spans="2:7">
      <c r="B267" s="29"/>
      <c r="C267" s="32"/>
      <c r="D267" s="29"/>
      <c r="E267" s="29"/>
      <c r="F267" s="29"/>
      <c r="G267" s="29"/>
    </row>
    <row r="268" spans="2:7">
      <c r="B268" s="29"/>
      <c r="C268" s="32"/>
      <c r="D268" s="29"/>
      <c r="E268" s="29"/>
      <c r="F268" s="29"/>
      <c r="G268" s="29"/>
    </row>
    <row r="269" spans="2:7">
      <c r="B269" s="29"/>
      <c r="C269" s="32"/>
      <c r="D269" s="29"/>
      <c r="E269" s="29"/>
      <c r="F269" s="29"/>
      <c r="G269" s="29"/>
    </row>
    <row r="270" spans="2:7">
      <c r="B270" s="29"/>
      <c r="C270" s="32"/>
      <c r="D270" s="29"/>
      <c r="E270" s="29"/>
      <c r="F270" s="29"/>
      <c r="G270" s="29"/>
    </row>
    <row r="271" spans="2:7">
      <c r="B271" s="29"/>
      <c r="C271" s="32"/>
      <c r="D271" s="29"/>
      <c r="E271" s="29"/>
      <c r="F271" s="29"/>
      <c r="G271" s="29"/>
    </row>
    <row r="272" spans="2:7">
      <c r="B272" s="29"/>
      <c r="C272" s="32" t="s">
        <v>424</v>
      </c>
      <c r="D272" s="29">
        <f>+SUM(D265:D271)</f>
        <v>168</v>
      </c>
      <c r="E272" s="29"/>
      <c r="F272" s="29"/>
      <c r="G272" s="29"/>
    </row>
  </sheetData>
  <autoFilter ref="C6:D162"/>
  <mergeCells count="33">
    <mergeCell ref="B243:G243"/>
    <mergeCell ref="B253:G253"/>
    <mergeCell ref="B263:G263"/>
    <mergeCell ref="B189:C189"/>
    <mergeCell ref="D189:G189"/>
    <mergeCell ref="B190:G190"/>
    <mergeCell ref="B203:G203"/>
    <mergeCell ref="B217:G217"/>
    <mergeCell ref="B230:G230"/>
    <mergeCell ref="B188:C188"/>
    <mergeCell ref="A5:B5"/>
    <mergeCell ref="C5:R5"/>
    <mergeCell ref="A6:A7"/>
    <mergeCell ref="B6:B7"/>
    <mergeCell ref="C6:C7"/>
    <mergeCell ref="D6:D7"/>
    <mergeCell ref="E6:E7"/>
    <mergeCell ref="F6:F7"/>
    <mergeCell ref="G6:M6"/>
    <mergeCell ref="N6:N7"/>
    <mergeCell ref="O6:O7"/>
    <mergeCell ref="P6:P7"/>
    <mergeCell ref="Q6:Q7"/>
    <mergeCell ref="R6:R7"/>
    <mergeCell ref="B187:C187"/>
    <mergeCell ref="A1:B1"/>
    <mergeCell ref="C1:D1"/>
    <mergeCell ref="E1:R4"/>
    <mergeCell ref="A2:B2"/>
    <mergeCell ref="C2:D2"/>
    <mergeCell ref="A3:B3"/>
    <mergeCell ref="C3:D3"/>
    <mergeCell ref="C4:D4"/>
  </mergeCells>
  <pageMargins left="0.70866141732283472" right="0.70866141732283472" top="0.74803149606299213" bottom="0.74803149606299213" header="0.31496062992125984" footer="0.31496062992125984"/>
  <pageSetup scale="80" orientation="landscape" r:id="rId1"/>
  <rowBreaks count="2" manualBreakCount="2">
    <brk id="43" min="2" max="9" man="1"/>
    <brk id="86" min="2" max="9" man="1"/>
  </rowBreaks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5"/>
  <sheetViews>
    <sheetView topLeftCell="A148" zoomScaleNormal="100" workbookViewId="0">
      <selection activeCell="K187" sqref="K187"/>
    </sheetView>
  </sheetViews>
  <sheetFormatPr defaultRowHeight="15"/>
  <cols>
    <col min="2" max="2" width="16.28515625" customWidth="1"/>
    <col min="3" max="3" width="17.28515625" customWidth="1"/>
    <col min="4" max="4" width="19.5703125" customWidth="1"/>
    <col min="5" max="5" width="12.85546875" customWidth="1"/>
    <col min="10" max="10" width="10.5703125" customWidth="1"/>
    <col min="11" max="11" width="12.28515625" bestFit="1" customWidth="1"/>
    <col min="12" max="12" width="30.28515625" bestFit="1" customWidth="1"/>
    <col min="14" max="14" width="31.42578125" bestFit="1" customWidth="1"/>
    <col min="15" max="15" width="19" customWidth="1"/>
  </cols>
  <sheetData>
    <row r="1" spans="1:18" ht="18.75">
      <c r="A1" s="273" t="s">
        <v>0</v>
      </c>
      <c r="B1" s="273"/>
      <c r="C1" s="274" t="s">
        <v>1</v>
      </c>
      <c r="D1" s="274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</row>
    <row r="2" spans="1:18" ht="18.75">
      <c r="A2" s="273" t="s">
        <v>2</v>
      </c>
      <c r="B2" s="273"/>
      <c r="C2" s="274" t="s">
        <v>221</v>
      </c>
      <c r="D2" s="274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</row>
    <row r="3" spans="1:18" ht="18.75">
      <c r="A3" s="273" t="s">
        <v>4</v>
      </c>
      <c r="B3" s="273"/>
      <c r="C3" s="274">
        <v>25451</v>
      </c>
      <c r="D3" s="274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</row>
    <row r="4" spans="1:18" ht="18.75">
      <c r="A4" s="1" t="s">
        <v>5</v>
      </c>
      <c r="B4" s="1"/>
      <c r="C4" s="274"/>
      <c r="D4" s="274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</row>
    <row r="5" spans="1:18" ht="18.75">
      <c r="A5" s="276" t="s">
        <v>6</v>
      </c>
      <c r="B5" s="276"/>
      <c r="C5" s="277" t="s">
        <v>222</v>
      </c>
      <c r="D5" s="277"/>
      <c r="E5" s="277"/>
      <c r="F5" s="277"/>
      <c r="G5" s="278"/>
      <c r="H5" s="278"/>
      <c r="I5" s="278"/>
      <c r="J5" s="278"/>
      <c r="K5" s="278"/>
      <c r="L5" s="277"/>
      <c r="M5" s="277"/>
      <c r="N5" s="277"/>
      <c r="O5" s="277"/>
      <c r="P5" s="277"/>
    </row>
    <row r="6" spans="1:18" ht="18">
      <c r="A6" s="279" t="s">
        <v>8</v>
      </c>
      <c r="B6" s="279" t="s">
        <v>9</v>
      </c>
      <c r="C6" s="280" t="s">
        <v>10</v>
      </c>
      <c r="D6" s="280" t="s">
        <v>11</v>
      </c>
      <c r="E6" s="280" t="s">
        <v>12</v>
      </c>
      <c r="F6" s="280" t="s">
        <v>13</v>
      </c>
      <c r="G6" s="281" t="s">
        <v>14</v>
      </c>
      <c r="H6" s="281"/>
      <c r="I6" s="281"/>
      <c r="J6" s="281"/>
      <c r="K6" s="281"/>
      <c r="L6" s="280" t="s">
        <v>15</v>
      </c>
      <c r="M6" s="280" t="s">
        <v>16</v>
      </c>
      <c r="N6" s="280" t="s">
        <v>17</v>
      </c>
      <c r="O6" s="280" t="s">
        <v>18</v>
      </c>
      <c r="P6" s="280" t="s">
        <v>19</v>
      </c>
    </row>
    <row r="7" spans="1:18" ht="18">
      <c r="A7" s="279"/>
      <c r="B7" s="279"/>
      <c r="C7" s="280"/>
      <c r="D7" s="280"/>
      <c r="E7" s="280"/>
      <c r="F7" s="280"/>
      <c r="G7" s="2" t="s">
        <v>20</v>
      </c>
      <c r="H7" s="2" t="s">
        <v>21</v>
      </c>
      <c r="I7" s="2" t="s">
        <v>22</v>
      </c>
      <c r="J7" s="2" t="s">
        <v>23</v>
      </c>
      <c r="K7" s="2" t="s">
        <v>25</v>
      </c>
      <c r="L7" s="280"/>
      <c r="M7" s="280"/>
      <c r="N7" s="280"/>
      <c r="O7" s="280"/>
      <c r="P7" s="280"/>
    </row>
    <row r="8" spans="1:18">
      <c r="A8" s="3">
        <v>1</v>
      </c>
      <c r="B8" s="4">
        <v>45051</v>
      </c>
      <c r="C8" s="3" t="s">
        <v>137</v>
      </c>
      <c r="D8" s="3" t="s">
        <v>223</v>
      </c>
      <c r="E8" s="3" t="s">
        <v>224</v>
      </c>
      <c r="F8" s="6" t="s">
        <v>30</v>
      </c>
      <c r="G8" s="3">
        <v>280</v>
      </c>
      <c r="H8" s="6"/>
      <c r="I8" s="6"/>
      <c r="J8" s="6"/>
      <c r="K8" s="6"/>
      <c r="L8" s="6">
        <f>+G8</f>
        <v>280</v>
      </c>
      <c r="M8" s="6" t="s">
        <v>225</v>
      </c>
      <c r="N8" s="6">
        <v>1.5</v>
      </c>
      <c r="O8" s="6" t="s">
        <v>226</v>
      </c>
      <c r="P8" s="5"/>
    </row>
    <row r="9" spans="1:18">
      <c r="A9" s="3">
        <f>1+A8</f>
        <v>2</v>
      </c>
      <c r="B9" s="4">
        <v>45052</v>
      </c>
      <c r="C9" s="3" t="s">
        <v>137</v>
      </c>
      <c r="D9" s="3" t="s">
        <v>223</v>
      </c>
      <c r="E9" s="3" t="s">
        <v>224</v>
      </c>
      <c r="F9" s="6" t="s">
        <v>30</v>
      </c>
      <c r="G9" s="3">
        <v>152</v>
      </c>
      <c r="H9" s="5"/>
      <c r="I9" s="5"/>
      <c r="J9" s="5"/>
      <c r="K9" s="5"/>
      <c r="L9" s="6">
        <f>L8+G9+H9+I9+J9+K9</f>
        <v>432</v>
      </c>
      <c r="M9" s="6" t="s">
        <v>225</v>
      </c>
      <c r="N9" s="6">
        <v>1.5</v>
      </c>
      <c r="O9" s="6" t="s">
        <v>226</v>
      </c>
      <c r="P9" s="5"/>
    </row>
    <row r="10" spans="1:18">
      <c r="A10" s="3">
        <f t="shared" ref="A10:A26" si="0">1+A9</f>
        <v>3</v>
      </c>
      <c r="B10" s="4">
        <v>45052</v>
      </c>
      <c r="C10" s="3" t="s">
        <v>227</v>
      </c>
      <c r="D10" s="3" t="s">
        <v>228</v>
      </c>
      <c r="E10" s="3" t="s">
        <v>224</v>
      </c>
      <c r="F10" s="6" t="s">
        <v>30</v>
      </c>
      <c r="G10" s="3">
        <v>200</v>
      </c>
      <c r="H10" s="5"/>
      <c r="I10" s="5"/>
      <c r="J10" s="5"/>
      <c r="K10" s="5"/>
      <c r="L10" s="6">
        <f t="shared" ref="L10:L73" si="1">L9+G10+H10+I10+J10+K10</f>
        <v>632</v>
      </c>
      <c r="M10" s="6" t="s">
        <v>225</v>
      </c>
      <c r="N10" s="6">
        <v>1.5</v>
      </c>
      <c r="O10" s="6" t="s">
        <v>226</v>
      </c>
      <c r="P10" s="5"/>
    </row>
    <row r="11" spans="1:18">
      <c r="A11" s="3">
        <f t="shared" si="0"/>
        <v>4</v>
      </c>
      <c r="B11" s="4">
        <v>45053</v>
      </c>
      <c r="C11" s="3" t="s">
        <v>227</v>
      </c>
      <c r="D11" s="3" t="s">
        <v>228</v>
      </c>
      <c r="E11" s="3" t="s">
        <v>224</v>
      </c>
      <c r="F11" s="6" t="s">
        <v>30</v>
      </c>
      <c r="G11" s="3">
        <v>65</v>
      </c>
      <c r="H11" s="5"/>
      <c r="I11" s="5"/>
      <c r="J11" s="5"/>
      <c r="K11" s="5"/>
      <c r="L11" s="6">
        <f t="shared" si="1"/>
        <v>697</v>
      </c>
      <c r="M11" s="6" t="s">
        <v>225</v>
      </c>
      <c r="N11" s="6">
        <v>1.5</v>
      </c>
      <c r="O11" s="6" t="s">
        <v>226</v>
      </c>
      <c r="P11" s="5"/>
    </row>
    <row r="12" spans="1:18">
      <c r="A12" s="3">
        <f t="shared" si="0"/>
        <v>5</v>
      </c>
      <c r="B12" s="4">
        <v>45053</v>
      </c>
      <c r="C12" s="3" t="s">
        <v>90</v>
      </c>
      <c r="D12" s="3" t="s">
        <v>98</v>
      </c>
      <c r="E12" s="3" t="s">
        <v>224</v>
      </c>
      <c r="F12" s="6" t="s">
        <v>30</v>
      </c>
      <c r="G12" s="3">
        <v>93</v>
      </c>
      <c r="H12" s="5"/>
      <c r="I12" s="5"/>
      <c r="J12" s="5"/>
      <c r="K12" s="5"/>
      <c r="L12" s="6">
        <f t="shared" si="1"/>
        <v>790</v>
      </c>
      <c r="M12" s="6" t="s">
        <v>225</v>
      </c>
      <c r="N12" s="6">
        <v>1.5</v>
      </c>
      <c r="O12" s="6" t="s">
        <v>226</v>
      </c>
      <c r="P12" s="5"/>
      <c r="R12">
        <f>11944+130</f>
        <v>12074</v>
      </c>
    </row>
    <row r="13" spans="1:18">
      <c r="A13" s="3">
        <f t="shared" si="0"/>
        <v>6</v>
      </c>
      <c r="B13" s="4">
        <v>45053</v>
      </c>
      <c r="C13" s="3" t="s">
        <v>98</v>
      </c>
      <c r="D13" s="3" t="s">
        <v>128</v>
      </c>
      <c r="E13" s="3" t="s">
        <v>224</v>
      </c>
      <c r="F13" s="6" t="s">
        <v>30</v>
      </c>
      <c r="G13" s="3">
        <v>35</v>
      </c>
      <c r="H13" s="5"/>
      <c r="I13" s="5"/>
      <c r="J13" s="5"/>
      <c r="K13" s="5"/>
      <c r="L13" s="6">
        <f t="shared" si="1"/>
        <v>825</v>
      </c>
      <c r="M13" s="6" t="s">
        <v>225</v>
      </c>
      <c r="N13" s="6">
        <v>1.5</v>
      </c>
      <c r="O13" s="6" t="s">
        <v>226</v>
      </c>
      <c r="P13" s="5"/>
    </row>
    <row r="14" spans="1:18">
      <c r="A14" s="3">
        <f t="shared" si="0"/>
        <v>7</v>
      </c>
      <c r="B14" s="4">
        <v>45053</v>
      </c>
      <c r="C14" s="3" t="s">
        <v>128</v>
      </c>
      <c r="D14" s="3" t="s">
        <v>229</v>
      </c>
      <c r="E14" s="3" t="s">
        <v>224</v>
      </c>
      <c r="F14" s="6" t="s">
        <v>30</v>
      </c>
      <c r="G14" s="3">
        <v>200</v>
      </c>
      <c r="H14" s="5"/>
      <c r="I14" s="5"/>
      <c r="J14" s="5"/>
      <c r="K14" s="5"/>
      <c r="L14" s="6">
        <f t="shared" si="1"/>
        <v>1025</v>
      </c>
      <c r="M14" s="6" t="s">
        <v>225</v>
      </c>
      <c r="N14" s="6">
        <v>1.5</v>
      </c>
      <c r="O14" s="6" t="s">
        <v>226</v>
      </c>
      <c r="P14" s="5"/>
    </row>
    <row r="15" spans="1:18">
      <c r="A15" s="3">
        <f t="shared" si="0"/>
        <v>8</v>
      </c>
      <c r="B15" s="4">
        <v>45054</v>
      </c>
      <c r="C15" s="3" t="s">
        <v>128</v>
      </c>
      <c r="D15" s="3" t="s">
        <v>229</v>
      </c>
      <c r="E15" s="3" t="s">
        <v>224</v>
      </c>
      <c r="F15" s="6" t="s">
        <v>30</v>
      </c>
      <c r="G15" s="3">
        <v>150</v>
      </c>
      <c r="H15" s="5"/>
      <c r="I15" s="5"/>
      <c r="J15" s="5"/>
      <c r="K15" s="5"/>
      <c r="L15" s="6">
        <f t="shared" si="1"/>
        <v>1175</v>
      </c>
      <c r="M15" s="6" t="s">
        <v>225</v>
      </c>
      <c r="N15" s="6">
        <v>1.5</v>
      </c>
      <c r="O15" s="6" t="s">
        <v>226</v>
      </c>
      <c r="P15" s="5"/>
    </row>
    <row r="16" spans="1:18">
      <c r="A16" s="3">
        <f t="shared" si="0"/>
        <v>9</v>
      </c>
      <c r="B16" s="4">
        <v>45055</v>
      </c>
      <c r="C16" s="3" t="s">
        <v>128</v>
      </c>
      <c r="D16" s="3" t="s">
        <v>229</v>
      </c>
      <c r="E16" s="3" t="s">
        <v>224</v>
      </c>
      <c r="F16" s="6" t="s">
        <v>30</v>
      </c>
      <c r="G16" s="3">
        <v>60</v>
      </c>
      <c r="H16" s="5"/>
      <c r="I16" s="5"/>
      <c r="J16" s="5"/>
      <c r="K16" s="5"/>
      <c r="L16" s="6">
        <f t="shared" si="1"/>
        <v>1235</v>
      </c>
      <c r="M16" s="6" t="s">
        <v>225</v>
      </c>
      <c r="N16" s="6">
        <v>1.5</v>
      </c>
      <c r="O16" s="6" t="s">
        <v>226</v>
      </c>
      <c r="P16" s="5"/>
    </row>
    <row r="17" spans="1:16">
      <c r="A17" s="3">
        <f t="shared" si="0"/>
        <v>10</v>
      </c>
      <c r="B17" s="4">
        <v>45055</v>
      </c>
      <c r="C17" s="3" t="s">
        <v>230</v>
      </c>
      <c r="D17" s="3" t="s">
        <v>231</v>
      </c>
      <c r="E17" s="3" t="s">
        <v>224</v>
      </c>
      <c r="F17" s="6" t="s">
        <v>30</v>
      </c>
      <c r="G17" s="3">
        <v>200</v>
      </c>
      <c r="H17" s="5"/>
      <c r="I17" s="5"/>
      <c r="J17" s="5"/>
      <c r="K17" s="5"/>
      <c r="L17" s="6">
        <f t="shared" si="1"/>
        <v>1435</v>
      </c>
      <c r="M17" s="6" t="s">
        <v>225</v>
      </c>
      <c r="N17" s="6">
        <v>1.5</v>
      </c>
      <c r="O17" s="6" t="s">
        <v>226</v>
      </c>
      <c r="P17" s="5"/>
    </row>
    <row r="18" spans="1:16">
      <c r="A18" s="3">
        <f t="shared" si="0"/>
        <v>11</v>
      </c>
      <c r="B18" s="4">
        <v>45057</v>
      </c>
      <c r="C18" s="3" t="s">
        <v>77</v>
      </c>
      <c r="D18" s="3" t="s">
        <v>232</v>
      </c>
      <c r="E18" s="3" t="s">
        <v>224</v>
      </c>
      <c r="F18" s="6" t="s">
        <v>30</v>
      </c>
      <c r="G18" s="6">
        <v>106</v>
      </c>
      <c r="H18" s="5"/>
      <c r="I18" s="5"/>
      <c r="J18" s="5"/>
      <c r="K18" s="5"/>
      <c r="L18" s="6">
        <f t="shared" si="1"/>
        <v>1541</v>
      </c>
      <c r="M18" s="6" t="s">
        <v>225</v>
      </c>
      <c r="N18" s="6">
        <v>1.5</v>
      </c>
      <c r="O18" s="6" t="s">
        <v>226</v>
      </c>
      <c r="P18" s="5"/>
    </row>
    <row r="19" spans="1:16">
      <c r="A19" s="3">
        <f t="shared" si="0"/>
        <v>12</v>
      </c>
      <c r="B19" s="4">
        <v>45057</v>
      </c>
      <c r="C19" s="3" t="s">
        <v>232</v>
      </c>
      <c r="D19" s="3" t="s">
        <v>115</v>
      </c>
      <c r="E19" s="3" t="s">
        <v>224</v>
      </c>
      <c r="F19" s="6" t="s">
        <v>30</v>
      </c>
      <c r="G19" s="6">
        <v>38</v>
      </c>
      <c r="H19" s="5"/>
      <c r="I19" s="5"/>
      <c r="J19" s="5"/>
      <c r="K19" s="5"/>
      <c r="L19" s="6">
        <f t="shared" si="1"/>
        <v>1579</v>
      </c>
      <c r="M19" s="6" t="s">
        <v>225</v>
      </c>
      <c r="N19" s="6">
        <v>1.5</v>
      </c>
      <c r="O19" s="6" t="s">
        <v>226</v>
      </c>
      <c r="P19" s="5"/>
    </row>
    <row r="20" spans="1:16">
      <c r="A20" s="3">
        <f t="shared" si="0"/>
        <v>13</v>
      </c>
      <c r="B20" s="4">
        <v>45057</v>
      </c>
      <c r="C20" s="3" t="s">
        <v>115</v>
      </c>
      <c r="D20" s="3" t="s">
        <v>88</v>
      </c>
      <c r="E20" s="3" t="s">
        <v>224</v>
      </c>
      <c r="F20" s="6" t="s">
        <v>30</v>
      </c>
      <c r="G20" s="6">
        <v>195</v>
      </c>
      <c r="H20" s="5"/>
      <c r="I20" s="5"/>
      <c r="J20" s="5"/>
      <c r="K20" s="5"/>
      <c r="L20" s="6">
        <f t="shared" si="1"/>
        <v>1774</v>
      </c>
      <c r="M20" s="6" t="s">
        <v>225</v>
      </c>
      <c r="N20" s="6">
        <v>1.5</v>
      </c>
      <c r="O20" s="6" t="s">
        <v>226</v>
      </c>
      <c r="P20" s="5"/>
    </row>
    <row r="21" spans="1:16">
      <c r="A21" s="3">
        <f t="shared" si="0"/>
        <v>14</v>
      </c>
      <c r="B21" s="4">
        <v>45058</v>
      </c>
      <c r="C21" s="3" t="s">
        <v>27</v>
      </c>
      <c r="D21" s="3" t="s">
        <v>233</v>
      </c>
      <c r="E21" s="3" t="s">
        <v>224</v>
      </c>
      <c r="F21" s="6" t="s">
        <v>30</v>
      </c>
      <c r="G21" s="3">
        <v>109</v>
      </c>
      <c r="H21" s="5"/>
      <c r="I21" s="5"/>
      <c r="J21" s="5"/>
      <c r="K21" s="5"/>
      <c r="L21" s="6">
        <f t="shared" si="1"/>
        <v>1883</v>
      </c>
      <c r="M21" s="6" t="s">
        <v>225</v>
      </c>
      <c r="N21" s="6">
        <v>1.5</v>
      </c>
      <c r="O21" s="6" t="s">
        <v>226</v>
      </c>
      <c r="P21" s="5"/>
    </row>
    <row r="22" spans="1:16">
      <c r="A22" s="3">
        <f t="shared" si="0"/>
        <v>15</v>
      </c>
      <c r="B22" s="4">
        <v>45058</v>
      </c>
      <c r="C22" s="3" t="s">
        <v>233</v>
      </c>
      <c r="D22" s="3" t="s">
        <v>234</v>
      </c>
      <c r="E22" s="3" t="s">
        <v>224</v>
      </c>
      <c r="F22" s="6" t="s">
        <v>30</v>
      </c>
      <c r="G22" s="3">
        <v>164</v>
      </c>
      <c r="H22" s="5"/>
      <c r="I22" s="5"/>
      <c r="J22" s="5"/>
      <c r="K22" s="5"/>
      <c r="L22" s="6">
        <f t="shared" si="1"/>
        <v>2047</v>
      </c>
      <c r="M22" s="6" t="s">
        <v>225</v>
      </c>
      <c r="N22" s="6">
        <v>1.5</v>
      </c>
      <c r="O22" s="6" t="s">
        <v>226</v>
      </c>
      <c r="P22" s="5"/>
    </row>
    <row r="23" spans="1:16">
      <c r="A23" s="3">
        <f t="shared" si="0"/>
        <v>16</v>
      </c>
      <c r="B23" s="4">
        <v>45058</v>
      </c>
      <c r="C23" s="3" t="s">
        <v>234</v>
      </c>
      <c r="D23" s="3" t="s">
        <v>79</v>
      </c>
      <c r="E23" s="3" t="s">
        <v>224</v>
      </c>
      <c r="F23" s="6" t="s">
        <v>30</v>
      </c>
      <c r="G23" s="3">
        <v>41</v>
      </c>
      <c r="H23" s="5"/>
      <c r="I23" s="5"/>
      <c r="J23" s="5"/>
      <c r="K23" s="5"/>
      <c r="L23" s="6">
        <f t="shared" si="1"/>
        <v>2088</v>
      </c>
      <c r="M23" s="6" t="s">
        <v>225</v>
      </c>
      <c r="N23" s="6">
        <v>1.5</v>
      </c>
      <c r="O23" s="6" t="s">
        <v>226</v>
      </c>
      <c r="P23" s="5"/>
    </row>
    <row r="24" spans="1:16">
      <c r="A24" s="3">
        <f t="shared" si="0"/>
        <v>17</v>
      </c>
      <c r="B24" s="4">
        <v>45059</v>
      </c>
      <c r="C24" s="3" t="s">
        <v>115</v>
      </c>
      <c r="D24" s="3" t="s">
        <v>235</v>
      </c>
      <c r="E24" s="3" t="s">
        <v>224</v>
      </c>
      <c r="F24" s="6" t="s">
        <v>30</v>
      </c>
      <c r="G24" s="6">
        <v>150</v>
      </c>
      <c r="H24" s="5"/>
      <c r="I24" s="5"/>
      <c r="J24" s="5"/>
      <c r="K24" s="5"/>
      <c r="L24" s="6">
        <f t="shared" si="1"/>
        <v>2238</v>
      </c>
      <c r="M24" s="6" t="s">
        <v>225</v>
      </c>
      <c r="N24" s="6">
        <v>1.5</v>
      </c>
      <c r="O24" s="6" t="s">
        <v>226</v>
      </c>
      <c r="P24" s="5"/>
    </row>
    <row r="25" spans="1:16">
      <c r="A25" s="3">
        <f t="shared" si="0"/>
        <v>18</v>
      </c>
      <c r="B25" s="4">
        <v>45059</v>
      </c>
      <c r="C25" s="3" t="s">
        <v>27</v>
      </c>
      <c r="D25" s="3" t="s">
        <v>233</v>
      </c>
      <c r="E25" s="3" t="s">
        <v>224</v>
      </c>
      <c r="F25" s="6" t="s">
        <v>30</v>
      </c>
      <c r="G25" s="6">
        <v>100</v>
      </c>
      <c r="H25" s="5"/>
      <c r="I25" s="5"/>
      <c r="J25" s="5"/>
      <c r="K25" s="5"/>
      <c r="L25" s="6">
        <f t="shared" si="1"/>
        <v>2338</v>
      </c>
      <c r="M25" s="6" t="s">
        <v>225</v>
      </c>
      <c r="N25" s="6">
        <v>1.5</v>
      </c>
      <c r="O25" s="6" t="s">
        <v>226</v>
      </c>
      <c r="P25" s="5"/>
    </row>
    <row r="26" spans="1:16">
      <c r="A26" s="3">
        <f t="shared" si="0"/>
        <v>19</v>
      </c>
      <c r="B26" s="4">
        <v>45059</v>
      </c>
      <c r="C26" s="3" t="s">
        <v>79</v>
      </c>
      <c r="D26" s="3" t="s">
        <v>236</v>
      </c>
      <c r="E26" s="3" t="s">
        <v>224</v>
      </c>
      <c r="F26" s="6" t="s">
        <v>30</v>
      </c>
      <c r="G26" s="6">
        <v>65</v>
      </c>
      <c r="H26" s="5"/>
      <c r="I26" s="5"/>
      <c r="J26" s="5"/>
      <c r="K26" s="5"/>
      <c r="L26" s="6">
        <f t="shared" si="1"/>
        <v>2403</v>
      </c>
      <c r="M26" s="6" t="s">
        <v>225</v>
      </c>
      <c r="N26" s="6">
        <v>1.5</v>
      </c>
      <c r="O26" s="6" t="s">
        <v>226</v>
      </c>
      <c r="P26" s="5"/>
    </row>
    <row r="27" spans="1:16">
      <c r="A27" s="3">
        <f>1+A26</f>
        <v>20</v>
      </c>
      <c r="B27" s="4">
        <v>45059</v>
      </c>
      <c r="C27" s="3" t="s">
        <v>236</v>
      </c>
      <c r="D27" s="3" t="s">
        <v>237</v>
      </c>
      <c r="E27" s="3" t="s">
        <v>224</v>
      </c>
      <c r="F27" s="6" t="s">
        <v>30</v>
      </c>
      <c r="G27" s="6">
        <v>35</v>
      </c>
      <c r="H27" s="5"/>
      <c r="I27" s="5"/>
      <c r="J27" s="5"/>
      <c r="K27" s="5"/>
      <c r="L27" s="6">
        <f t="shared" si="1"/>
        <v>2438</v>
      </c>
      <c r="M27" s="6" t="s">
        <v>225</v>
      </c>
      <c r="N27" s="6">
        <v>1.5</v>
      </c>
      <c r="O27" s="6" t="s">
        <v>226</v>
      </c>
      <c r="P27" s="5"/>
    </row>
    <row r="28" spans="1:16">
      <c r="A28" s="3">
        <f t="shared" ref="A28:A91" si="2">1+A27</f>
        <v>21</v>
      </c>
      <c r="B28" s="4">
        <v>45060</v>
      </c>
      <c r="C28" s="3" t="s">
        <v>238</v>
      </c>
      <c r="D28" s="3" t="s">
        <v>239</v>
      </c>
      <c r="E28" s="3" t="s">
        <v>224</v>
      </c>
      <c r="F28" s="6" t="s">
        <v>30</v>
      </c>
      <c r="G28" s="3">
        <v>140</v>
      </c>
      <c r="H28" s="5"/>
      <c r="I28" s="5"/>
      <c r="J28" s="5"/>
      <c r="K28" s="5"/>
      <c r="L28" s="6">
        <f t="shared" si="1"/>
        <v>2578</v>
      </c>
      <c r="M28" s="6" t="s">
        <v>225</v>
      </c>
      <c r="N28" s="6">
        <v>2</v>
      </c>
      <c r="O28" s="6" t="s">
        <v>226</v>
      </c>
      <c r="P28" s="5"/>
    </row>
    <row r="29" spans="1:16">
      <c r="A29" s="3">
        <f t="shared" si="2"/>
        <v>22</v>
      </c>
      <c r="B29" s="4">
        <v>45060</v>
      </c>
      <c r="C29" s="3" t="s">
        <v>239</v>
      </c>
      <c r="D29" s="3" t="s">
        <v>240</v>
      </c>
      <c r="E29" s="3" t="s">
        <v>224</v>
      </c>
      <c r="F29" s="6" t="s">
        <v>30</v>
      </c>
      <c r="G29" s="3">
        <v>125</v>
      </c>
      <c r="H29" s="5"/>
      <c r="I29" s="5"/>
      <c r="J29" s="5"/>
      <c r="K29" s="5"/>
      <c r="L29" s="6">
        <f t="shared" si="1"/>
        <v>2703</v>
      </c>
      <c r="M29" s="6" t="s">
        <v>225</v>
      </c>
      <c r="N29" s="6">
        <v>2</v>
      </c>
      <c r="O29" s="6" t="s">
        <v>226</v>
      </c>
      <c r="P29" s="5"/>
    </row>
    <row r="30" spans="1:16">
      <c r="A30" s="3">
        <f t="shared" si="2"/>
        <v>23</v>
      </c>
      <c r="B30" s="4">
        <v>45060</v>
      </c>
      <c r="C30" s="3" t="s">
        <v>237</v>
      </c>
      <c r="D30" s="3" t="s">
        <v>241</v>
      </c>
      <c r="E30" s="3" t="s">
        <v>224</v>
      </c>
      <c r="F30" s="6" t="s">
        <v>30</v>
      </c>
      <c r="G30" s="3">
        <v>50</v>
      </c>
      <c r="H30" s="5"/>
      <c r="I30" s="5"/>
      <c r="J30" s="5"/>
      <c r="K30" s="5"/>
      <c r="L30" s="6">
        <f t="shared" si="1"/>
        <v>2753</v>
      </c>
      <c r="M30" s="6" t="s">
        <v>225</v>
      </c>
      <c r="N30" s="6">
        <v>2</v>
      </c>
      <c r="O30" s="6" t="s">
        <v>226</v>
      </c>
      <c r="P30" s="5"/>
    </row>
    <row r="31" spans="1:16">
      <c r="A31" s="3">
        <f t="shared" si="2"/>
        <v>24</v>
      </c>
      <c r="B31" s="4">
        <v>45061</v>
      </c>
      <c r="C31" s="3" t="s">
        <v>240</v>
      </c>
      <c r="D31" s="3" t="s">
        <v>242</v>
      </c>
      <c r="E31" s="3" t="s">
        <v>224</v>
      </c>
      <c r="F31" s="6" t="s">
        <v>30</v>
      </c>
      <c r="G31" s="3">
        <v>345</v>
      </c>
      <c r="H31" s="5"/>
      <c r="I31" s="5"/>
      <c r="J31" s="3"/>
      <c r="K31" s="5"/>
      <c r="L31" s="6">
        <f t="shared" si="1"/>
        <v>3098</v>
      </c>
      <c r="M31" s="6" t="s">
        <v>225</v>
      </c>
      <c r="N31" s="6">
        <v>2</v>
      </c>
      <c r="O31" s="6" t="s">
        <v>226</v>
      </c>
      <c r="P31" s="5"/>
    </row>
    <row r="32" spans="1:16">
      <c r="A32" s="3">
        <f t="shared" si="2"/>
        <v>25</v>
      </c>
      <c r="B32" s="4">
        <v>45062</v>
      </c>
      <c r="C32" s="3" t="s">
        <v>242</v>
      </c>
      <c r="D32" s="3" t="s">
        <v>207</v>
      </c>
      <c r="E32" s="3" t="s">
        <v>224</v>
      </c>
      <c r="F32" s="6" t="s">
        <v>30</v>
      </c>
      <c r="G32" s="3"/>
      <c r="H32" s="3"/>
      <c r="I32" s="3">
        <v>261</v>
      </c>
      <c r="J32" s="3"/>
      <c r="K32" s="5"/>
      <c r="L32" s="6">
        <f t="shared" si="1"/>
        <v>3359</v>
      </c>
      <c r="M32" s="6" t="s">
        <v>225</v>
      </c>
      <c r="N32" s="6">
        <v>2</v>
      </c>
      <c r="O32" s="6" t="s">
        <v>226</v>
      </c>
      <c r="P32" s="5"/>
    </row>
    <row r="33" spans="1:16">
      <c r="A33" s="3">
        <f t="shared" si="2"/>
        <v>26</v>
      </c>
      <c r="B33" s="4">
        <v>45063</v>
      </c>
      <c r="C33" s="11" t="s">
        <v>234</v>
      </c>
      <c r="D33" s="11" t="s">
        <v>79</v>
      </c>
      <c r="E33" s="3" t="s">
        <v>224</v>
      </c>
      <c r="F33" s="6" t="s">
        <v>30</v>
      </c>
      <c r="G33" s="3">
        <v>150</v>
      </c>
      <c r="H33" s="3"/>
      <c r="I33" s="3"/>
      <c r="J33" s="3"/>
      <c r="K33" s="5"/>
      <c r="L33" s="6">
        <f t="shared" si="1"/>
        <v>3509</v>
      </c>
      <c r="M33" s="6" t="s">
        <v>225</v>
      </c>
      <c r="N33" s="6">
        <v>2</v>
      </c>
      <c r="O33" s="6" t="s">
        <v>226</v>
      </c>
      <c r="P33" s="5"/>
    </row>
    <row r="34" spans="1:16">
      <c r="A34" s="3">
        <f t="shared" si="2"/>
        <v>27</v>
      </c>
      <c r="B34" s="4">
        <v>45064</v>
      </c>
      <c r="C34" s="6" t="s">
        <v>243</v>
      </c>
      <c r="D34" s="6" t="s">
        <v>244</v>
      </c>
      <c r="E34" s="3" t="s">
        <v>224</v>
      </c>
      <c r="F34" s="6" t="s">
        <v>30</v>
      </c>
      <c r="G34" s="3"/>
      <c r="H34" s="3"/>
      <c r="I34" s="3">
        <v>320</v>
      </c>
      <c r="J34" s="3"/>
      <c r="K34" s="5"/>
      <c r="L34" s="6">
        <f t="shared" si="1"/>
        <v>3829</v>
      </c>
      <c r="M34" s="6" t="s">
        <v>225</v>
      </c>
      <c r="N34" s="6">
        <v>2</v>
      </c>
      <c r="O34" s="6" t="s">
        <v>226</v>
      </c>
      <c r="P34" s="5"/>
    </row>
    <row r="35" spans="1:16" ht="15" customHeight="1">
      <c r="A35" s="3">
        <f t="shared" si="2"/>
        <v>28</v>
      </c>
      <c r="B35" s="4">
        <v>45065</v>
      </c>
      <c r="C35" s="6" t="s">
        <v>243</v>
      </c>
      <c r="D35" s="6" t="s">
        <v>244</v>
      </c>
      <c r="E35" s="3" t="s">
        <v>224</v>
      </c>
      <c r="F35" s="6" t="s">
        <v>30</v>
      </c>
      <c r="G35" s="3"/>
      <c r="H35" s="3"/>
      <c r="I35" s="3">
        <v>176</v>
      </c>
      <c r="J35" s="3"/>
      <c r="K35" s="5"/>
      <c r="L35" s="6">
        <f t="shared" si="1"/>
        <v>4005</v>
      </c>
      <c r="M35" s="6" t="s">
        <v>225</v>
      </c>
      <c r="N35" s="6">
        <v>2</v>
      </c>
      <c r="O35" s="6" t="s">
        <v>226</v>
      </c>
      <c r="P35" s="5"/>
    </row>
    <row r="36" spans="1:16" ht="15" customHeight="1">
      <c r="A36" s="3">
        <f t="shared" si="2"/>
        <v>29</v>
      </c>
      <c r="B36" s="4">
        <v>45065</v>
      </c>
      <c r="C36" s="3" t="s">
        <v>207</v>
      </c>
      <c r="D36" s="3" t="s">
        <v>245</v>
      </c>
      <c r="E36" s="3" t="s">
        <v>224</v>
      </c>
      <c r="F36" s="6" t="s">
        <v>30</v>
      </c>
      <c r="G36" s="3"/>
      <c r="H36" s="3"/>
      <c r="I36" s="3"/>
      <c r="J36" s="3">
        <v>300</v>
      </c>
      <c r="K36" s="5"/>
      <c r="L36" s="6">
        <f t="shared" si="1"/>
        <v>4305</v>
      </c>
      <c r="M36" s="6" t="s">
        <v>225</v>
      </c>
      <c r="N36" s="6">
        <v>2</v>
      </c>
      <c r="O36" s="6" t="s">
        <v>226</v>
      </c>
      <c r="P36" s="5"/>
    </row>
    <row r="37" spans="1:16" ht="15" customHeight="1">
      <c r="A37" s="3">
        <f t="shared" si="2"/>
        <v>30</v>
      </c>
      <c r="B37" s="4">
        <v>45067</v>
      </c>
      <c r="C37" s="3" t="s">
        <v>243</v>
      </c>
      <c r="D37" s="3" t="s">
        <v>246</v>
      </c>
      <c r="E37" s="3" t="s">
        <v>224</v>
      </c>
      <c r="F37" s="6" t="s">
        <v>30</v>
      </c>
      <c r="G37" s="3"/>
      <c r="H37" s="3"/>
      <c r="I37" s="3">
        <v>300</v>
      </c>
      <c r="J37" s="3"/>
      <c r="K37" s="5"/>
      <c r="L37" s="6">
        <f t="shared" si="1"/>
        <v>4605</v>
      </c>
      <c r="M37" s="6" t="s">
        <v>225</v>
      </c>
      <c r="N37" s="6">
        <v>2</v>
      </c>
      <c r="O37" s="6" t="s">
        <v>226</v>
      </c>
      <c r="P37" s="5"/>
    </row>
    <row r="38" spans="1:16" ht="15" customHeight="1">
      <c r="A38" s="3">
        <f t="shared" si="2"/>
        <v>31</v>
      </c>
      <c r="B38" s="4">
        <v>45067</v>
      </c>
      <c r="C38" s="3" t="s">
        <v>246</v>
      </c>
      <c r="D38" s="3" t="s">
        <v>247</v>
      </c>
      <c r="E38" s="3" t="s">
        <v>224</v>
      </c>
      <c r="F38" s="6" t="s">
        <v>30</v>
      </c>
      <c r="G38" s="3">
        <v>50</v>
      </c>
      <c r="H38" s="3"/>
      <c r="I38" s="3"/>
      <c r="J38" s="3"/>
      <c r="K38" s="5"/>
      <c r="L38" s="6">
        <f t="shared" si="1"/>
        <v>4655</v>
      </c>
      <c r="M38" s="6" t="s">
        <v>225</v>
      </c>
      <c r="N38" s="6">
        <v>2</v>
      </c>
      <c r="O38" s="6" t="s">
        <v>226</v>
      </c>
      <c r="P38" s="5"/>
    </row>
    <row r="39" spans="1:16" ht="15" customHeight="1">
      <c r="A39" s="3">
        <f t="shared" si="2"/>
        <v>32</v>
      </c>
      <c r="B39" s="4">
        <v>45068</v>
      </c>
      <c r="C39" s="3" t="s">
        <v>248</v>
      </c>
      <c r="D39" s="3" t="s">
        <v>71</v>
      </c>
      <c r="E39" s="3" t="s">
        <v>224</v>
      </c>
      <c r="F39" s="6" t="s">
        <v>30</v>
      </c>
      <c r="G39" s="3">
        <v>147</v>
      </c>
      <c r="H39" s="5"/>
      <c r="I39" s="5"/>
      <c r="J39" s="5"/>
      <c r="K39" s="5"/>
      <c r="L39" s="6">
        <f t="shared" si="1"/>
        <v>4802</v>
      </c>
      <c r="M39" s="6" t="s">
        <v>225</v>
      </c>
      <c r="N39" s="6">
        <v>2</v>
      </c>
      <c r="O39" s="6" t="s">
        <v>226</v>
      </c>
      <c r="P39" s="5"/>
    </row>
    <row r="40" spans="1:16" ht="15" customHeight="1">
      <c r="A40" s="3">
        <f t="shared" si="2"/>
        <v>33</v>
      </c>
      <c r="B40" s="4">
        <v>45068</v>
      </c>
      <c r="C40" s="3" t="s">
        <v>246</v>
      </c>
      <c r="D40" s="3" t="s">
        <v>247</v>
      </c>
      <c r="E40" s="3" t="s">
        <v>224</v>
      </c>
      <c r="F40" s="6" t="s">
        <v>30</v>
      </c>
      <c r="G40" s="3">
        <v>238</v>
      </c>
      <c r="H40" s="5"/>
      <c r="I40" s="5"/>
      <c r="J40" s="5"/>
      <c r="K40" s="5"/>
      <c r="L40" s="6">
        <f t="shared" si="1"/>
        <v>5040</v>
      </c>
      <c r="M40" s="6" t="s">
        <v>225</v>
      </c>
      <c r="N40" s="6">
        <v>2</v>
      </c>
      <c r="O40" s="6" t="s">
        <v>226</v>
      </c>
      <c r="P40" s="5"/>
    </row>
    <row r="41" spans="1:16" ht="15" customHeight="1">
      <c r="A41" s="3">
        <f t="shared" si="2"/>
        <v>34</v>
      </c>
      <c r="B41" s="4">
        <v>45070</v>
      </c>
      <c r="C41" s="3" t="s">
        <v>244</v>
      </c>
      <c r="D41" s="3" t="s">
        <v>249</v>
      </c>
      <c r="E41" s="3" t="s">
        <v>224</v>
      </c>
      <c r="F41" s="6" t="s">
        <v>30</v>
      </c>
      <c r="G41" s="3">
        <v>67</v>
      </c>
      <c r="H41" s="5"/>
      <c r="I41" s="5"/>
      <c r="J41" s="5"/>
      <c r="K41" s="5"/>
      <c r="L41" s="6">
        <f t="shared" si="1"/>
        <v>5107</v>
      </c>
      <c r="M41" s="6" t="s">
        <v>225</v>
      </c>
      <c r="N41" s="6">
        <v>2</v>
      </c>
      <c r="O41" s="6" t="s">
        <v>226</v>
      </c>
      <c r="P41" s="5"/>
    </row>
    <row r="42" spans="1:16" ht="15" customHeight="1">
      <c r="A42" s="3">
        <f t="shared" si="2"/>
        <v>35</v>
      </c>
      <c r="B42" s="4">
        <v>45070</v>
      </c>
      <c r="C42" s="3" t="s">
        <v>249</v>
      </c>
      <c r="D42" s="3" t="s">
        <v>250</v>
      </c>
      <c r="E42" s="3" t="s">
        <v>224</v>
      </c>
      <c r="F42" s="6" t="s">
        <v>30</v>
      </c>
      <c r="G42" s="3">
        <v>428</v>
      </c>
      <c r="H42" s="5"/>
      <c r="I42" s="5"/>
      <c r="J42" s="5"/>
      <c r="K42" s="5"/>
      <c r="L42" s="6">
        <f t="shared" si="1"/>
        <v>5535</v>
      </c>
      <c r="M42" s="6" t="s">
        <v>225</v>
      </c>
      <c r="N42" s="6">
        <v>2</v>
      </c>
      <c r="O42" s="6" t="s">
        <v>226</v>
      </c>
      <c r="P42" s="5"/>
    </row>
    <row r="43" spans="1:16" ht="15" customHeight="1">
      <c r="A43" s="3">
        <f t="shared" si="2"/>
        <v>36</v>
      </c>
      <c r="B43" s="4">
        <v>45070</v>
      </c>
      <c r="C43" s="3" t="s">
        <v>247</v>
      </c>
      <c r="D43" s="3" t="s">
        <v>251</v>
      </c>
      <c r="E43" s="3" t="s">
        <v>224</v>
      </c>
      <c r="F43" s="6" t="s">
        <v>30</v>
      </c>
      <c r="G43" s="3">
        <v>209</v>
      </c>
      <c r="H43" s="5"/>
      <c r="I43" s="5"/>
      <c r="J43" s="5"/>
      <c r="K43" s="5"/>
      <c r="L43" s="6">
        <f t="shared" si="1"/>
        <v>5744</v>
      </c>
      <c r="M43" s="6" t="s">
        <v>225</v>
      </c>
      <c r="N43" s="6">
        <v>2</v>
      </c>
      <c r="O43" s="6" t="s">
        <v>226</v>
      </c>
      <c r="P43" s="5"/>
    </row>
    <row r="44" spans="1:16" ht="15" customHeight="1">
      <c r="A44" s="3">
        <f t="shared" si="2"/>
        <v>37</v>
      </c>
      <c r="B44" s="4">
        <v>45070</v>
      </c>
      <c r="C44" s="3" t="s">
        <v>252</v>
      </c>
      <c r="D44" s="3" t="s">
        <v>253</v>
      </c>
      <c r="E44" s="3" t="s">
        <v>224</v>
      </c>
      <c r="F44" s="6" t="s">
        <v>30</v>
      </c>
      <c r="G44" s="3">
        <v>150</v>
      </c>
      <c r="H44" s="5"/>
      <c r="I44" s="5"/>
      <c r="J44" s="5"/>
      <c r="K44" s="5"/>
      <c r="L44" s="6">
        <f t="shared" si="1"/>
        <v>5894</v>
      </c>
      <c r="M44" s="6" t="s">
        <v>225</v>
      </c>
      <c r="N44" s="6">
        <v>2</v>
      </c>
      <c r="O44" s="6" t="s">
        <v>226</v>
      </c>
      <c r="P44" s="5"/>
    </row>
    <row r="45" spans="1:16" ht="15" customHeight="1">
      <c r="A45" s="3">
        <f t="shared" si="2"/>
        <v>38</v>
      </c>
      <c r="B45" s="4">
        <v>45070</v>
      </c>
      <c r="C45" s="3" t="s">
        <v>246</v>
      </c>
      <c r="D45" s="3" t="s">
        <v>254</v>
      </c>
      <c r="E45" s="3" t="s">
        <v>224</v>
      </c>
      <c r="F45" s="6" t="s">
        <v>30</v>
      </c>
      <c r="G45" s="3">
        <v>426</v>
      </c>
      <c r="H45" s="5"/>
      <c r="I45" s="5"/>
      <c r="J45" s="5"/>
      <c r="K45" s="5"/>
      <c r="L45" s="6">
        <f t="shared" si="1"/>
        <v>6320</v>
      </c>
      <c r="M45" s="6" t="s">
        <v>225</v>
      </c>
      <c r="N45" s="6">
        <v>2</v>
      </c>
      <c r="O45" s="6" t="s">
        <v>226</v>
      </c>
      <c r="P45" s="5"/>
    </row>
    <row r="46" spans="1:16" ht="15" customHeight="1">
      <c r="A46" s="3">
        <f t="shared" si="2"/>
        <v>39</v>
      </c>
      <c r="B46" s="4">
        <v>45070</v>
      </c>
      <c r="C46" s="3" t="s">
        <v>254</v>
      </c>
      <c r="D46" s="3" t="s">
        <v>121</v>
      </c>
      <c r="E46" s="3" t="s">
        <v>224</v>
      </c>
      <c r="F46" s="6" t="s">
        <v>30</v>
      </c>
      <c r="G46" s="3">
        <v>75</v>
      </c>
      <c r="H46" s="5"/>
      <c r="I46" s="5"/>
      <c r="J46" s="5"/>
      <c r="K46" s="5"/>
      <c r="L46" s="6">
        <f t="shared" si="1"/>
        <v>6395</v>
      </c>
      <c r="M46" s="6" t="s">
        <v>225</v>
      </c>
      <c r="N46" s="6">
        <v>2</v>
      </c>
      <c r="O46" s="6" t="s">
        <v>226</v>
      </c>
      <c r="P46" s="5"/>
    </row>
    <row r="47" spans="1:16" ht="15" customHeight="1">
      <c r="A47" s="3">
        <f t="shared" si="2"/>
        <v>40</v>
      </c>
      <c r="B47" s="4">
        <v>45071</v>
      </c>
      <c r="C47" s="3" t="s">
        <v>255</v>
      </c>
      <c r="D47" s="3" t="s">
        <v>256</v>
      </c>
      <c r="E47" s="3" t="s">
        <v>224</v>
      </c>
      <c r="F47" s="6" t="s">
        <v>30</v>
      </c>
      <c r="G47" s="3">
        <v>180</v>
      </c>
      <c r="H47" s="5"/>
      <c r="I47" s="5"/>
      <c r="J47" s="5"/>
      <c r="K47" s="5"/>
      <c r="L47" s="6">
        <f t="shared" si="1"/>
        <v>6575</v>
      </c>
      <c r="M47" s="6" t="s">
        <v>225</v>
      </c>
      <c r="N47" s="6">
        <v>2</v>
      </c>
      <c r="O47" s="6" t="s">
        <v>226</v>
      </c>
      <c r="P47" s="5"/>
    </row>
    <row r="48" spans="1:16" ht="15" customHeight="1">
      <c r="A48" s="3">
        <f t="shared" si="2"/>
        <v>41</v>
      </c>
      <c r="B48" s="4">
        <v>45071</v>
      </c>
      <c r="C48" s="3" t="s">
        <v>256</v>
      </c>
      <c r="D48" s="3" t="s">
        <v>257</v>
      </c>
      <c r="E48" s="3" t="s">
        <v>224</v>
      </c>
      <c r="F48" s="6" t="s">
        <v>30</v>
      </c>
      <c r="G48" s="3">
        <v>76</v>
      </c>
      <c r="H48" s="5"/>
      <c r="I48" s="5"/>
      <c r="J48" s="5"/>
      <c r="K48" s="5"/>
      <c r="L48" s="6">
        <f t="shared" si="1"/>
        <v>6651</v>
      </c>
      <c r="M48" s="6" t="s">
        <v>225</v>
      </c>
      <c r="N48" s="6">
        <v>2</v>
      </c>
      <c r="O48" s="6" t="s">
        <v>226</v>
      </c>
      <c r="P48" s="5"/>
    </row>
    <row r="49" spans="1:16" ht="15" customHeight="1">
      <c r="A49" s="3">
        <f t="shared" si="2"/>
        <v>42</v>
      </c>
      <c r="B49" s="4">
        <v>45071</v>
      </c>
      <c r="C49" s="3" t="s">
        <v>255</v>
      </c>
      <c r="D49" s="3" t="s">
        <v>258</v>
      </c>
      <c r="E49" s="3" t="s">
        <v>224</v>
      </c>
      <c r="F49" s="6" t="s">
        <v>30</v>
      </c>
      <c r="G49" s="3">
        <v>152</v>
      </c>
      <c r="H49" s="5"/>
      <c r="I49" s="5"/>
      <c r="J49" s="5"/>
      <c r="K49" s="5"/>
      <c r="L49" s="6">
        <f t="shared" si="1"/>
        <v>6803</v>
      </c>
      <c r="M49" s="6" t="s">
        <v>225</v>
      </c>
      <c r="N49" s="6">
        <v>2</v>
      </c>
      <c r="O49" s="6" t="s">
        <v>226</v>
      </c>
      <c r="P49" s="5"/>
    </row>
    <row r="50" spans="1:16" ht="15" customHeight="1">
      <c r="A50" s="3">
        <f t="shared" si="2"/>
        <v>43</v>
      </c>
      <c r="B50" s="4">
        <v>45071</v>
      </c>
      <c r="C50" s="3" t="s">
        <v>258</v>
      </c>
      <c r="D50" s="3" t="s">
        <v>247</v>
      </c>
      <c r="E50" s="3" t="s">
        <v>224</v>
      </c>
      <c r="F50" s="6" t="s">
        <v>30</v>
      </c>
      <c r="G50" s="3">
        <v>252</v>
      </c>
      <c r="H50" s="5"/>
      <c r="I50" s="5"/>
      <c r="J50" s="5"/>
      <c r="K50" s="5"/>
      <c r="L50" s="6">
        <f t="shared" si="1"/>
        <v>7055</v>
      </c>
      <c r="M50" s="6" t="s">
        <v>225</v>
      </c>
      <c r="N50" s="6">
        <v>2</v>
      </c>
      <c r="O50" s="6" t="s">
        <v>226</v>
      </c>
      <c r="P50" s="5"/>
    </row>
    <row r="51" spans="1:16" ht="15" customHeight="1">
      <c r="A51" s="3">
        <f t="shared" si="2"/>
        <v>44</v>
      </c>
      <c r="B51" s="4">
        <v>45071</v>
      </c>
      <c r="C51" s="3" t="s">
        <v>48</v>
      </c>
      <c r="D51" s="3" t="s">
        <v>259</v>
      </c>
      <c r="E51" s="3" t="s">
        <v>224</v>
      </c>
      <c r="F51" s="6" t="s">
        <v>30</v>
      </c>
      <c r="G51" s="3">
        <v>65</v>
      </c>
      <c r="H51" s="5"/>
      <c r="I51" s="5"/>
      <c r="J51" s="5"/>
      <c r="K51" s="5"/>
      <c r="L51" s="6">
        <f t="shared" si="1"/>
        <v>7120</v>
      </c>
      <c r="M51" s="6" t="s">
        <v>225</v>
      </c>
      <c r="N51" s="6">
        <v>2</v>
      </c>
      <c r="O51" s="6" t="s">
        <v>226</v>
      </c>
      <c r="P51" s="5"/>
    </row>
    <row r="52" spans="1:16" ht="15" customHeight="1">
      <c r="A52" s="3">
        <f t="shared" si="2"/>
        <v>45</v>
      </c>
      <c r="B52" s="4">
        <v>45071</v>
      </c>
      <c r="C52" s="11" t="s">
        <v>71</v>
      </c>
      <c r="D52" s="11" t="s">
        <v>260</v>
      </c>
      <c r="E52" s="3" t="s">
        <v>224</v>
      </c>
      <c r="F52" s="6" t="s">
        <v>30</v>
      </c>
      <c r="G52" s="3">
        <v>217</v>
      </c>
      <c r="H52" s="5"/>
      <c r="I52" s="5"/>
      <c r="J52" s="5"/>
      <c r="K52" s="5"/>
      <c r="L52" s="6">
        <f t="shared" si="1"/>
        <v>7337</v>
      </c>
      <c r="M52" s="6" t="s">
        <v>225</v>
      </c>
      <c r="N52" s="6">
        <v>1.5</v>
      </c>
      <c r="O52" s="6" t="s">
        <v>226</v>
      </c>
      <c r="P52" s="5"/>
    </row>
    <row r="53" spans="1:16" ht="15" customHeight="1">
      <c r="A53" s="3">
        <f t="shared" si="2"/>
        <v>46</v>
      </c>
      <c r="B53" s="4">
        <v>45071</v>
      </c>
      <c r="C53" s="3" t="s">
        <v>260</v>
      </c>
      <c r="D53" s="3" t="s">
        <v>261</v>
      </c>
      <c r="E53" s="3" t="s">
        <v>224</v>
      </c>
      <c r="F53" s="6" t="s">
        <v>30</v>
      </c>
      <c r="G53" s="3">
        <v>121</v>
      </c>
      <c r="H53" s="5"/>
      <c r="I53" s="5"/>
      <c r="J53" s="5"/>
      <c r="K53" s="5"/>
      <c r="L53" s="6">
        <f t="shared" si="1"/>
        <v>7458</v>
      </c>
      <c r="M53" s="6" t="s">
        <v>225</v>
      </c>
      <c r="N53" s="6">
        <v>1.5</v>
      </c>
      <c r="O53" s="6" t="s">
        <v>226</v>
      </c>
      <c r="P53" s="5"/>
    </row>
    <row r="54" spans="1:16" ht="15" customHeight="1">
      <c r="A54" s="3">
        <f t="shared" si="2"/>
        <v>47</v>
      </c>
      <c r="B54" s="4">
        <v>45071</v>
      </c>
      <c r="C54" s="3" t="s">
        <v>71</v>
      </c>
      <c r="D54" s="3" t="s">
        <v>57</v>
      </c>
      <c r="E54" s="3" t="s">
        <v>224</v>
      </c>
      <c r="F54" s="6" t="s">
        <v>30</v>
      </c>
      <c r="G54" s="3">
        <v>329</v>
      </c>
      <c r="H54" s="5"/>
      <c r="I54" s="5"/>
      <c r="J54" s="5"/>
      <c r="K54" s="5"/>
      <c r="L54" s="6">
        <f t="shared" si="1"/>
        <v>7787</v>
      </c>
      <c r="M54" s="6" t="s">
        <v>225</v>
      </c>
      <c r="N54" s="6">
        <v>2</v>
      </c>
      <c r="O54" s="6" t="s">
        <v>226</v>
      </c>
      <c r="P54" s="5"/>
    </row>
    <row r="55" spans="1:16" ht="15" customHeight="1">
      <c r="A55" s="3">
        <f t="shared" si="2"/>
        <v>48</v>
      </c>
      <c r="B55" s="4">
        <v>45071</v>
      </c>
      <c r="C55" s="3" t="s">
        <v>259</v>
      </c>
      <c r="D55" s="3" t="s">
        <v>173</v>
      </c>
      <c r="E55" s="3" t="s">
        <v>224</v>
      </c>
      <c r="F55" s="6" t="s">
        <v>30</v>
      </c>
      <c r="G55" s="3">
        <v>392</v>
      </c>
      <c r="H55" s="5"/>
      <c r="I55" s="5"/>
      <c r="J55" s="5"/>
      <c r="K55" s="5"/>
      <c r="L55" s="6">
        <f t="shared" si="1"/>
        <v>8179</v>
      </c>
      <c r="M55" s="6" t="s">
        <v>225</v>
      </c>
      <c r="N55" s="6">
        <v>2</v>
      </c>
      <c r="O55" s="6" t="s">
        <v>226</v>
      </c>
      <c r="P55" s="5"/>
    </row>
    <row r="56" spans="1:16" ht="15" customHeight="1">
      <c r="A56" s="3">
        <f t="shared" si="2"/>
        <v>49</v>
      </c>
      <c r="B56" s="4">
        <v>45072</v>
      </c>
      <c r="C56" s="3" t="s">
        <v>173</v>
      </c>
      <c r="D56" s="3" t="s">
        <v>57</v>
      </c>
      <c r="E56" s="3" t="s">
        <v>224</v>
      </c>
      <c r="F56" s="6" t="s">
        <v>30</v>
      </c>
      <c r="G56" s="3">
        <v>270</v>
      </c>
      <c r="H56" s="5"/>
      <c r="I56" s="5"/>
      <c r="J56" s="5"/>
      <c r="K56" s="5"/>
      <c r="L56" s="6">
        <f t="shared" si="1"/>
        <v>8449</v>
      </c>
      <c r="M56" s="6" t="s">
        <v>225</v>
      </c>
      <c r="N56" s="6">
        <v>2</v>
      </c>
      <c r="O56" s="6" t="s">
        <v>226</v>
      </c>
      <c r="P56" s="5"/>
    </row>
    <row r="57" spans="1:16" ht="15" customHeight="1">
      <c r="A57" s="3">
        <f t="shared" si="2"/>
        <v>50</v>
      </c>
      <c r="B57" s="4">
        <v>45072</v>
      </c>
      <c r="C57" s="3" t="s">
        <v>259</v>
      </c>
      <c r="D57" s="3" t="s">
        <v>173</v>
      </c>
      <c r="E57" s="3" t="s">
        <v>224</v>
      </c>
      <c r="F57" s="6" t="s">
        <v>30</v>
      </c>
      <c r="G57" s="3">
        <v>392</v>
      </c>
      <c r="H57" s="5"/>
      <c r="I57" s="5"/>
      <c r="J57" s="5"/>
      <c r="K57" s="5"/>
      <c r="L57" s="6">
        <f t="shared" si="1"/>
        <v>8841</v>
      </c>
      <c r="M57" s="6" t="s">
        <v>225</v>
      </c>
      <c r="N57" s="6">
        <v>2</v>
      </c>
      <c r="O57" s="6" t="s">
        <v>226</v>
      </c>
      <c r="P57" s="5"/>
    </row>
    <row r="58" spans="1:16" ht="15" customHeight="1">
      <c r="A58" s="3">
        <f t="shared" si="2"/>
        <v>51</v>
      </c>
      <c r="B58" s="4">
        <v>45073</v>
      </c>
      <c r="C58" s="3" t="s">
        <v>71</v>
      </c>
      <c r="D58" s="3" t="s">
        <v>248</v>
      </c>
      <c r="E58" s="3" t="s">
        <v>224</v>
      </c>
      <c r="F58" s="6" t="s">
        <v>30</v>
      </c>
      <c r="G58" s="3">
        <v>147</v>
      </c>
      <c r="H58" s="5"/>
      <c r="I58" s="5"/>
      <c r="J58" s="5"/>
      <c r="K58" s="5"/>
      <c r="L58" s="6">
        <f t="shared" si="1"/>
        <v>8988</v>
      </c>
      <c r="M58" s="6" t="s">
        <v>225</v>
      </c>
      <c r="N58" s="6">
        <v>2</v>
      </c>
      <c r="O58" s="6" t="s">
        <v>226</v>
      </c>
      <c r="P58" s="5"/>
    </row>
    <row r="59" spans="1:16" ht="15" customHeight="1">
      <c r="A59" s="3">
        <f t="shared" si="2"/>
        <v>52</v>
      </c>
      <c r="B59" s="4">
        <v>45073</v>
      </c>
      <c r="C59" s="3" t="s">
        <v>248</v>
      </c>
      <c r="D59" s="3" t="s">
        <v>96</v>
      </c>
      <c r="E59" s="3" t="s">
        <v>224</v>
      </c>
      <c r="F59" s="6" t="s">
        <v>30</v>
      </c>
      <c r="G59" s="3">
        <v>257</v>
      </c>
      <c r="H59" s="5"/>
      <c r="I59" s="5"/>
      <c r="J59" s="5"/>
      <c r="K59" s="5"/>
      <c r="L59" s="6">
        <f t="shared" si="1"/>
        <v>9245</v>
      </c>
      <c r="M59" s="6" t="s">
        <v>225</v>
      </c>
      <c r="N59" s="6">
        <v>2</v>
      </c>
      <c r="O59" s="6" t="s">
        <v>226</v>
      </c>
      <c r="P59" s="5"/>
    </row>
    <row r="60" spans="1:16" ht="15" customHeight="1">
      <c r="A60" s="3">
        <f t="shared" si="2"/>
        <v>53</v>
      </c>
      <c r="B60" s="4">
        <v>45074</v>
      </c>
      <c r="C60" s="3" t="s">
        <v>96</v>
      </c>
      <c r="D60" s="3" t="s">
        <v>262</v>
      </c>
      <c r="E60" s="3" t="s">
        <v>224</v>
      </c>
      <c r="F60" s="6" t="s">
        <v>30</v>
      </c>
      <c r="G60" s="3">
        <v>206</v>
      </c>
      <c r="H60" s="5"/>
      <c r="I60" s="5"/>
      <c r="J60" s="5"/>
      <c r="K60" s="5"/>
      <c r="L60" s="6">
        <f t="shared" si="1"/>
        <v>9451</v>
      </c>
      <c r="M60" s="6" t="s">
        <v>225</v>
      </c>
      <c r="N60" s="6">
        <v>2</v>
      </c>
      <c r="O60" s="6" t="s">
        <v>226</v>
      </c>
      <c r="P60" s="5"/>
    </row>
    <row r="61" spans="1:16" ht="15" customHeight="1">
      <c r="A61" s="3">
        <f t="shared" si="2"/>
        <v>54</v>
      </c>
      <c r="B61" s="4">
        <v>45074</v>
      </c>
      <c r="C61" s="3" t="s">
        <v>262</v>
      </c>
      <c r="D61" s="3" t="s">
        <v>263</v>
      </c>
      <c r="E61" s="3" t="s">
        <v>224</v>
      </c>
      <c r="F61" s="6" t="s">
        <v>30</v>
      </c>
      <c r="G61" s="3">
        <v>270</v>
      </c>
      <c r="H61" s="5"/>
      <c r="I61" s="5"/>
      <c r="J61" s="5"/>
      <c r="K61" s="5"/>
      <c r="L61" s="6">
        <f t="shared" si="1"/>
        <v>9721</v>
      </c>
      <c r="M61" s="6" t="s">
        <v>225</v>
      </c>
      <c r="N61" s="6">
        <v>2</v>
      </c>
      <c r="O61" s="6" t="s">
        <v>226</v>
      </c>
      <c r="P61" s="5"/>
    </row>
    <row r="62" spans="1:16" ht="15" customHeight="1">
      <c r="A62" s="3">
        <f t="shared" si="2"/>
        <v>55</v>
      </c>
      <c r="B62" s="4">
        <v>45081</v>
      </c>
      <c r="C62" s="3" t="s">
        <v>264</v>
      </c>
      <c r="D62" s="3" t="s">
        <v>116</v>
      </c>
      <c r="E62" s="3" t="s">
        <v>224</v>
      </c>
      <c r="F62" s="6" t="s">
        <v>30</v>
      </c>
      <c r="G62" s="3">
        <v>170</v>
      </c>
      <c r="H62" s="5"/>
      <c r="I62" s="5"/>
      <c r="J62" s="5"/>
      <c r="K62" s="5"/>
      <c r="L62" s="6">
        <f t="shared" si="1"/>
        <v>9891</v>
      </c>
      <c r="M62" s="6" t="s">
        <v>225</v>
      </c>
      <c r="N62" s="6">
        <v>2</v>
      </c>
      <c r="O62" s="6" t="s">
        <v>226</v>
      </c>
      <c r="P62" s="5"/>
    </row>
    <row r="63" spans="1:16" ht="15" customHeight="1">
      <c r="A63" s="3">
        <f t="shared" si="2"/>
        <v>56</v>
      </c>
      <c r="B63" s="4">
        <v>45081</v>
      </c>
      <c r="C63" s="3" t="s">
        <v>116</v>
      </c>
      <c r="D63" s="3" t="s">
        <v>135</v>
      </c>
      <c r="E63" s="3" t="s">
        <v>224</v>
      </c>
      <c r="F63" s="6" t="s">
        <v>30</v>
      </c>
      <c r="G63" s="3">
        <v>71</v>
      </c>
      <c r="H63" s="5"/>
      <c r="I63" s="5"/>
      <c r="J63" s="5"/>
      <c r="K63" s="5"/>
      <c r="L63" s="6">
        <f t="shared" si="1"/>
        <v>9962</v>
      </c>
      <c r="M63" s="6" t="s">
        <v>225</v>
      </c>
      <c r="N63" s="6">
        <v>2</v>
      </c>
      <c r="O63" s="6" t="s">
        <v>226</v>
      </c>
      <c r="P63" s="5"/>
    </row>
    <row r="64" spans="1:16" ht="15" customHeight="1">
      <c r="A64" s="3">
        <f t="shared" si="2"/>
        <v>57</v>
      </c>
      <c r="B64" s="4">
        <v>45081</v>
      </c>
      <c r="C64" s="3" t="s">
        <v>135</v>
      </c>
      <c r="D64" s="3" t="s">
        <v>147</v>
      </c>
      <c r="E64" s="3" t="s">
        <v>224</v>
      </c>
      <c r="F64" s="6" t="s">
        <v>30</v>
      </c>
      <c r="G64" s="3">
        <v>115</v>
      </c>
      <c r="H64" s="5"/>
      <c r="I64" s="5"/>
      <c r="J64" s="5"/>
      <c r="K64" s="5"/>
      <c r="L64" s="6">
        <f t="shared" si="1"/>
        <v>10077</v>
      </c>
      <c r="M64" s="6" t="s">
        <v>225</v>
      </c>
      <c r="N64" s="6">
        <v>2</v>
      </c>
      <c r="O64" s="6" t="s">
        <v>226</v>
      </c>
      <c r="P64" s="5"/>
    </row>
    <row r="65" spans="1:16" ht="15" customHeight="1">
      <c r="A65" s="3">
        <f t="shared" si="2"/>
        <v>58</v>
      </c>
      <c r="B65" s="4">
        <v>45081</v>
      </c>
      <c r="C65" s="3" t="s">
        <v>147</v>
      </c>
      <c r="D65" s="3" t="s">
        <v>168</v>
      </c>
      <c r="E65" s="3" t="s">
        <v>224</v>
      </c>
      <c r="F65" s="6" t="s">
        <v>30</v>
      </c>
      <c r="G65" s="3">
        <v>25</v>
      </c>
      <c r="H65" s="5"/>
      <c r="I65" s="5"/>
      <c r="J65" s="5"/>
      <c r="K65" s="5"/>
      <c r="L65" s="6">
        <f t="shared" si="1"/>
        <v>10102</v>
      </c>
      <c r="M65" s="6" t="s">
        <v>225</v>
      </c>
      <c r="N65" s="6">
        <v>2</v>
      </c>
      <c r="O65" s="6" t="s">
        <v>226</v>
      </c>
      <c r="P65" s="5"/>
    </row>
    <row r="66" spans="1:16" ht="15" customHeight="1">
      <c r="A66" s="3">
        <f t="shared" si="2"/>
        <v>59</v>
      </c>
      <c r="B66" s="4">
        <v>45081</v>
      </c>
      <c r="C66" s="3" t="s">
        <v>168</v>
      </c>
      <c r="D66" s="3" t="s">
        <v>131</v>
      </c>
      <c r="E66" s="3" t="s">
        <v>224</v>
      </c>
      <c r="F66" s="6" t="s">
        <v>30</v>
      </c>
      <c r="G66" s="3">
        <v>88</v>
      </c>
      <c r="H66" s="5"/>
      <c r="I66" s="5"/>
      <c r="J66" s="5"/>
      <c r="K66" s="5"/>
      <c r="L66" s="6">
        <f t="shared" si="1"/>
        <v>10190</v>
      </c>
      <c r="M66" s="6" t="s">
        <v>225</v>
      </c>
      <c r="N66" s="6">
        <v>2</v>
      </c>
      <c r="O66" s="6" t="s">
        <v>226</v>
      </c>
      <c r="P66" s="5"/>
    </row>
    <row r="67" spans="1:16" ht="15" customHeight="1">
      <c r="A67" s="3">
        <f t="shared" si="2"/>
        <v>60</v>
      </c>
      <c r="B67" s="4">
        <v>45081</v>
      </c>
      <c r="C67" s="3" t="s">
        <v>131</v>
      </c>
      <c r="D67" s="3" t="s">
        <v>145</v>
      </c>
      <c r="E67" s="3" t="s">
        <v>224</v>
      </c>
      <c r="F67" s="6" t="s">
        <v>30</v>
      </c>
      <c r="G67" s="3">
        <v>66</v>
      </c>
      <c r="H67" s="5"/>
      <c r="I67" s="5"/>
      <c r="J67" s="5"/>
      <c r="K67" s="5"/>
      <c r="L67" s="6">
        <f t="shared" si="1"/>
        <v>10256</v>
      </c>
      <c r="M67" s="6" t="s">
        <v>225</v>
      </c>
      <c r="N67" s="6">
        <v>2</v>
      </c>
      <c r="O67" s="6" t="s">
        <v>226</v>
      </c>
      <c r="P67" s="5"/>
    </row>
    <row r="68" spans="1:16" ht="15" customHeight="1">
      <c r="A68" s="3">
        <f t="shared" si="2"/>
        <v>61</v>
      </c>
      <c r="B68" s="4">
        <v>45086</v>
      </c>
      <c r="C68" s="3" t="s">
        <v>131</v>
      </c>
      <c r="D68" s="3" t="s">
        <v>265</v>
      </c>
      <c r="E68" s="3" t="s">
        <v>224</v>
      </c>
      <c r="F68" s="6" t="s">
        <v>30</v>
      </c>
      <c r="G68" s="3">
        <v>15</v>
      </c>
      <c r="H68" s="5"/>
      <c r="I68" s="5"/>
      <c r="J68" s="5"/>
      <c r="K68" s="5"/>
      <c r="L68" s="6">
        <f t="shared" si="1"/>
        <v>10271</v>
      </c>
      <c r="M68" s="6" t="s">
        <v>225</v>
      </c>
      <c r="N68" s="6">
        <v>1</v>
      </c>
      <c r="O68" s="6" t="s">
        <v>226</v>
      </c>
      <c r="P68" s="5"/>
    </row>
    <row r="69" spans="1:16" ht="15" customHeight="1">
      <c r="A69" s="3">
        <f t="shared" si="2"/>
        <v>62</v>
      </c>
      <c r="B69" s="4">
        <v>45086</v>
      </c>
      <c r="C69" s="3" t="s">
        <v>265</v>
      </c>
      <c r="D69" s="3" t="s">
        <v>145</v>
      </c>
      <c r="E69" s="3" t="s">
        <v>224</v>
      </c>
      <c r="F69" s="6" t="s">
        <v>30</v>
      </c>
      <c r="G69" s="3">
        <v>66</v>
      </c>
      <c r="H69" s="5"/>
      <c r="I69" s="5"/>
      <c r="J69" s="5"/>
      <c r="K69" s="5"/>
      <c r="L69" s="6">
        <f t="shared" si="1"/>
        <v>10337</v>
      </c>
      <c r="M69" s="6" t="s">
        <v>225</v>
      </c>
      <c r="N69" s="6">
        <v>1</v>
      </c>
      <c r="O69" s="6" t="s">
        <v>226</v>
      </c>
      <c r="P69" s="5"/>
    </row>
    <row r="70" spans="1:16" ht="15" customHeight="1">
      <c r="A70" s="3">
        <f t="shared" si="2"/>
        <v>63</v>
      </c>
      <c r="B70" s="4">
        <v>45086</v>
      </c>
      <c r="C70" s="3" t="s">
        <v>145</v>
      </c>
      <c r="D70" s="3" t="s">
        <v>266</v>
      </c>
      <c r="E70" s="3" t="s">
        <v>224</v>
      </c>
      <c r="F70" s="6" t="s">
        <v>30</v>
      </c>
      <c r="G70" s="3">
        <v>306</v>
      </c>
      <c r="H70" s="5"/>
      <c r="I70" s="5"/>
      <c r="J70" s="5"/>
      <c r="K70" s="5"/>
      <c r="L70" s="6">
        <f t="shared" si="1"/>
        <v>10643</v>
      </c>
      <c r="M70" s="6" t="s">
        <v>225</v>
      </c>
      <c r="N70" s="6">
        <v>1</v>
      </c>
      <c r="O70" s="6" t="s">
        <v>226</v>
      </c>
      <c r="P70" s="5"/>
    </row>
    <row r="71" spans="1:16" ht="15" customHeight="1">
      <c r="A71" s="3">
        <f t="shared" si="2"/>
        <v>64</v>
      </c>
      <c r="B71" s="4">
        <v>45086</v>
      </c>
      <c r="C71" s="3" t="s">
        <v>266</v>
      </c>
      <c r="D71" s="3" t="s">
        <v>200</v>
      </c>
      <c r="E71" s="3" t="s">
        <v>224</v>
      </c>
      <c r="F71" s="6" t="s">
        <v>30</v>
      </c>
      <c r="G71" s="3">
        <v>136</v>
      </c>
      <c r="H71" s="5"/>
      <c r="I71" s="5"/>
      <c r="J71" s="5"/>
      <c r="K71" s="5"/>
      <c r="L71" s="6">
        <f t="shared" si="1"/>
        <v>10779</v>
      </c>
      <c r="M71" s="6" t="s">
        <v>225</v>
      </c>
      <c r="N71" s="6">
        <v>1</v>
      </c>
      <c r="O71" s="6" t="s">
        <v>226</v>
      </c>
      <c r="P71" s="5"/>
    </row>
    <row r="72" spans="1:16" ht="15" customHeight="1">
      <c r="A72" s="3">
        <f t="shared" si="2"/>
        <v>65</v>
      </c>
      <c r="B72" s="4">
        <v>45086</v>
      </c>
      <c r="C72" s="3" t="s">
        <v>200</v>
      </c>
      <c r="D72" s="3" t="s">
        <v>267</v>
      </c>
      <c r="E72" s="3" t="s">
        <v>224</v>
      </c>
      <c r="F72" s="6" t="s">
        <v>30</v>
      </c>
      <c r="G72" s="3">
        <v>23</v>
      </c>
      <c r="H72" s="5"/>
      <c r="I72" s="5"/>
      <c r="J72" s="5"/>
      <c r="K72" s="5"/>
      <c r="L72" s="6">
        <f t="shared" si="1"/>
        <v>10802</v>
      </c>
      <c r="M72" s="6" t="s">
        <v>225</v>
      </c>
      <c r="N72" s="6">
        <v>1</v>
      </c>
      <c r="O72" s="6" t="s">
        <v>226</v>
      </c>
      <c r="P72" s="5"/>
    </row>
    <row r="73" spans="1:16" ht="15" customHeight="1">
      <c r="A73" s="3">
        <f t="shared" si="2"/>
        <v>66</v>
      </c>
      <c r="B73" s="4">
        <v>45086</v>
      </c>
      <c r="C73" s="3" t="s">
        <v>267</v>
      </c>
      <c r="D73" s="3" t="s">
        <v>268</v>
      </c>
      <c r="E73" s="3" t="s">
        <v>224</v>
      </c>
      <c r="F73" s="6" t="s">
        <v>30</v>
      </c>
      <c r="G73" s="3">
        <v>52</v>
      </c>
      <c r="H73" s="5"/>
      <c r="I73" s="5"/>
      <c r="J73" s="5"/>
      <c r="K73" s="5"/>
      <c r="L73" s="6">
        <f t="shared" si="1"/>
        <v>10854</v>
      </c>
      <c r="M73" s="6" t="s">
        <v>225</v>
      </c>
      <c r="N73" s="6">
        <v>1</v>
      </c>
      <c r="O73" s="6" t="s">
        <v>226</v>
      </c>
      <c r="P73" s="5"/>
    </row>
    <row r="74" spans="1:16" ht="15" customHeight="1">
      <c r="A74" s="3">
        <f t="shared" si="2"/>
        <v>67</v>
      </c>
      <c r="B74" s="4">
        <v>45086</v>
      </c>
      <c r="C74" s="3" t="s">
        <v>267</v>
      </c>
      <c r="D74" s="3" t="s">
        <v>126</v>
      </c>
      <c r="E74" s="3" t="s">
        <v>224</v>
      </c>
      <c r="F74" s="6" t="s">
        <v>30</v>
      </c>
      <c r="G74" s="3">
        <v>259</v>
      </c>
      <c r="H74" s="5"/>
      <c r="I74" s="5"/>
      <c r="J74" s="5"/>
      <c r="K74" s="5"/>
      <c r="L74" s="6">
        <f t="shared" ref="L74:L137" si="3">L73+G74+H74+I74+J74+K74</f>
        <v>11113</v>
      </c>
      <c r="M74" s="6" t="s">
        <v>225</v>
      </c>
      <c r="N74" s="6">
        <v>1</v>
      </c>
      <c r="O74" s="6" t="s">
        <v>226</v>
      </c>
      <c r="P74" s="5"/>
    </row>
    <row r="75" spans="1:16" ht="15" customHeight="1">
      <c r="A75" s="3">
        <f t="shared" si="2"/>
        <v>68</v>
      </c>
      <c r="B75" s="4">
        <v>45087</v>
      </c>
      <c r="C75" s="3" t="s">
        <v>269</v>
      </c>
      <c r="D75" s="3" t="s">
        <v>270</v>
      </c>
      <c r="E75" s="3" t="s">
        <v>224</v>
      </c>
      <c r="F75" s="6" t="s">
        <v>30</v>
      </c>
      <c r="G75" s="6">
        <v>44</v>
      </c>
      <c r="H75" s="5"/>
      <c r="I75" s="5"/>
      <c r="J75" s="5"/>
      <c r="K75" s="5"/>
      <c r="L75" s="6">
        <f t="shared" si="3"/>
        <v>11157</v>
      </c>
      <c r="M75" s="6" t="s">
        <v>225</v>
      </c>
      <c r="N75" s="6">
        <v>1</v>
      </c>
      <c r="O75" s="6" t="s">
        <v>226</v>
      </c>
      <c r="P75" s="5"/>
    </row>
    <row r="76" spans="1:16" ht="15" customHeight="1">
      <c r="A76" s="3">
        <f t="shared" si="2"/>
        <v>69</v>
      </c>
      <c r="B76" s="4">
        <v>45087</v>
      </c>
      <c r="C76" s="3" t="s">
        <v>270</v>
      </c>
      <c r="D76" s="3" t="s">
        <v>271</v>
      </c>
      <c r="E76" s="3" t="s">
        <v>224</v>
      </c>
      <c r="F76" s="6" t="s">
        <v>30</v>
      </c>
      <c r="G76" s="6">
        <v>105</v>
      </c>
      <c r="H76" s="5"/>
      <c r="I76" s="5"/>
      <c r="J76" s="5"/>
      <c r="K76" s="5"/>
      <c r="L76" s="6">
        <f t="shared" si="3"/>
        <v>11262</v>
      </c>
      <c r="M76" s="6" t="s">
        <v>225</v>
      </c>
      <c r="N76" s="6">
        <v>1</v>
      </c>
      <c r="O76" s="6" t="s">
        <v>226</v>
      </c>
      <c r="P76" s="5"/>
    </row>
    <row r="77" spans="1:16" ht="15" customHeight="1">
      <c r="A77" s="3">
        <f t="shared" si="2"/>
        <v>70</v>
      </c>
      <c r="B77" s="4">
        <v>45087</v>
      </c>
      <c r="C77" s="3" t="s">
        <v>132</v>
      </c>
      <c r="D77" s="3" t="s">
        <v>139</v>
      </c>
      <c r="E77" s="3" t="s">
        <v>224</v>
      </c>
      <c r="F77" s="6" t="s">
        <v>30</v>
      </c>
      <c r="G77" s="6">
        <v>26</v>
      </c>
      <c r="H77" s="5"/>
      <c r="I77" s="5"/>
      <c r="J77" s="5"/>
      <c r="K77" s="5"/>
      <c r="L77" s="6">
        <f t="shared" si="3"/>
        <v>11288</v>
      </c>
      <c r="M77" s="6" t="s">
        <v>225</v>
      </c>
      <c r="N77" s="6">
        <v>1</v>
      </c>
      <c r="O77" s="6" t="s">
        <v>226</v>
      </c>
      <c r="P77" s="5"/>
    </row>
    <row r="78" spans="1:16" ht="15" customHeight="1">
      <c r="A78" s="3">
        <f t="shared" si="2"/>
        <v>71</v>
      </c>
      <c r="B78" s="4">
        <v>45087</v>
      </c>
      <c r="C78" s="3" t="s">
        <v>139</v>
      </c>
      <c r="D78" s="3" t="s">
        <v>272</v>
      </c>
      <c r="E78" s="3" t="s">
        <v>224</v>
      </c>
      <c r="F78" s="6" t="s">
        <v>30</v>
      </c>
      <c r="G78" s="6">
        <v>25</v>
      </c>
      <c r="H78" s="5"/>
      <c r="I78" s="5"/>
      <c r="J78" s="5"/>
      <c r="K78" s="5"/>
      <c r="L78" s="6">
        <f t="shared" si="3"/>
        <v>11313</v>
      </c>
      <c r="M78" s="6" t="s">
        <v>225</v>
      </c>
      <c r="N78" s="6">
        <v>1</v>
      </c>
      <c r="O78" s="6" t="s">
        <v>226</v>
      </c>
      <c r="P78" s="5"/>
    </row>
    <row r="79" spans="1:16" ht="15" customHeight="1">
      <c r="A79" s="3">
        <f t="shared" si="2"/>
        <v>72</v>
      </c>
      <c r="B79" s="4">
        <v>45087</v>
      </c>
      <c r="C79" s="3" t="s">
        <v>273</v>
      </c>
      <c r="D79" s="3" t="s">
        <v>160</v>
      </c>
      <c r="E79" s="3" t="s">
        <v>224</v>
      </c>
      <c r="F79" s="6" t="s">
        <v>30</v>
      </c>
      <c r="G79" s="6">
        <v>40</v>
      </c>
      <c r="H79" s="5"/>
      <c r="I79" s="5"/>
      <c r="J79" s="5"/>
      <c r="K79" s="5"/>
      <c r="L79" s="6">
        <f t="shared" si="3"/>
        <v>11353</v>
      </c>
      <c r="M79" s="6" t="s">
        <v>225</v>
      </c>
      <c r="N79" s="6">
        <v>1</v>
      </c>
      <c r="O79" s="6" t="s">
        <v>226</v>
      </c>
      <c r="P79" s="5"/>
    </row>
    <row r="80" spans="1:16" ht="15" customHeight="1">
      <c r="A80" s="3">
        <f t="shared" si="2"/>
        <v>73</v>
      </c>
      <c r="B80" s="4">
        <v>45087</v>
      </c>
      <c r="C80" s="3" t="s">
        <v>160</v>
      </c>
      <c r="D80" s="3" t="s">
        <v>274</v>
      </c>
      <c r="E80" s="3" t="s">
        <v>224</v>
      </c>
      <c r="F80" s="6" t="s">
        <v>30</v>
      </c>
      <c r="G80" s="6">
        <v>61</v>
      </c>
      <c r="H80" s="5"/>
      <c r="I80" s="5"/>
      <c r="J80" s="5"/>
      <c r="K80" s="5"/>
      <c r="L80" s="6">
        <f t="shared" si="3"/>
        <v>11414</v>
      </c>
      <c r="M80" s="6" t="s">
        <v>225</v>
      </c>
      <c r="N80" s="6">
        <v>1</v>
      </c>
      <c r="O80" s="6" t="s">
        <v>226</v>
      </c>
      <c r="P80" s="5"/>
    </row>
    <row r="81" spans="1:16" ht="15" customHeight="1">
      <c r="A81" s="3">
        <f t="shared" si="2"/>
        <v>74</v>
      </c>
      <c r="B81" s="4">
        <v>45087</v>
      </c>
      <c r="C81" s="3" t="s">
        <v>160</v>
      </c>
      <c r="D81" s="3" t="s">
        <v>275</v>
      </c>
      <c r="E81" s="3" t="s">
        <v>224</v>
      </c>
      <c r="F81" s="6" t="s">
        <v>30</v>
      </c>
      <c r="G81" s="6">
        <v>20</v>
      </c>
      <c r="H81" s="5"/>
      <c r="I81" s="5"/>
      <c r="J81" s="5"/>
      <c r="K81" s="5"/>
      <c r="L81" s="6">
        <f t="shared" si="3"/>
        <v>11434</v>
      </c>
      <c r="M81" s="6" t="s">
        <v>225</v>
      </c>
      <c r="N81" s="6">
        <v>1</v>
      </c>
      <c r="O81" s="6" t="s">
        <v>226</v>
      </c>
      <c r="P81" s="5"/>
    </row>
    <row r="82" spans="1:16" ht="15" customHeight="1">
      <c r="A82" s="3">
        <f t="shared" si="2"/>
        <v>75</v>
      </c>
      <c r="B82" s="4">
        <v>45088</v>
      </c>
      <c r="C82" s="3" t="s">
        <v>276</v>
      </c>
      <c r="D82" s="3" t="s">
        <v>277</v>
      </c>
      <c r="E82" s="3" t="s">
        <v>224</v>
      </c>
      <c r="F82" s="6" t="s">
        <v>30</v>
      </c>
      <c r="G82" s="3">
        <v>77</v>
      </c>
      <c r="H82" s="5"/>
      <c r="I82" s="5"/>
      <c r="J82" s="5"/>
      <c r="K82" s="5"/>
      <c r="L82" s="6">
        <f t="shared" si="3"/>
        <v>11511</v>
      </c>
      <c r="M82" s="6" t="s">
        <v>225</v>
      </c>
      <c r="N82" s="6">
        <v>1</v>
      </c>
      <c r="O82" s="6" t="s">
        <v>226</v>
      </c>
      <c r="P82" s="5"/>
    </row>
    <row r="83" spans="1:16" ht="15" customHeight="1">
      <c r="A83" s="3">
        <f t="shared" si="2"/>
        <v>76</v>
      </c>
      <c r="B83" s="4">
        <v>45088</v>
      </c>
      <c r="C83" s="3" t="s">
        <v>269</v>
      </c>
      <c r="D83" s="3" t="s">
        <v>278</v>
      </c>
      <c r="E83" s="3" t="s">
        <v>224</v>
      </c>
      <c r="F83" s="6" t="s">
        <v>30</v>
      </c>
      <c r="G83" s="3">
        <v>96</v>
      </c>
      <c r="H83" s="5"/>
      <c r="I83" s="5"/>
      <c r="J83" s="5"/>
      <c r="K83" s="5"/>
      <c r="L83" s="6">
        <f t="shared" si="3"/>
        <v>11607</v>
      </c>
      <c r="M83" s="6" t="s">
        <v>225</v>
      </c>
      <c r="N83" s="6">
        <v>1</v>
      </c>
      <c r="O83" s="6" t="s">
        <v>226</v>
      </c>
      <c r="P83" s="5"/>
    </row>
    <row r="84" spans="1:16" ht="15" customHeight="1">
      <c r="A84" s="3">
        <f t="shared" si="2"/>
        <v>77</v>
      </c>
      <c r="B84" s="4">
        <v>45088</v>
      </c>
      <c r="C84" s="3" t="s">
        <v>139</v>
      </c>
      <c r="D84" s="3" t="s">
        <v>160</v>
      </c>
      <c r="E84" s="3" t="s">
        <v>224</v>
      </c>
      <c r="F84" s="6" t="s">
        <v>30</v>
      </c>
      <c r="G84" s="3">
        <v>54</v>
      </c>
      <c r="H84" s="5"/>
      <c r="I84" s="5"/>
      <c r="J84" s="5"/>
      <c r="K84" s="5"/>
      <c r="L84" s="6">
        <f t="shared" si="3"/>
        <v>11661</v>
      </c>
      <c r="M84" s="6" t="s">
        <v>225</v>
      </c>
      <c r="N84" s="6">
        <v>1</v>
      </c>
      <c r="O84" s="6" t="s">
        <v>226</v>
      </c>
      <c r="P84" s="5"/>
    </row>
    <row r="85" spans="1:16" ht="15" customHeight="1">
      <c r="A85" s="3">
        <f t="shared" si="2"/>
        <v>78</v>
      </c>
      <c r="B85" s="4">
        <v>45088</v>
      </c>
      <c r="C85" s="3" t="s">
        <v>277</v>
      </c>
      <c r="D85" s="3" t="s">
        <v>161</v>
      </c>
      <c r="E85" s="3" t="s">
        <v>224</v>
      </c>
      <c r="F85" s="6" t="s">
        <v>30</v>
      </c>
      <c r="G85" s="3">
        <v>100</v>
      </c>
      <c r="H85" s="5"/>
      <c r="I85" s="5"/>
      <c r="J85" s="5"/>
      <c r="K85" s="5"/>
      <c r="L85" s="6">
        <f t="shared" si="3"/>
        <v>11761</v>
      </c>
      <c r="M85" s="6" t="s">
        <v>225</v>
      </c>
      <c r="N85" s="6">
        <v>2</v>
      </c>
      <c r="O85" s="6" t="s">
        <v>226</v>
      </c>
      <c r="P85" s="5"/>
    </row>
    <row r="86" spans="1:16" ht="15" customHeight="1">
      <c r="A86" s="3">
        <f t="shared" si="2"/>
        <v>79</v>
      </c>
      <c r="B86" s="4">
        <v>45089</v>
      </c>
      <c r="C86" s="3" t="s">
        <v>279</v>
      </c>
      <c r="D86" s="3" t="s">
        <v>87</v>
      </c>
      <c r="E86" s="3" t="s">
        <v>224</v>
      </c>
      <c r="F86" s="6" t="s">
        <v>30</v>
      </c>
      <c r="G86" s="3">
        <v>100</v>
      </c>
      <c r="H86" s="5"/>
      <c r="I86" s="5"/>
      <c r="J86" s="5"/>
      <c r="K86" s="5"/>
      <c r="L86" s="6">
        <f t="shared" si="3"/>
        <v>11861</v>
      </c>
      <c r="M86" s="6" t="s">
        <v>225</v>
      </c>
      <c r="N86" s="6">
        <v>2</v>
      </c>
      <c r="O86" s="6" t="s">
        <v>226</v>
      </c>
      <c r="P86" s="5"/>
    </row>
    <row r="87" spans="1:16" ht="15" customHeight="1">
      <c r="A87" s="3">
        <f t="shared" si="2"/>
        <v>80</v>
      </c>
      <c r="B87" s="4">
        <v>45090</v>
      </c>
      <c r="C87" s="3" t="s">
        <v>142</v>
      </c>
      <c r="D87" s="3" t="s">
        <v>81</v>
      </c>
      <c r="E87" s="3" t="s">
        <v>224</v>
      </c>
      <c r="F87" s="6" t="s">
        <v>30</v>
      </c>
      <c r="G87" s="3">
        <v>100</v>
      </c>
      <c r="H87" s="5"/>
      <c r="I87" s="5"/>
      <c r="J87" s="5"/>
      <c r="K87" s="5"/>
      <c r="L87" s="6">
        <f t="shared" si="3"/>
        <v>11961</v>
      </c>
      <c r="M87" s="6" t="s">
        <v>225</v>
      </c>
      <c r="N87" s="6">
        <v>2</v>
      </c>
      <c r="O87" s="6" t="s">
        <v>226</v>
      </c>
      <c r="P87" s="5"/>
    </row>
    <row r="88" spans="1:16" ht="15" customHeight="1">
      <c r="A88" s="3">
        <f t="shared" si="2"/>
        <v>81</v>
      </c>
      <c r="B88" s="4">
        <v>45090</v>
      </c>
      <c r="C88" s="3" t="s">
        <v>280</v>
      </c>
      <c r="D88" s="3" t="s">
        <v>142</v>
      </c>
      <c r="E88" s="3" t="s">
        <v>224</v>
      </c>
      <c r="F88" s="6" t="s">
        <v>30</v>
      </c>
      <c r="G88" s="3">
        <v>30</v>
      </c>
      <c r="H88" s="5"/>
      <c r="I88" s="5"/>
      <c r="J88" s="5"/>
      <c r="K88" s="5"/>
      <c r="L88" s="6">
        <f t="shared" si="3"/>
        <v>11991</v>
      </c>
      <c r="M88" s="6" t="s">
        <v>225</v>
      </c>
      <c r="N88" s="6">
        <v>2</v>
      </c>
      <c r="O88" s="6" t="s">
        <v>226</v>
      </c>
      <c r="P88" s="5"/>
    </row>
    <row r="89" spans="1:16" ht="15" customHeight="1">
      <c r="A89" s="3">
        <f t="shared" si="2"/>
        <v>82</v>
      </c>
      <c r="B89" s="4">
        <v>45091</v>
      </c>
      <c r="C89" s="3" t="s">
        <v>264</v>
      </c>
      <c r="D89" s="3">
        <v>247</v>
      </c>
      <c r="E89" s="3" t="s">
        <v>224</v>
      </c>
      <c r="F89" s="6" t="s">
        <v>30</v>
      </c>
      <c r="G89" s="3">
        <v>41</v>
      </c>
      <c r="H89" s="5"/>
      <c r="I89" s="5"/>
      <c r="J89" s="5"/>
      <c r="K89" s="5"/>
      <c r="L89" s="6">
        <f t="shared" si="3"/>
        <v>12032</v>
      </c>
      <c r="M89" s="6" t="s">
        <v>225</v>
      </c>
      <c r="N89" s="6">
        <v>2</v>
      </c>
      <c r="O89" s="6" t="s">
        <v>226</v>
      </c>
      <c r="P89" s="5"/>
    </row>
    <row r="90" spans="1:16" ht="15" customHeight="1">
      <c r="A90" s="3">
        <f t="shared" si="2"/>
        <v>83</v>
      </c>
      <c r="B90" s="4">
        <v>45091</v>
      </c>
      <c r="C90" s="3" t="s">
        <v>116</v>
      </c>
      <c r="D90" s="3" t="s">
        <v>264</v>
      </c>
      <c r="E90" s="3" t="s">
        <v>224</v>
      </c>
      <c r="F90" s="6" t="s">
        <v>30</v>
      </c>
      <c r="G90" s="3">
        <v>170</v>
      </c>
      <c r="H90" s="5"/>
      <c r="I90" s="5"/>
      <c r="J90" s="5"/>
      <c r="K90" s="5"/>
      <c r="L90" s="6">
        <f t="shared" si="3"/>
        <v>12202</v>
      </c>
      <c r="M90" s="6" t="s">
        <v>225</v>
      </c>
      <c r="N90" s="6">
        <v>2</v>
      </c>
      <c r="O90" s="6" t="s">
        <v>226</v>
      </c>
      <c r="P90" s="5"/>
    </row>
    <row r="91" spans="1:16" ht="15" customHeight="1">
      <c r="A91" s="3">
        <f t="shared" si="2"/>
        <v>84</v>
      </c>
      <c r="B91" s="4">
        <v>45091</v>
      </c>
      <c r="C91" s="3" t="s">
        <v>135</v>
      </c>
      <c r="D91" s="3" t="s">
        <v>116</v>
      </c>
      <c r="E91" s="3" t="s">
        <v>224</v>
      </c>
      <c r="F91" s="6" t="s">
        <v>30</v>
      </c>
      <c r="G91" s="3">
        <v>71</v>
      </c>
      <c r="H91" s="5"/>
      <c r="I91" s="5"/>
      <c r="J91" s="5"/>
      <c r="K91" s="5"/>
      <c r="L91" s="6">
        <f t="shared" si="3"/>
        <v>12273</v>
      </c>
      <c r="M91" s="6" t="s">
        <v>225</v>
      </c>
      <c r="N91" s="6">
        <v>2</v>
      </c>
      <c r="O91" s="6" t="s">
        <v>226</v>
      </c>
      <c r="P91" s="5"/>
    </row>
    <row r="92" spans="1:16" ht="15" customHeight="1">
      <c r="A92" s="3">
        <f t="shared" ref="A92:A155" si="4">1+A91</f>
        <v>85</v>
      </c>
      <c r="B92" s="4">
        <v>45091</v>
      </c>
      <c r="C92" s="3" t="s">
        <v>147</v>
      </c>
      <c r="D92" s="3" t="s">
        <v>135</v>
      </c>
      <c r="E92" s="3" t="s">
        <v>224</v>
      </c>
      <c r="F92" s="6" t="s">
        <v>30</v>
      </c>
      <c r="G92" s="3">
        <v>115</v>
      </c>
      <c r="H92" s="5"/>
      <c r="I92" s="5"/>
      <c r="J92" s="5"/>
      <c r="K92" s="5"/>
      <c r="L92" s="6">
        <f t="shared" si="3"/>
        <v>12388</v>
      </c>
      <c r="M92" s="6" t="s">
        <v>225</v>
      </c>
      <c r="N92" s="6">
        <v>2</v>
      </c>
      <c r="O92" s="6" t="s">
        <v>226</v>
      </c>
      <c r="P92" s="5"/>
    </row>
    <row r="93" spans="1:16" ht="15" customHeight="1">
      <c r="A93" s="3">
        <f t="shared" si="4"/>
        <v>86</v>
      </c>
      <c r="B93" s="4">
        <v>45091</v>
      </c>
      <c r="C93" s="3" t="s">
        <v>166</v>
      </c>
      <c r="D93" s="3" t="s">
        <v>281</v>
      </c>
      <c r="E93" s="3" t="s">
        <v>224</v>
      </c>
      <c r="F93" s="6" t="s">
        <v>30</v>
      </c>
      <c r="G93" s="3">
        <v>43</v>
      </c>
      <c r="H93" s="5"/>
      <c r="I93" s="5"/>
      <c r="J93" s="5"/>
      <c r="K93" s="5"/>
      <c r="L93" s="6">
        <f t="shared" si="3"/>
        <v>12431</v>
      </c>
      <c r="M93" s="6" t="s">
        <v>225</v>
      </c>
      <c r="N93" s="6">
        <v>2</v>
      </c>
      <c r="O93" s="6" t="s">
        <v>226</v>
      </c>
      <c r="P93" s="5"/>
    </row>
    <row r="94" spans="1:16" ht="15" customHeight="1">
      <c r="A94" s="3">
        <f t="shared" si="4"/>
        <v>87</v>
      </c>
      <c r="B94" s="4">
        <v>45092</v>
      </c>
      <c r="C94" s="3" t="s">
        <v>282</v>
      </c>
      <c r="D94" s="3" t="s">
        <v>283</v>
      </c>
      <c r="E94" s="3" t="s">
        <v>224</v>
      </c>
      <c r="F94" s="6" t="s">
        <v>30</v>
      </c>
      <c r="G94" s="3">
        <v>181</v>
      </c>
      <c r="H94" s="5"/>
      <c r="I94" s="5"/>
      <c r="J94" s="5"/>
      <c r="K94" s="5"/>
      <c r="L94" s="6">
        <f t="shared" si="3"/>
        <v>12612</v>
      </c>
      <c r="M94" s="6"/>
      <c r="N94" s="6"/>
      <c r="O94" s="6"/>
      <c r="P94" s="5"/>
    </row>
    <row r="95" spans="1:16" ht="15" customHeight="1">
      <c r="A95" s="3">
        <f t="shared" si="4"/>
        <v>88</v>
      </c>
      <c r="B95" s="4">
        <v>45092</v>
      </c>
      <c r="C95" s="3" t="s">
        <v>284</v>
      </c>
      <c r="D95" s="3" t="s">
        <v>285</v>
      </c>
      <c r="E95" s="3" t="s">
        <v>224</v>
      </c>
      <c r="F95" s="6" t="s">
        <v>30</v>
      </c>
      <c r="G95" s="3">
        <v>98</v>
      </c>
      <c r="H95" s="5"/>
      <c r="I95" s="5"/>
      <c r="J95" s="5"/>
      <c r="K95" s="5"/>
      <c r="L95" s="6">
        <f t="shared" si="3"/>
        <v>12710</v>
      </c>
      <c r="M95" s="6"/>
      <c r="N95" s="6"/>
      <c r="O95" s="6"/>
      <c r="P95" s="5"/>
    </row>
    <row r="96" spans="1:16" ht="15" customHeight="1">
      <c r="A96" s="3">
        <f t="shared" si="4"/>
        <v>89</v>
      </c>
      <c r="B96" s="4">
        <v>45092</v>
      </c>
      <c r="C96" s="3" t="s">
        <v>286</v>
      </c>
      <c r="D96" s="3" t="s">
        <v>121</v>
      </c>
      <c r="E96" s="3" t="s">
        <v>224</v>
      </c>
      <c r="F96" s="6" t="s">
        <v>30</v>
      </c>
      <c r="G96" s="3">
        <v>63</v>
      </c>
      <c r="H96" s="5"/>
      <c r="I96" s="5"/>
      <c r="J96" s="5"/>
      <c r="K96" s="5"/>
      <c r="L96" s="6">
        <f t="shared" si="3"/>
        <v>12773</v>
      </c>
      <c r="M96" s="6"/>
      <c r="N96" s="6"/>
      <c r="O96" s="6"/>
      <c r="P96" s="5"/>
    </row>
    <row r="97" spans="1:16" ht="15" customHeight="1">
      <c r="A97" s="3">
        <f t="shared" si="4"/>
        <v>90</v>
      </c>
      <c r="B97" s="4">
        <v>45092</v>
      </c>
      <c r="C97" s="3" t="s">
        <v>286</v>
      </c>
      <c r="D97" s="3" t="s">
        <v>287</v>
      </c>
      <c r="E97" s="3" t="s">
        <v>224</v>
      </c>
      <c r="F97" s="6" t="s">
        <v>30</v>
      </c>
      <c r="G97" s="3">
        <v>110</v>
      </c>
      <c r="H97" s="5"/>
      <c r="I97" s="5"/>
      <c r="J97" s="5"/>
      <c r="K97" s="5"/>
      <c r="L97" s="6">
        <f t="shared" si="3"/>
        <v>12883</v>
      </c>
      <c r="M97" s="6"/>
      <c r="N97" s="6"/>
      <c r="O97" s="6"/>
      <c r="P97" s="5"/>
    </row>
    <row r="98" spans="1:16" ht="15" customHeight="1">
      <c r="A98" s="3">
        <f t="shared" si="4"/>
        <v>91</v>
      </c>
      <c r="B98" s="4">
        <v>45093</v>
      </c>
      <c r="C98" s="3" t="s">
        <v>288</v>
      </c>
      <c r="D98" s="3" t="s">
        <v>289</v>
      </c>
      <c r="E98" s="3" t="s">
        <v>224</v>
      </c>
      <c r="F98" s="6" t="s">
        <v>30</v>
      </c>
      <c r="G98" s="3">
        <v>38</v>
      </c>
      <c r="H98" s="5"/>
      <c r="I98" s="5"/>
      <c r="J98" s="5"/>
      <c r="K98" s="5"/>
      <c r="L98" s="6">
        <f t="shared" si="3"/>
        <v>12921</v>
      </c>
      <c r="M98" s="6"/>
      <c r="N98" s="6"/>
      <c r="O98" s="6"/>
      <c r="P98" s="5"/>
    </row>
    <row r="99" spans="1:16" ht="15" customHeight="1">
      <c r="A99" s="3">
        <f t="shared" si="4"/>
        <v>92</v>
      </c>
      <c r="B99" s="4">
        <v>45093</v>
      </c>
      <c r="C99" s="3" t="s">
        <v>268</v>
      </c>
      <c r="D99" s="3" t="s">
        <v>140</v>
      </c>
      <c r="E99" s="3" t="s">
        <v>224</v>
      </c>
      <c r="F99" s="6" t="s">
        <v>30</v>
      </c>
      <c r="G99" s="3">
        <v>41</v>
      </c>
      <c r="H99" s="5"/>
      <c r="I99" s="5"/>
      <c r="J99" s="5"/>
      <c r="K99" s="5"/>
      <c r="L99" s="6">
        <f t="shared" si="3"/>
        <v>12962</v>
      </c>
      <c r="M99" s="6"/>
      <c r="N99" s="6"/>
      <c r="O99" s="6"/>
      <c r="P99" s="5"/>
    </row>
    <row r="100" spans="1:16" ht="15" customHeight="1">
      <c r="A100" s="3">
        <f t="shared" si="4"/>
        <v>93</v>
      </c>
      <c r="B100" s="4">
        <v>45093</v>
      </c>
      <c r="C100" s="3" t="s">
        <v>266</v>
      </c>
      <c r="D100" s="3" t="s">
        <v>290</v>
      </c>
      <c r="E100" s="3" t="s">
        <v>224</v>
      </c>
      <c r="F100" s="6" t="s">
        <v>30</v>
      </c>
      <c r="G100" s="3">
        <v>51</v>
      </c>
      <c r="H100" s="5"/>
      <c r="I100" s="5"/>
      <c r="J100" s="5"/>
      <c r="K100" s="5"/>
      <c r="L100" s="6">
        <f t="shared" si="3"/>
        <v>13013</v>
      </c>
      <c r="M100" s="6"/>
      <c r="N100" s="6"/>
      <c r="O100" s="6"/>
      <c r="P100" s="5"/>
    </row>
    <row r="101" spans="1:16" ht="15" customHeight="1">
      <c r="A101" s="3">
        <f t="shared" si="4"/>
        <v>94</v>
      </c>
      <c r="B101" s="4">
        <v>45093</v>
      </c>
      <c r="C101" s="3" t="s">
        <v>131</v>
      </c>
      <c r="D101" s="3" t="s">
        <v>136</v>
      </c>
      <c r="E101" s="3" t="s">
        <v>224</v>
      </c>
      <c r="F101" s="6" t="s">
        <v>30</v>
      </c>
      <c r="G101" s="3">
        <v>45</v>
      </c>
      <c r="H101" s="5"/>
      <c r="I101" s="5"/>
      <c r="J101" s="5"/>
      <c r="K101" s="5"/>
      <c r="L101" s="6">
        <f t="shared" si="3"/>
        <v>13058</v>
      </c>
      <c r="M101" s="6"/>
      <c r="N101" s="6"/>
      <c r="O101" s="6"/>
      <c r="P101" s="5"/>
    </row>
    <row r="102" spans="1:16" ht="15" customHeight="1">
      <c r="A102" s="3">
        <f t="shared" si="4"/>
        <v>95</v>
      </c>
      <c r="B102" s="4">
        <v>45093</v>
      </c>
      <c r="C102" s="3" t="s">
        <v>291</v>
      </c>
      <c r="D102" s="3" t="s">
        <v>144</v>
      </c>
      <c r="E102" s="3" t="s">
        <v>224</v>
      </c>
      <c r="F102" s="6" t="s">
        <v>30</v>
      </c>
      <c r="G102" s="3">
        <v>31</v>
      </c>
      <c r="H102" s="5"/>
      <c r="I102" s="5"/>
      <c r="J102" s="5"/>
      <c r="K102" s="5"/>
      <c r="L102" s="6">
        <f t="shared" si="3"/>
        <v>13089</v>
      </c>
      <c r="M102" s="6"/>
      <c r="N102" s="6"/>
      <c r="O102" s="6"/>
      <c r="P102" s="5"/>
    </row>
    <row r="103" spans="1:16" ht="15" customHeight="1">
      <c r="A103" s="3">
        <f t="shared" si="4"/>
        <v>96</v>
      </c>
      <c r="B103" s="4">
        <v>45093</v>
      </c>
      <c r="C103" s="3" t="s">
        <v>182</v>
      </c>
      <c r="D103" s="3" t="s">
        <v>219</v>
      </c>
      <c r="E103" s="3" t="s">
        <v>224</v>
      </c>
      <c r="F103" s="6" t="s">
        <v>30</v>
      </c>
      <c r="G103" s="3">
        <v>32</v>
      </c>
      <c r="H103" s="5"/>
      <c r="I103" s="5"/>
      <c r="J103" s="5"/>
      <c r="K103" s="5"/>
      <c r="L103" s="6">
        <f t="shared" si="3"/>
        <v>13121</v>
      </c>
      <c r="M103" s="6"/>
      <c r="N103" s="6"/>
      <c r="O103" s="6"/>
      <c r="P103" s="5"/>
    </row>
    <row r="104" spans="1:16" ht="15" customHeight="1">
      <c r="A104" s="3">
        <f t="shared" si="4"/>
        <v>97</v>
      </c>
      <c r="B104" s="4">
        <v>45093</v>
      </c>
      <c r="C104" s="3" t="s">
        <v>219</v>
      </c>
      <c r="D104" s="3" t="s">
        <v>166</v>
      </c>
      <c r="E104" s="3" t="s">
        <v>224</v>
      </c>
      <c r="F104" s="6" t="s">
        <v>30</v>
      </c>
      <c r="G104" s="3">
        <v>12</v>
      </c>
      <c r="H104" s="5"/>
      <c r="I104" s="5"/>
      <c r="J104" s="5"/>
      <c r="K104" s="5"/>
      <c r="L104" s="6">
        <f t="shared" si="3"/>
        <v>13133</v>
      </c>
      <c r="M104" s="6"/>
      <c r="N104" s="6"/>
      <c r="O104" s="6"/>
      <c r="P104" s="5"/>
    </row>
    <row r="105" spans="1:16" ht="15" customHeight="1">
      <c r="A105" s="3">
        <f t="shared" si="4"/>
        <v>98</v>
      </c>
      <c r="B105" s="4">
        <v>45093</v>
      </c>
      <c r="C105" s="3" t="s">
        <v>292</v>
      </c>
      <c r="D105" s="3" t="s">
        <v>293</v>
      </c>
      <c r="E105" s="3" t="s">
        <v>224</v>
      </c>
      <c r="F105" s="6" t="s">
        <v>30</v>
      </c>
      <c r="G105" s="3">
        <v>30</v>
      </c>
      <c r="H105" s="5"/>
      <c r="I105" s="5"/>
      <c r="J105" s="5"/>
      <c r="K105" s="5"/>
      <c r="L105" s="6">
        <f t="shared" si="3"/>
        <v>13163</v>
      </c>
      <c r="M105" s="6"/>
      <c r="N105" s="6"/>
      <c r="O105" s="6"/>
      <c r="P105" s="5"/>
    </row>
    <row r="106" spans="1:16" ht="15" customHeight="1">
      <c r="A106" s="3">
        <f t="shared" si="4"/>
        <v>99</v>
      </c>
      <c r="B106" s="4">
        <v>45093</v>
      </c>
      <c r="C106" s="3" t="s">
        <v>289</v>
      </c>
      <c r="D106" s="3" t="s">
        <v>294</v>
      </c>
      <c r="E106" s="3" t="s">
        <v>224</v>
      </c>
      <c r="F106" s="6" t="s">
        <v>30</v>
      </c>
      <c r="G106" s="3">
        <v>21</v>
      </c>
      <c r="H106" s="5"/>
      <c r="I106" s="5"/>
      <c r="J106" s="5"/>
      <c r="K106" s="5"/>
      <c r="L106" s="6">
        <f t="shared" si="3"/>
        <v>13184</v>
      </c>
      <c r="M106" s="6"/>
      <c r="N106" s="6"/>
      <c r="O106" s="6"/>
      <c r="P106" s="5"/>
    </row>
    <row r="107" spans="1:16" ht="15" customHeight="1">
      <c r="A107" s="3">
        <f t="shared" si="4"/>
        <v>100</v>
      </c>
      <c r="B107" s="4">
        <v>45093</v>
      </c>
      <c r="C107" s="3" t="s">
        <v>294</v>
      </c>
      <c r="D107" s="3" t="s">
        <v>182</v>
      </c>
      <c r="E107" s="3" t="s">
        <v>224</v>
      </c>
      <c r="F107" s="6" t="s">
        <v>30</v>
      </c>
      <c r="G107" s="3">
        <v>26</v>
      </c>
      <c r="H107" s="5"/>
      <c r="I107" s="5"/>
      <c r="J107" s="5"/>
      <c r="K107" s="5"/>
      <c r="L107" s="6">
        <f t="shared" si="3"/>
        <v>13210</v>
      </c>
      <c r="M107" s="6"/>
      <c r="N107" s="6"/>
      <c r="O107" s="6"/>
      <c r="P107" s="5"/>
    </row>
    <row r="108" spans="1:16" ht="15" customHeight="1">
      <c r="A108" s="3">
        <f t="shared" si="4"/>
        <v>101</v>
      </c>
      <c r="B108" s="4">
        <v>45093</v>
      </c>
      <c r="C108" s="3" t="s">
        <v>182</v>
      </c>
      <c r="D108" s="3" t="s">
        <v>295</v>
      </c>
      <c r="E108" s="3" t="s">
        <v>224</v>
      </c>
      <c r="F108" s="6" t="s">
        <v>30</v>
      </c>
      <c r="G108" s="3">
        <v>42</v>
      </c>
      <c r="H108" s="5"/>
      <c r="I108" s="5"/>
      <c r="J108" s="5"/>
      <c r="K108" s="5"/>
      <c r="L108" s="6">
        <f t="shared" si="3"/>
        <v>13252</v>
      </c>
      <c r="M108" s="6"/>
      <c r="N108" s="6"/>
      <c r="O108" s="6"/>
      <c r="P108" s="5"/>
    </row>
    <row r="109" spans="1:16" ht="15" customHeight="1">
      <c r="A109" s="3">
        <f t="shared" si="4"/>
        <v>102</v>
      </c>
      <c r="B109" s="4">
        <v>45094</v>
      </c>
      <c r="C109" s="3" t="s">
        <v>295</v>
      </c>
      <c r="D109" s="3" t="s">
        <v>129</v>
      </c>
      <c r="E109" s="3" t="s">
        <v>224</v>
      </c>
      <c r="F109" s="6" t="s">
        <v>30</v>
      </c>
      <c r="G109" s="3">
        <v>32</v>
      </c>
      <c r="H109" s="5"/>
      <c r="I109" s="5"/>
      <c r="J109" s="5"/>
      <c r="K109" s="5"/>
      <c r="L109" s="6">
        <f t="shared" si="3"/>
        <v>13284</v>
      </c>
      <c r="M109" s="6"/>
      <c r="N109" s="6"/>
      <c r="O109" s="6"/>
      <c r="P109" s="5"/>
    </row>
    <row r="110" spans="1:16" ht="15" customHeight="1">
      <c r="A110" s="3">
        <f t="shared" si="4"/>
        <v>103</v>
      </c>
      <c r="B110" s="4">
        <v>45094</v>
      </c>
      <c r="C110" s="3" t="s">
        <v>129</v>
      </c>
      <c r="D110" s="3" t="s">
        <v>171</v>
      </c>
      <c r="E110" s="3" t="s">
        <v>224</v>
      </c>
      <c r="F110" s="6" t="s">
        <v>30</v>
      </c>
      <c r="G110" s="3">
        <v>50</v>
      </c>
      <c r="H110" s="5"/>
      <c r="I110" s="5"/>
      <c r="J110" s="5"/>
      <c r="K110" s="5"/>
      <c r="L110" s="6">
        <f t="shared" si="3"/>
        <v>13334</v>
      </c>
      <c r="M110" s="6"/>
      <c r="N110" s="6"/>
      <c r="O110" s="6"/>
      <c r="P110" s="5"/>
    </row>
    <row r="111" spans="1:16" ht="15" customHeight="1">
      <c r="A111" s="3">
        <f t="shared" si="4"/>
        <v>104</v>
      </c>
      <c r="B111" s="4">
        <v>45094</v>
      </c>
      <c r="C111" s="3" t="s">
        <v>171</v>
      </c>
      <c r="D111" s="3" t="s">
        <v>169</v>
      </c>
      <c r="E111" s="3" t="s">
        <v>224</v>
      </c>
      <c r="F111" s="6" t="s">
        <v>30</v>
      </c>
      <c r="G111" s="3">
        <v>25</v>
      </c>
      <c r="H111" s="5"/>
      <c r="I111" s="5"/>
      <c r="J111" s="5"/>
      <c r="K111" s="5"/>
      <c r="L111" s="6">
        <f t="shared" si="3"/>
        <v>13359</v>
      </c>
      <c r="M111" s="6"/>
      <c r="N111" s="6"/>
      <c r="O111" s="6"/>
      <c r="P111" s="5"/>
    </row>
    <row r="112" spans="1:16" ht="15" customHeight="1">
      <c r="A112" s="3">
        <f t="shared" si="4"/>
        <v>105</v>
      </c>
      <c r="B112" s="4">
        <v>45094</v>
      </c>
      <c r="C112" s="8" t="s">
        <v>169</v>
      </c>
      <c r="D112" s="8" t="s">
        <v>296</v>
      </c>
      <c r="E112" s="3" t="s">
        <v>224</v>
      </c>
      <c r="F112" s="6" t="s">
        <v>30</v>
      </c>
      <c r="G112" s="3">
        <v>13</v>
      </c>
      <c r="H112" s="5"/>
      <c r="I112" s="5"/>
      <c r="J112" s="5"/>
      <c r="K112" s="5"/>
      <c r="L112" s="6">
        <f t="shared" si="3"/>
        <v>13372</v>
      </c>
      <c r="M112" s="6"/>
      <c r="N112" s="6"/>
      <c r="O112" s="6"/>
      <c r="P112" s="5"/>
    </row>
    <row r="113" spans="1:18" ht="15" customHeight="1">
      <c r="A113" s="3">
        <f t="shared" si="4"/>
        <v>106</v>
      </c>
      <c r="B113" s="4">
        <v>45094</v>
      </c>
      <c r="C113" s="3" t="s">
        <v>296</v>
      </c>
      <c r="D113" s="3" t="s">
        <v>297</v>
      </c>
      <c r="E113" s="3" t="s">
        <v>224</v>
      </c>
      <c r="F113" s="6" t="s">
        <v>30</v>
      </c>
      <c r="G113" s="3">
        <v>21</v>
      </c>
      <c r="H113" s="5"/>
      <c r="I113" s="5"/>
      <c r="J113" s="5"/>
      <c r="K113" s="5"/>
      <c r="L113" s="6">
        <f t="shared" si="3"/>
        <v>13393</v>
      </c>
      <c r="M113" s="6"/>
      <c r="N113" s="6"/>
      <c r="O113" s="6"/>
      <c r="P113" s="5"/>
    </row>
    <row r="114" spans="1:18" ht="15" customHeight="1">
      <c r="A114" s="3">
        <f t="shared" si="4"/>
        <v>107</v>
      </c>
      <c r="B114" s="4">
        <v>45094</v>
      </c>
      <c r="C114" s="3" t="s">
        <v>297</v>
      </c>
      <c r="D114" s="3" t="s">
        <v>298</v>
      </c>
      <c r="E114" s="3" t="s">
        <v>224</v>
      </c>
      <c r="F114" s="6" t="s">
        <v>30</v>
      </c>
      <c r="G114" s="3">
        <v>21</v>
      </c>
      <c r="H114" s="5"/>
      <c r="I114" s="5"/>
      <c r="J114" s="5"/>
      <c r="K114" s="5"/>
      <c r="L114" s="6">
        <f t="shared" si="3"/>
        <v>13414</v>
      </c>
      <c r="M114" s="6"/>
      <c r="N114" s="6"/>
      <c r="O114" s="6"/>
      <c r="P114" s="5"/>
    </row>
    <row r="115" spans="1:18" ht="15" customHeight="1">
      <c r="A115" s="3">
        <f t="shared" si="4"/>
        <v>108</v>
      </c>
      <c r="B115" s="4">
        <v>45094</v>
      </c>
      <c r="C115" s="3" t="s">
        <v>298</v>
      </c>
      <c r="D115" s="3" t="s">
        <v>299</v>
      </c>
      <c r="E115" s="3" t="s">
        <v>224</v>
      </c>
      <c r="F115" s="6" t="s">
        <v>30</v>
      </c>
      <c r="G115" s="3">
        <v>15</v>
      </c>
      <c r="H115" s="5"/>
      <c r="I115" s="5"/>
      <c r="J115" s="5"/>
      <c r="K115" s="5"/>
      <c r="L115" s="6">
        <f t="shared" si="3"/>
        <v>13429</v>
      </c>
      <c r="M115" s="6"/>
      <c r="N115" s="6"/>
      <c r="O115" s="6"/>
      <c r="P115" s="5"/>
    </row>
    <row r="116" spans="1:18" ht="15" customHeight="1">
      <c r="A116" s="3">
        <f t="shared" si="4"/>
        <v>109</v>
      </c>
      <c r="B116" s="4">
        <v>45096</v>
      </c>
      <c r="C116" s="3" t="s">
        <v>84</v>
      </c>
      <c r="D116" s="3" t="s">
        <v>300</v>
      </c>
      <c r="E116" s="3" t="s">
        <v>224</v>
      </c>
      <c r="F116" s="6" t="s">
        <v>30</v>
      </c>
      <c r="G116" s="3">
        <v>13</v>
      </c>
      <c r="H116" s="5"/>
      <c r="I116" s="5"/>
      <c r="J116" s="5"/>
      <c r="K116" s="5"/>
      <c r="L116" s="6">
        <f t="shared" si="3"/>
        <v>13442</v>
      </c>
      <c r="M116" s="6"/>
      <c r="N116" s="6"/>
      <c r="O116" s="6"/>
      <c r="P116" s="5"/>
    </row>
    <row r="117" spans="1:18" ht="15" customHeight="1">
      <c r="A117" s="3">
        <f t="shared" si="4"/>
        <v>110</v>
      </c>
      <c r="B117" s="4">
        <v>45096</v>
      </c>
      <c r="C117" s="3" t="s">
        <v>301</v>
      </c>
      <c r="D117" s="3" t="s">
        <v>84</v>
      </c>
      <c r="E117" s="3" t="s">
        <v>224</v>
      </c>
      <c r="F117" s="6" t="s">
        <v>30</v>
      </c>
      <c r="G117" s="3">
        <v>37</v>
      </c>
      <c r="H117" s="5"/>
      <c r="I117" s="5"/>
      <c r="J117" s="5"/>
      <c r="K117" s="5"/>
      <c r="L117" s="6">
        <f t="shared" si="3"/>
        <v>13479</v>
      </c>
      <c r="M117" s="6"/>
      <c r="N117" s="6"/>
      <c r="O117" s="6"/>
      <c r="P117" s="5"/>
    </row>
    <row r="118" spans="1:18" ht="15" customHeight="1">
      <c r="A118" s="3">
        <f t="shared" si="4"/>
        <v>111</v>
      </c>
      <c r="B118" s="4">
        <v>45096</v>
      </c>
      <c r="C118" s="3" t="s">
        <v>301</v>
      </c>
      <c r="D118" s="3" t="s">
        <v>302</v>
      </c>
      <c r="E118" s="3" t="s">
        <v>224</v>
      </c>
      <c r="F118" s="6" t="s">
        <v>30</v>
      </c>
      <c r="G118" s="3">
        <v>76</v>
      </c>
      <c r="H118" s="5"/>
      <c r="I118" s="5"/>
      <c r="J118" s="5"/>
      <c r="K118" s="5"/>
      <c r="L118" s="6">
        <f t="shared" si="3"/>
        <v>13555</v>
      </c>
      <c r="M118" s="6"/>
      <c r="N118" s="6"/>
      <c r="O118" s="6"/>
      <c r="P118" s="5"/>
    </row>
    <row r="119" spans="1:18" ht="15" customHeight="1">
      <c r="A119" s="3">
        <f t="shared" si="4"/>
        <v>112</v>
      </c>
      <c r="B119" s="4">
        <v>45096</v>
      </c>
      <c r="C119" s="3" t="s">
        <v>303</v>
      </c>
      <c r="D119" s="3" t="s">
        <v>301</v>
      </c>
      <c r="E119" s="3" t="s">
        <v>224</v>
      </c>
      <c r="F119" s="6" t="s">
        <v>30</v>
      </c>
      <c r="G119" s="3">
        <v>90</v>
      </c>
      <c r="H119" s="5"/>
      <c r="I119" s="5"/>
      <c r="J119" s="5"/>
      <c r="K119" s="5"/>
      <c r="L119" s="6">
        <f t="shared" si="3"/>
        <v>13645</v>
      </c>
      <c r="M119" s="6"/>
      <c r="N119" s="6"/>
      <c r="O119" s="6"/>
      <c r="P119" s="5"/>
    </row>
    <row r="120" spans="1:18" ht="15" customHeight="1">
      <c r="A120" s="3">
        <f t="shared" si="4"/>
        <v>113</v>
      </c>
      <c r="B120" s="4">
        <v>45096</v>
      </c>
      <c r="C120" s="3" t="s">
        <v>303</v>
      </c>
      <c r="D120" s="3" t="s">
        <v>304</v>
      </c>
      <c r="E120" s="3" t="s">
        <v>224</v>
      </c>
      <c r="F120" s="6" t="s">
        <v>30</v>
      </c>
      <c r="G120" s="3">
        <v>35</v>
      </c>
      <c r="H120" s="5"/>
      <c r="I120" s="5"/>
      <c r="J120" s="5"/>
      <c r="K120" s="5"/>
      <c r="L120" s="6">
        <f t="shared" si="3"/>
        <v>13680</v>
      </c>
      <c r="M120" s="6"/>
      <c r="N120" s="6"/>
      <c r="O120" s="6"/>
      <c r="P120" s="5"/>
    </row>
    <row r="121" spans="1:18" ht="15" customHeight="1">
      <c r="A121" s="3">
        <f t="shared" si="4"/>
        <v>114</v>
      </c>
      <c r="B121" s="4">
        <v>45096</v>
      </c>
      <c r="C121" s="3" t="s">
        <v>304</v>
      </c>
      <c r="D121" s="3" t="s">
        <v>305</v>
      </c>
      <c r="E121" s="3" t="s">
        <v>224</v>
      </c>
      <c r="F121" s="6" t="s">
        <v>30</v>
      </c>
      <c r="G121" s="3">
        <v>54</v>
      </c>
      <c r="H121" s="5"/>
      <c r="I121" s="5"/>
      <c r="J121" s="5"/>
      <c r="K121" s="5"/>
      <c r="L121" s="6">
        <f t="shared" si="3"/>
        <v>13734</v>
      </c>
      <c r="M121" s="6"/>
      <c r="N121" s="6"/>
      <c r="O121" s="6"/>
      <c r="P121" s="5"/>
    </row>
    <row r="122" spans="1:18" ht="15" customHeight="1">
      <c r="A122" s="3">
        <f t="shared" si="4"/>
        <v>115</v>
      </c>
      <c r="B122" s="4">
        <v>45096</v>
      </c>
      <c r="C122" s="3" t="s">
        <v>305</v>
      </c>
      <c r="D122" s="3" t="s">
        <v>306</v>
      </c>
      <c r="E122" s="3" t="s">
        <v>224</v>
      </c>
      <c r="F122" s="6" t="s">
        <v>30</v>
      </c>
      <c r="G122" s="3">
        <v>120</v>
      </c>
      <c r="H122" s="5"/>
      <c r="I122" s="5"/>
      <c r="J122" s="5"/>
      <c r="K122" s="5"/>
      <c r="L122" s="6">
        <f t="shared" si="3"/>
        <v>13854</v>
      </c>
      <c r="M122" s="6"/>
      <c r="N122" s="6"/>
      <c r="O122" s="6"/>
      <c r="P122" s="5"/>
    </row>
    <row r="123" spans="1:18" ht="15" customHeight="1">
      <c r="A123" s="3">
        <f t="shared" si="4"/>
        <v>116</v>
      </c>
      <c r="B123" s="4">
        <v>45096</v>
      </c>
      <c r="C123" s="3" t="s">
        <v>306</v>
      </c>
      <c r="D123" s="3" t="s">
        <v>307</v>
      </c>
      <c r="E123" s="3" t="s">
        <v>224</v>
      </c>
      <c r="F123" s="6" t="s">
        <v>30</v>
      </c>
      <c r="G123" s="3">
        <v>32</v>
      </c>
      <c r="H123" s="5"/>
      <c r="I123" s="5"/>
      <c r="J123" s="5"/>
      <c r="K123" s="5"/>
      <c r="L123" s="6">
        <f t="shared" si="3"/>
        <v>13886</v>
      </c>
      <c r="M123" s="6"/>
      <c r="N123" s="6"/>
      <c r="O123" s="6"/>
      <c r="P123" s="5"/>
    </row>
    <row r="124" spans="1:18" ht="15" customHeight="1">
      <c r="A124" s="3">
        <f t="shared" si="4"/>
        <v>117</v>
      </c>
      <c r="B124" s="4">
        <v>45097</v>
      </c>
      <c r="C124" s="3" t="s">
        <v>305</v>
      </c>
      <c r="D124" s="3" t="s">
        <v>308</v>
      </c>
      <c r="E124" s="3" t="s">
        <v>224</v>
      </c>
      <c r="F124" s="6" t="s">
        <v>30</v>
      </c>
      <c r="G124" s="3">
        <v>55</v>
      </c>
      <c r="H124" s="5"/>
      <c r="I124" s="5"/>
      <c r="J124" s="5"/>
      <c r="K124" s="5"/>
      <c r="L124" s="6">
        <f t="shared" si="3"/>
        <v>13941</v>
      </c>
      <c r="M124" s="6"/>
      <c r="N124" s="6"/>
      <c r="O124" s="6"/>
      <c r="P124" s="5"/>
    </row>
    <row r="125" spans="1:18" ht="15" customHeight="1">
      <c r="A125" s="3">
        <f t="shared" si="4"/>
        <v>118</v>
      </c>
      <c r="B125" s="4">
        <v>45097</v>
      </c>
      <c r="C125" s="3" t="s">
        <v>303</v>
      </c>
      <c r="D125" s="3" t="s">
        <v>28</v>
      </c>
      <c r="E125" s="3" t="s">
        <v>224</v>
      </c>
      <c r="F125" s="6" t="s">
        <v>30</v>
      </c>
      <c r="G125" s="3">
        <v>70</v>
      </c>
      <c r="H125" s="5"/>
      <c r="I125" s="5"/>
      <c r="J125" s="5"/>
      <c r="K125" s="5"/>
      <c r="L125" s="6">
        <f t="shared" si="3"/>
        <v>14011</v>
      </c>
      <c r="M125" s="6"/>
      <c r="N125" s="6"/>
      <c r="O125" s="6"/>
      <c r="P125" s="5"/>
    </row>
    <row r="126" spans="1:18" ht="15" customHeight="1">
      <c r="A126" s="3">
        <f t="shared" si="4"/>
        <v>119</v>
      </c>
      <c r="B126" s="4">
        <v>45097</v>
      </c>
      <c r="C126" s="3" t="s">
        <v>28</v>
      </c>
      <c r="D126" s="3" t="s">
        <v>309</v>
      </c>
      <c r="E126" s="3" t="s">
        <v>224</v>
      </c>
      <c r="F126" s="6" t="s">
        <v>30</v>
      </c>
      <c r="G126" s="3">
        <v>49</v>
      </c>
      <c r="H126" s="5"/>
      <c r="I126" s="5"/>
      <c r="J126" s="5"/>
      <c r="K126" s="5"/>
      <c r="L126" s="6">
        <f t="shared" si="3"/>
        <v>14060</v>
      </c>
      <c r="M126" s="6"/>
      <c r="N126" s="6"/>
      <c r="O126" s="6"/>
      <c r="P126" s="5"/>
      <c r="R126">
        <f>14850-8140</f>
        <v>6710</v>
      </c>
    </row>
    <row r="127" spans="1:18" ht="15" customHeight="1">
      <c r="A127" s="3">
        <f t="shared" si="4"/>
        <v>120</v>
      </c>
      <c r="B127" s="4">
        <v>45097</v>
      </c>
      <c r="C127" s="3" t="s">
        <v>309</v>
      </c>
      <c r="D127" s="3" t="s">
        <v>310</v>
      </c>
      <c r="E127" s="3" t="s">
        <v>224</v>
      </c>
      <c r="F127" s="6" t="s">
        <v>30</v>
      </c>
      <c r="G127" s="3">
        <v>78</v>
      </c>
      <c r="H127" s="5"/>
      <c r="I127" s="5"/>
      <c r="J127" s="5"/>
      <c r="K127" s="5"/>
      <c r="L127" s="6">
        <f t="shared" si="3"/>
        <v>14138</v>
      </c>
      <c r="M127" s="6"/>
      <c r="N127" s="6"/>
      <c r="O127" s="6"/>
      <c r="P127" s="5"/>
    </row>
    <row r="128" spans="1:18" ht="15" customHeight="1">
      <c r="A128" s="3">
        <f t="shared" si="4"/>
        <v>121</v>
      </c>
      <c r="B128" s="4">
        <v>45097</v>
      </c>
      <c r="C128" s="3" t="s">
        <v>28</v>
      </c>
      <c r="D128" s="3" t="s">
        <v>311</v>
      </c>
      <c r="E128" s="3" t="s">
        <v>224</v>
      </c>
      <c r="F128" s="6" t="s">
        <v>30</v>
      </c>
      <c r="G128" s="3">
        <v>84</v>
      </c>
      <c r="H128" s="5"/>
      <c r="I128" s="5"/>
      <c r="J128" s="5"/>
      <c r="K128" s="5"/>
      <c r="L128" s="6">
        <f t="shared" si="3"/>
        <v>14222</v>
      </c>
      <c r="M128" s="6"/>
      <c r="N128" s="6"/>
      <c r="O128" s="6"/>
      <c r="P128" s="5"/>
    </row>
    <row r="129" spans="1:16" ht="15" customHeight="1">
      <c r="A129" s="3">
        <f t="shared" si="4"/>
        <v>122</v>
      </c>
      <c r="B129" s="4">
        <v>45097</v>
      </c>
      <c r="C129" s="3" t="s">
        <v>309</v>
      </c>
      <c r="D129" s="3" t="s">
        <v>312</v>
      </c>
      <c r="E129" s="3" t="s">
        <v>224</v>
      </c>
      <c r="F129" s="6" t="s">
        <v>30</v>
      </c>
      <c r="G129" s="3">
        <v>40</v>
      </c>
      <c r="H129" s="5"/>
      <c r="I129" s="5"/>
      <c r="J129" s="5"/>
      <c r="K129" s="5"/>
      <c r="L129" s="6">
        <f t="shared" si="3"/>
        <v>14262</v>
      </c>
      <c r="M129" s="6"/>
      <c r="N129" s="6"/>
      <c r="O129" s="6"/>
      <c r="P129" s="5"/>
    </row>
    <row r="130" spans="1:16" ht="15" customHeight="1">
      <c r="A130" s="3">
        <f t="shared" si="4"/>
        <v>123</v>
      </c>
      <c r="B130" s="4">
        <v>45101</v>
      </c>
      <c r="C130" s="3" t="s">
        <v>57</v>
      </c>
      <c r="D130" s="3" t="s">
        <v>50</v>
      </c>
      <c r="E130" s="3" t="s">
        <v>224</v>
      </c>
      <c r="F130" s="6" t="s">
        <v>30</v>
      </c>
      <c r="G130" s="3">
        <v>109</v>
      </c>
      <c r="H130" s="5"/>
      <c r="I130" s="5"/>
      <c r="J130" s="5"/>
      <c r="K130" s="5"/>
      <c r="L130" s="6">
        <f t="shared" si="3"/>
        <v>14371</v>
      </c>
      <c r="M130" s="6"/>
      <c r="N130" s="6"/>
      <c r="O130" s="6"/>
      <c r="P130" s="5"/>
    </row>
    <row r="131" spans="1:16" ht="15" customHeight="1">
      <c r="A131" s="3">
        <f t="shared" si="4"/>
        <v>124</v>
      </c>
      <c r="B131" s="4">
        <v>45101</v>
      </c>
      <c r="C131" s="3" t="s">
        <v>50</v>
      </c>
      <c r="D131" s="3" t="s">
        <v>313</v>
      </c>
      <c r="E131" s="3" t="s">
        <v>224</v>
      </c>
      <c r="F131" s="6" t="s">
        <v>30</v>
      </c>
      <c r="G131" s="3">
        <v>164</v>
      </c>
      <c r="H131" s="5"/>
      <c r="I131" s="5"/>
      <c r="J131" s="5"/>
      <c r="K131" s="5"/>
      <c r="L131" s="6">
        <f t="shared" si="3"/>
        <v>14535</v>
      </c>
      <c r="M131" s="6"/>
      <c r="N131" s="6"/>
      <c r="O131" s="6"/>
      <c r="P131" s="5"/>
    </row>
    <row r="132" spans="1:16" ht="15" customHeight="1">
      <c r="A132" s="3">
        <f t="shared" si="4"/>
        <v>125</v>
      </c>
      <c r="B132" s="4">
        <v>45101</v>
      </c>
      <c r="C132" s="3" t="s">
        <v>313</v>
      </c>
      <c r="D132" s="3" t="s">
        <v>314</v>
      </c>
      <c r="E132" s="3" t="s">
        <v>224</v>
      </c>
      <c r="F132" s="6" t="s">
        <v>30</v>
      </c>
      <c r="G132" s="3">
        <v>141</v>
      </c>
      <c r="H132" s="5"/>
      <c r="I132" s="5"/>
      <c r="J132" s="5"/>
      <c r="K132" s="5"/>
      <c r="L132" s="6">
        <f t="shared" si="3"/>
        <v>14676</v>
      </c>
      <c r="M132" s="6"/>
      <c r="N132" s="6"/>
      <c r="O132" s="6"/>
      <c r="P132" s="5"/>
    </row>
    <row r="133" spans="1:16" ht="15" customHeight="1">
      <c r="A133" s="3">
        <f t="shared" si="4"/>
        <v>126</v>
      </c>
      <c r="B133" s="4">
        <v>45101</v>
      </c>
      <c r="C133" s="3" t="s">
        <v>314</v>
      </c>
      <c r="D133" s="3" t="s">
        <v>315</v>
      </c>
      <c r="E133" s="3" t="s">
        <v>224</v>
      </c>
      <c r="F133" s="6" t="s">
        <v>30</v>
      </c>
      <c r="G133" s="3">
        <v>67</v>
      </c>
      <c r="H133" s="5"/>
      <c r="I133" s="5"/>
      <c r="J133" s="5"/>
      <c r="K133" s="5"/>
      <c r="L133" s="6">
        <f t="shared" si="3"/>
        <v>14743</v>
      </c>
      <c r="M133" s="6"/>
      <c r="N133" s="6"/>
      <c r="O133" s="6"/>
      <c r="P133" s="5"/>
    </row>
    <row r="134" spans="1:16" ht="15" customHeight="1">
      <c r="A134" s="3">
        <f t="shared" si="4"/>
        <v>127</v>
      </c>
      <c r="B134" s="4">
        <v>45101</v>
      </c>
      <c r="C134" s="3" t="s">
        <v>315</v>
      </c>
      <c r="D134" s="3" t="s">
        <v>316</v>
      </c>
      <c r="E134" s="3" t="s">
        <v>224</v>
      </c>
      <c r="F134" s="6" t="s">
        <v>30</v>
      </c>
      <c r="G134" s="3">
        <v>37</v>
      </c>
      <c r="H134" s="5"/>
      <c r="I134" s="5"/>
      <c r="J134" s="5"/>
      <c r="K134" s="5"/>
      <c r="L134" s="6">
        <f t="shared" si="3"/>
        <v>14780</v>
      </c>
      <c r="M134" s="6"/>
      <c r="N134" s="6"/>
      <c r="O134" s="6"/>
      <c r="P134" s="5"/>
    </row>
    <row r="135" spans="1:16" ht="15" customHeight="1">
      <c r="A135" s="3">
        <f t="shared" si="4"/>
        <v>128</v>
      </c>
      <c r="B135" s="4">
        <v>45101</v>
      </c>
      <c r="C135" s="3" t="s">
        <v>316</v>
      </c>
      <c r="D135" s="3" t="s">
        <v>56</v>
      </c>
      <c r="E135" s="3" t="s">
        <v>224</v>
      </c>
      <c r="F135" s="6" t="s">
        <v>30</v>
      </c>
      <c r="G135" s="3">
        <v>52</v>
      </c>
      <c r="H135" s="5"/>
      <c r="I135" s="5"/>
      <c r="J135" s="5"/>
      <c r="K135" s="5"/>
      <c r="L135" s="6">
        <f t="shared" si="3"/>
        <v>14832</v>
      </c>
      <c r="M135" s="6"/>
      <c r="N135" s="6"/>
      <c r="O135" s="6"/>
      <c r="P135" s="5"/>
    </row>
    <row r="136" spans="1:16" ht="15" customHeight="1">
      <c r="A136" s="3">
        <f t="shared" si="4"/>
        <v>129</v>
      </c>
      <c r="B136" s="4">
        <v>45101</v>
      </c>
      <c r="C136" s="3" t="s">
        <v>56</v>
      </c>
      <c r="D136" s="3" t="s">
        <v>35</v>
      </c>
      <c r="E136" s="3" t="s">
        <v>224</v>
      </c>
      <c r="F136" s="6" t="s">
        <v>30</v>
      </c>
      <c r="G136" s="3">
        <v>23</v>
      </c>
      <c r="H136" s="5"/>
      <c r="I136" s="5"/>
      <c r="J136" s="5"/>
      <c r="K136" s="5"/>
      <c r="L136" s="6">
        <f t="shared" si="3"/>
        <v>14855</v>
      </c>
      <c r="M136" s="6"/>
      <c r="N136" s="6"/>
      <c r="O136" s="6"/>
      <c r="P136" s="5"/>
    </row>
    <row r="137" spans="1:16" ht="15" customHeight="1">
      <c r="A137" s="3">
        <f t="shared" si="4"/>
        <v>130</v>
      </c>
      <c r="B137" s="4">
        <v>45113</v>
      </c>
      <c r="C137" s="11" t="s">
        <v>156</v>
      </c>
      <c r="D137" s="11" t="s">
        <v>317</v>
      </c>
      <c r="E137" s="3" t="s">
        <v>224</v>
      </c>
      <c r="F137" s="6" t="s">
        <v>30</v>
      </c>
      <c r="G137" s="3">
        <v>210</v>
      </c>
      <c r="H137" s="5"/>
      <c r="I137" s="5"/>
      <c r="J137" s="5"/>
      <c r="K137" s="5"/>
      <c r="L137" s="6">
        <f t="shared" si="3"/>
        <v>15065</v>
      </c>
      <c r="M137" s="6"/>
      <c r="N137" s="6"/>
      <c r="O137" s="6"/>
      <c r="P137" s="5"/>
    </row>
    <row r="138" spans="1:16" ht="15" customHeight="1">
      <c r="A138" s="3">
        <f t="shared" si="4"/>
        <v>131</v>
      </c>
      <c r="B138" s="4">
        <v>45114</v>
      </c>
      <c r="C138" s="11" t="s">
        <v>156</v>
      </c>
      <c r="D138" s="11" t="s">
        <v>317</v>
      </c>
      <c r="E138" s="3" t="s">
        <v>224</v>
      </c>
      <c r="F138" s="6" t="s">
        <v>30</v>
      </c>
      <c r="G138" s="3">
        <v>50</v>
      </c>
      <c r="H138" s="5"/>
      <c r="I138" s="5"/>
      <c r="J138" s="5"/>
      <c r="K138" s="5"/>
      <c r="L138" s="6">
        <f t="shared" ref="L138:L156" si="5">L137+G138+H138+I138+J138+K138</f>
        <v>15115</v>
      </c>
      <c r="M138" s="6"/>
      <c r="N138" s="6"/>
      <c r="O138" s="6"/>
      <c r="P138" s="5"/>
    </row>
    <row r="139" spans="1:16" ht="15" customHeight="1">
      <c r="A139" s="3">
        <f t="shared" si="4"/>
        <v>132</v>
      </c>
      <c r="B139" s="4">
        <v>45115</v>
      </c>
      <c r="C139" s="11" t="s">
        <v>318</v>
      </c>
      <c r="D139" s="11" t="s">
        <v>198</v>
      </c>
      <c r="E139" s="3" t="s">
        <v>224</v>
      </c>
      <c r="F139" s="6" t="s">
        <v>30</v>
      </c>
      <c r="G139" s="3">
        <v>70</v>
      </c>
      <c r="H139" s="5"/>
      <c r="I139" s="5"/>
      <c r="J139" s="5"/>
      <c r="K139" s="5"/>
      <c r="L139" s="6">
        <f t="shared" si="5"/>
        <v>15185</v>
      </c>
      <c r="M139" s="6"/>
      <c r="N139" s="6"/>
      <c r="O139" s="6"/>
      <c r="P139" s="5"/>
    </row>
    <row r="140" spans="1:16" ht="15.75" customHeight="1">
      <c r="A140" s="3">
        <f t="shared" si="4"/>
        <v>133</v>
      </c>
      <c r="B140" s="4">
        <v>45116</v>
      </c>
      <c r="C140" s="11" t="s">
        <v>319</v>
      </c>
      <c r="D140" s="11" t="s">
        <v>127</v>
      </c>
      <c r="E140" s="3" t="s">
        <v>224</v>
      </c>
      <c r="F140" s="6" t="s">
        <v>30</v>
      </c>
      <c r="G140" s="3">
        <v>75</v>
      </c>
      <c r="H140" s="5"/>
      <c r="I140" s="5"/>
      <c r="J140" s="5"/>
      <c r="K140" s="5"/>
      <c r="L140" s="6">
        <f t="shared" si="5"/>
        <v>15260</v>
      </c>
      <c r="M140" s="6"/>
      <c r="N140" s="6"/>
      <c r="O140" s="6"/>
      <c r="P140" s="5"/>
    </row>
    <row r="141" spans="1:16" ht="15.75" customHeight="1">
      <c r="A141" s="3">
        <f t="shared" si="4"/>
        <v>134</v>
      </c>
      <c r="B141" s="4">
        <v>45117</v>
      </c>
      <c r="C141" s="11" t="s">
        <v>319</v>
      </c>
      <c r="D141" s="11" t="s">
        <v>320</v>
      </c>
      <c r="E141" s="3" t="s">
        <v>224</v>
      </c>
      <c r="F141" s="6" t="s">
        <v>30</v>
      </c>
      <c r="G141" s="3">
        <v>200</v>
      </c>
      <c r="H141" s="5"/>
      <c r="I141" s="5"/>
      <c r="J141" s="5"/>
      <c r="K141" s="5"/>
      <c r="L141" s="6">
        <f t="shared" si="5"/>
        <v>15460</v>
      </c>
      <c r="M141" s="6"/>
      <c r="N141" s="6"/>
      <c r="O141" s="6"/>
      <c r="P141" s="5"/>
    </row>
    <row r="142" spans="1:16" ht="15.75" customHeight="1">
      <c r="A142" s="3">
        <f t="shared" si="4"/>
        <v>135</v>
      </c>
      <c r="B142" s="4">
        <v>45120</v>
      </c>
      <c r="C142" s="3" t="s">
        <v>90</v>
      </c>
      <c r="D142" s="3" t="s">
        <v>321</v>
      </c>
      <c r="E142" s="3" t="s">
        <v>224</v>
      </c>
      <c r="F142" s="6" t="s">
        <v>30</v>
      </c>
      <c r="G142" s="6">
        <v>70</v>
      </c>
      <c r="H142" s="5"/>
      <c r="I142" s="5"/>
      <c r="J142" s="5"/>
      <c r="K142" s="5"/>
      <c r="L142" s="6">
        <f t="shared" si="5"/>
        <v>15530</v>
      </c>
      <c r="M142" s="6"/>
      <c r="N142" s="6"/>
      <c r="O142" s="6"/>
      <c r="P142" s="5"/>
    </row>
    <row r="143" spans="1:16" ht="15.75" customHeight="1">
      <c r="A143" s="3">
        <f t="shared" si="4"/>
        <v>136</v>
      </c>
      <c r="B143" s="4">
        <v>45120</v>
      </c>
      <c r="C143" s="3" t="s">
        <v>321</v>
      </c>
      <c r="D143" s="3" t="s">
        <v>322</v>
      </c>
      <c r="E143" s="3" t="s">
        <v>224</v>
      </c>
      <c r="F143" s="6" t="s">
        <v>30</v>
      </c>
      <c r="G143" s="6">
        <v>17</v>
      </c>
      <c r="H143" s="5"/>
      <c r="I143" s="5"/>
      <c r="J143" s="5"/>
      <c r="K143" s="5"/>
      <c r="L143" s="6">
        <f t="shared" si="5"/>
        <v>15547</v>
      </c>
      <c r="M143" s="6"/>
      <c r="N143" s="6"/>
      <c r="O143" s="6"/>
      <c r="P143" s="5"/>
    </row>
    <row r="144" spans="1:16" ht="15.75" customHeight="1">
      <c r="A144" s="3">
        <f t="shared" si="4"/>
        <v>137</v>
      </c>
      <c r="B144" s="4">
        <v>45120</v>
      </c>
      <c r="C144" s="3" t="s">
        <v>322</v>
      </c>
      <c r="D144" s="3" t="s">
        <v>110</v>
      </c>
      <c r="E144" s="3" t="s">
        <v>224</v>
      </c>
      <c r="F144" s="6" t="s">
        <v>30</v>
      </c>
      <c r="G144" s="6">
        <v>105</v>
      </c>
      <c r="H144" s="5"/>
      <c r="I144" s="5"/>
      <c r="J144" s="5"/>
      <c r="K144" s="5"/>
      <c r="L144" s="6">
        <f t="shared" si="5"/>
        <v>15652</v>
      </c>
      <c r="M144" s="6"/>
      <c r="N144" s="6"/>
      <c r="O144" s="6"/>
      <c r="P144" s="5"/>
    </row>
    <row r="145" spans="1:17" ht="15.75" customHeight="1">
      <c r="A145" s="3">
        <f t="shared" si="4"/>
        <v>138</v>
      </c>
      <c r="B145" s="4">
        <v>45120</v>
      </c>
      <c r="C145" s="3" t="s">
        <v>98</v>
      </c>
      <c r="D145" s="3" t="s">
        <v>105</v>
      </c>
      <c r="E145" s="3" t="s">
        <v>224</v>
      </c>
      <c r="F145" s="6" t="s">
        <v>30</v>
      </c>
      <c r="G145" s="6">
        <v>55</v>
      </c>
      <c r="H145" s="5"/>
      <c r="I145" s="5"/>
      <c r="J145" s="5"/>
      <c r="K145" s="5"/>
      <c r="L145" s="6">
        <f t="shared" si="5"/>
        <v>15707</v>
      </c>
      <c r="M145" s="6"/>
      <c r="N145" s="6"/>
      <c r="O145" s="6"/>
      <c r="P145" s="5"/>
    </row>
    <row r="146" spans="1:17" ht="15.75" customHeight="1">
      <c r="A146" s="3">
        <f t="shared" si="4"/>
        <v>139</v>
      </c>
      <c r="B146" s="4">
        <v>45120</v>
      </c>
      <c r="C146" s="3" t="s">
        <v>105</v>
      </c>
      <c r="D146" s="3" t="s">
        <v>323</v>
      </c>
      <c r="E146" s="3" t="s">
        <v>224</v>
      </c>
      <c r="F146" s="6" t="s">
        <v>30</v>
      </c>
      <c r="G146" s="6">
        <v>54</v>
      </c>
      <c r="H146" s="5"/>
      <c r="I146" s="5"/>
      <c r="J146" s="5"/>
      <c r="K146" s="5"/>
      <c r="L146" s="6">
        <f t="shared" si="5"/>
        <v>15761</v>
      </c>
      <c r="M146" s="6"/>
      <c r="N146" s="6"/>
      <c r="O146" s="6"/>
      <c r="P146" s="5"/>
    </row>
    <row r="147" spans="1:17" ht="15.75" customHeight="1">
      <c r="A147" s="3">
        <f t="shared" si="4"/>
        <v>140</v>
      </c>
      <c r="B147" s="4">
        <v>45129</v>
      </c>
      <c r="C147" s="3" t="s">
        <v>27</v>
      </c>
      <c r="D147" s="3" t="s">
        <v>324</v>
      </c>
      <c r="E147" s="3" t="s">
        <v>224</v>
      </c>
      <c r="F147" s="6" t="s">
        <v>30</v>
      </c>
      <c r="G147" s="3"/>
      <c r="H147" s="5"/>
      <c r="I147" s="5"/>
      <c r="J147" s="3">
        <v>86</v>
      </c>
      <c r="K147" s="3"/>
      <c r="L147" s="6">
        <f t="shared" si="5"/>
        <v>15847</v>
      </c>
      <c r="M147" s="6"/>
      <c r="N147" s="6"/>
      <c r="O147" s="6"/>
      <c r="P147" s="5"/>
    </row>
    <row r="148" spans="1:17" ht="15.75" customHeight="1">
      <c r="A148" s="3">
        <f t="shared" si="4"/>
        <v>141</v>
      </c>
      <c r="B148" s="4">
        <v>45129</v>
      </c>
      <c r="C148" s="3" t="s">
        <v>324</v>
      </c>
      <c r="D148" s="3" t="s">
        <v>325</v>
      </c>
      <c r="E148" s="3" t="s">
        <v>224</v>
      </c>
      <c r="F148" s="6" t="s">
        <v>30</v>
      </c>
      <c r="G148" s="3"/>
      <c r="H148" s="5"/>
      <c r="I148" s="5"/>
      <c r="J148" s="3"/>
      <c r="K148" s="3">
        <v>26</v>
      </c>
      <c r="L148" s="6">
        <f t="shared" si="5"/>
        <v>15873</v>
      </c>
      <c r="M148" s="6"/>
      <c r="N148" s="6"/>
      <c r="O148" s="6"/>
      <c r="P148" s="5"/>
    </row>
    <row r="149" spans="1:17" ht="15.75" customHeight="1">
      <c r="A149" s="3">
        <f t="shared" si="4"/>
        <v>142</v>
      </c>
      <c r="B149" s="4">
        <v>45129</v>
      </c>
      <c r="C149" s="3" t="s">
        <v>324</v>
      </c>
      <c r="D149" s="3" t="s">
        <v>326</v>
      </c>
      <c r="E149" s="3" t="s">
        <v>224</v>
      </c>
      <c r="F149" s="6" t="s">
        <v>30</v>
      </c>
      <c r="G149" s="3"/>
      <c r="H149" s="5"/>
      <c r="I149" s="5"/>
      <c r="J149" s="3"/>
      <c r="K149" s="3">
        <v>92</v>
      </c>
      <c r="L149" s="6">
        <f t="shared" si="5"/>
        <v>15965</v>
      </c>
      <c r="M149" s="6"/>
      <c r="N149" s="6"/>
      <c r="O149" s="6"/>
      <c r="P149" s="5"/>
      <c r="Q149">
        <v>1641</v>
      </c>
    </row>
    <row r="150" spans="1:17" ht="15.75" customHeight="1">
      <c r="A150" s="3">
        <f t="shared" si="4"/>
        <v>143</v>
      </c>
      <c r="B150" s="4">
        <v>45129</v>
      </c>
      <c r="C150" s="3" t="s">
        <v>326</v>
      </c>
      <c r="D150" s="3" t="s">
        <v>327</v>
      </c>
      <c r="E150" s="3" t="s">
        <v>224</v>
      </c>
      <c r="F150" s="6" t="s">
        <v>30</v>
      </c>
      <c r="G150" s="3"/>
      <c r="H150" s="5"/>
      <c r="I150" s="5"/>
      <c r="J150" s="3"/>
      <c r="K150" s="3">
        <v>31</v>
      </c>
      <c r="L150" s="6">
        <f t="shared" si="5"/>
        <v>15996</v>
      </c>
      <c r="M150" s="6"/>
      <c r="N150" s="6"/>
      <c r="O150" s="6"/>
      <c r="P150" s="5"/>
      <c r="Q150">
        <v>5108</v>
      </c>
    </row>
    <row r="151" spans="1:17" ht="15.75" customHeight="1">
      <c r="A151" s="3">
        <f t="shared" si="4"/>
        <v>144</v>
      </c>
      <c r="B151" s="4">
        <v>45129</v>
      </c>
      <c r="C151" s="3" t="s">
        <v>327</v>
      </c>
      <c r="D151" s="3" t="s">
        <v>328</v>
      </c>
      <c r="E151" s="3" t="s">
        <v>224</v>
      </c>
      <c r="F151" s="6" t="s">
        <v>30</v>
      </c>
      <c r="G151" s="3"/>
      <c r="H151" s="5"/>
      <c r="I151" s="5"/>
      <c r="J151" s="3"/>
      <c r="K151" s="3">
        <v>22</v>
      </c>
      <c r="L151" s="6">
        <f t="shared" si="5"/>
        <v>16018</v>
      </c>
      <c r="M151" s="6"/>
      <c r="N151" s="6"/>
      <c r="O151" s="6"/>
      <c r="P151" s="5"/>
    </row>
    <row r="152" spans="1:17" ht="15.75" customHeight="1">
      <c r="A152" s="3">
        <f t="shared" si="4"/>
        <v>145</v>
      </c>
      <c r="B152" s="4">
        <v>45129</v>
      </c>
      <c r="C152" s="3" t="s">
        <v>328</v>
      </c>
      <c r="D152" s="3" t="s">
        <v>329</v>
      </c>
      <c r="E152" s="3" t="s">
        <v>224</v>
      </c>
      <c r="F152" s="6" t="s">
        <v>30</v>
      </c>
      <c r="G152" s="3"/>
      <c r="H152" s="5"/>
      <c r="I152" s="5"/>
      <c r="J152" s="3"/>
      <c r="K152" s="3">
        <v>95</v>
      </c>
      <c r="L152" s="6">
        <f t="shared" si="5"/>
        <v>16113</v>
      </c>
      <c r="M152" s="6"/>
      <c r="N152" s="6"/>
      <c r="O152" s="6"/>
      <c r="P152" s="5"/>
    </row>
    <row r="153" spans="1:17" ht="15" customHeight="1">
      <c r="A153" s="3">
        <f t="shared" si="4"/>
        <v>146</v>
      </c>
      <c r="B153" s="4">
        <v>45129</v>
      </c>
      <c r="C153" s="3" t="s">
        <v>329</v>
      </c>
      <c r="D153" s="3" t="s">
        <v>330</v>
      </c>
      <c r="E153" s="3" t="s">
        <v>224</v>
      </c>
      <c r="F153" s="6" t="s">
        <v>30</v>
      </c>
      <c r="G153" s="3"/>
      <c r="H153" s="5"/>
      <c r="I153" s="5"/>
      <c r="J153" s="3"/>
      <c r="K153" s="3">
        <v>84</v>
      </c>
      <c r="L153" s="6">
        <f t="shared" si="5"/>
        <v>16197</v>
      </c>
      <c r="M153" s="6"/>
      <c r="N153" s="6"/>
      <c r="O153" s="6"/>
      <c r="P153" s="5"/>
    </row>
    <row r="154" spans="1:17" ht="15" customHeight="1">
      <c r="A154" s="3">
        <f t="shared" si="4"/>
        <v>147</v>
      </c>
      <c r="B154" s="4">
        <v>45129</v>
      </c>
      <c r="C154" s="3" t="s">
        <v>330</v>
      </c>
      <c r="D154" s="3" t="s">
        <v>77</v>
      </c>
      <c r="E154" s="3" t="s">
        <v>224</v>
      </c>
      <c r="F154" s="6" t="s">
        <v>30</v>
      </c>
      <c r="G154" s="3"/>
      <c r="H154" s="5"/>
      <c r="I154" s="5"/>
      <c r="J154" s="3">
        <v>88</v>
      </c>
      <c r="K154" s="3"/>
      <c r="L154" s="6">
        <f t="shared" si="5"/>
        <v>16285</v>
      </c>
      <c r="M154" s="6"/>
      <c r="N154" s="6"/>
      <c r="O154" s="6"/>
      <c r="P154" s="5"/>
    </row>
    <row r="155" spans="1:17" ht="15" customHeight="1">
      <c r="A155" s="3">
        <f t="shared" si="4"/>
        <v>148</v>
      </c>
      <c r="B155" s="4">
        <v>45129</v>
      </c>
      <c r="C155" s="3" t="s">
        <v>77</v>
      </c>
      <c r="D155" s="3" t="s">
        <v>108</v>
      </c>
      <c r="E155" s="3" t="s">
        <v>224</v>
      </c>
      <c r="F155" s="6" t="s">
        <v>30</v>
      </c>
      <c r="G155" s="3"/>
      <c r="H155" s="5"/>
      <c r="I155" s="5"/>
      <c r="J155" s="3">
        <v>40</v>
      </c>
      <c r="K155" s="3"/>
      <c r="L155" s="6">
        <f t="shared" si="5"/>
        <v>16325</v>
      </c>
      <c r="M155" s="6"/>
      <c r="N155" s="6"/>
      <c r="O155" s="6"/>
      <c r="P155" s="5"/>
    </row>
    <row r="156" spans="1:17" ht="15" customHeight="1">
      <c r="A156" s="3">
        <f t="shared" ref="A156" si="6">1+A155</f>
        <v>149</v>
      </c>
      <c r="B156" s="4">
        <v>45129</v>
      </c>
      <c r="C156" s="3" t="s">
        <v>108</v>
      </c>
      <c r="D156" s="3" t="s">
        <v>207</v>
      </c>
      <c r="E156" s="3" t="s">
        <v>224</v>
      </c>
      <c r="F156" s="6" t="s">
        <v>30</v>
      </c>
      <c r="G156" s="3"/>
      <c r="H156" s="5"/>
      <c r="I156" s="5"/>
      <c r="J156" s="3">
        <v>171</v>
      </c>
      <c r="K156" s="3"/>
      <c r="L156" s="6">
        <f t="shared" si="5"/>
        <v>16496</v>
      </c>
      <c r="M156" s="6"/>
      <c r="N156" s="6"/>
      <c r="O156" s="6"/>
      <c r="P156" s="5"/>
    </row>
    <row r="157" spans="1:17" ht="15" customHeight="1">
      <c r="A157" s="3"/>
      <c r="B157" s="4"/>
      <c r="C157" s="3"/>
      <c r="D157" s="3"/>
      <c r="E157" s="3"/>
      <c r="F157" s="6"/>
      <c r="G157" s="3"/>
      <c r="H157" s="5"/>
      <c r="I157" s="5"/>
      <c r="J157" s="3"/>
      <c r="K157" s="3"/>
      <c r="L157" s="6"/>
      <c r="M157" s="6"/>
      <c r="N157" s="6"/>
      <c r="O157" s="6"/>
      <c r="P157" s="5"/>
    </row>
    <row r="158" spans="1:17" ht="15" customHeight="1">
      <c r="A158" s="3"/>
      <c r="B158" s="4"/>
      <c r="C158" s="3"/>
      <c r="D158" s="3"/>
      <c r="E158" s="3"/>
      <c r="F158" s="6"/>
      <c r="G158" s="3"/>
      <c r="H158" s="5"/>
      <c r="I158" s="5"/>
      <c r="J158" s="3"/>
      <c r="K158" s="3"/>
      <c r="L158" s="6"/>
      <c r="M158" s="6"/>
      <c r="N158" s="6"/>
      <c r="O158" s="6"/>
      <c r="P158" s="5"/>
    </row>
    <row r="159" spans="1:17" ht="15" customHeight="1">
      <c r="A159" s="3"/>
      <c r="B159" s="4"/>
      <c r="C159" s="3"/>
      <c r="D159" s="3"/>
      <c r="E159" s="3"/>
      <c r="F159" s="6"/>
      <c r="G159" s="3"/>
      <c r="H159" s="5"/>
      <c r="I159" s="5"/>
      <c r="J159" s="3"/>
      <c r="K159" s="3"/>
      <c r="L159" s="6"/>
      <c r="M159" s="6"/>
      <c r="N159" s="6"/>
      <c r="O159" s="6"/>
      <c r="P159" s="5"/>
    </row>
    <row r="160" spans="1:17" ht="15" customHeight="1">
      <c r="A160" s="3"/>
      <c r="B160" s="4"/>
      <c r="C160" s="3"/>
      <c r="D160" s="3"/>
      <c r="E160" s="3"/>
      <c r="F160" s="6"/>
      <c r="G160" s="3"/>
      <c r="H160" s="5"/>
      <c r="I160" s="5"/>
      <c r="J160" s="3"/>
      <c r="K160" s="3"/>
      <c r="L160" s="6"/>
      <c r="M160" s="6"/>
      <c r="N160" s="6"/>
      <c r="O160" s="6"/>
      <c r="P160" s="5"/>
    </row>
    <row r="161" spans="1:16" ht="15" customHeight="1">
      <c r="A161" s="3"/>
      <c r="B161" s="4"/>
      <c r="C161" s="3"/>
      <c r="D161" s="3"/>
      <c r="E161" s="3"/>
      <c r="F161" s="6"/>
      <c r="G161" s="3"/>
      <c r="H161" s="5"/>
      <c r="I161" s="5"/>
      <c r="J161" s="3"/>
      <c r="K161" s="3"/>
      <c r="L161" s="6"/>
      <c r="M161" s="6"/>
      <c r="N161" s="6"/>
      <c r="O161" s="6"/>
      <c r="P161" s="5"/>
    </row>
    <row r="162" spans="1:16" ht="15" customHeight="1">
      <c r="A162" s="3"/>
      <c r="B162" s="4"/>
      <c r="C162" s="3"/>
      <c r="D162" s="3"/>
      <c r="E162" s="3"/>
      <c r="F162" s="6"/>
      <c r="G162" s="3"/>
      <c r="H162" s="5"/>
      <c r="I162" s="5"/>
      <c r="J162" s="3"/>
      <c r="K162" s="3"/>
      <c r="L162" s="6"/>
      <c r="M162" s="6"/>
      <c r="N162" s="6"/>
      <c r="O162" s="6"/>
      <c r="P162" s="5"/>
    </row>
    <row r="163" spans="1:16" ht="15" customHeight="1">
      <c r="A163" s="3"/>
      <c r="B163" s="4"/>
      <c r="C163" s="3"/>
      <c r="D163" s="3"/>
      <c r="E163" s="3"/>
      <c r="F163" s="6"/>
      <c r="G163" s="3"/>
      <c r="H163" s="5"/>
      <c r="I163" s="5"/>
      <c r="J163" s="5"/>
      <c r="K163" s="5"/>
      <c r="L163" s="6"/>
      <c r="M163" s="6"/>
      <c r="N163" s="6"/>
      <c r="O163" s="6"/>
      <c r="P163" s="5"/>
    </row>
    <row r="164" spans="1:16" ht="15" customHeight="1">
      <c r="A164" s="3"/>
      <c r="B164" s="4"/>
      <c r="C164" s="3"/>
      <c r="D164" s="3"/>
      <c r="E164" s="3"/>
      <c r="F164" s="6"/>
      <c r="G164" s="3"/>
      <c r="H164" s="5"/>
      <c r="I164" s="5"/>
      <c r="J164" s="5"/>
      <c r="K164" s="5"/>
      <c r="L164" s="6"/>
      <c r="M164" s="6"/>
      <c r="N164" s="6"/>
      <c r="O164" s="6"/>
      <c r="P164" s="5"/>
    </row>
    <row r="165" spans="1:16" ht="15" customHeight="1">
      <c r="A165" s="3"/>
      <c r="B165" s="4"/>
      <c r="C165" s="3"/>
      <c r="D165" s="3"/>
      <c r="E165" s="3"/>
      <c r="F165" s="6"/>
      <c r="G165" s="3"/>
      <c r="H165" s="5"/>
      <c r="I165" s="5"/>
      <c r="J165" s="5"/>
      <c r="K165" s="5"/>
      <c r="L165" s="6"/>
      <c r="M165" s="6"/>
      <c r="N165" s="6"/>
      <c r="O165" s="6"/>
      <c r="P165" s="5"/>
    </row>
    <row r="166" spans="1:16">
      <c r="A166" s="3"/>
      <c r="B166" s="5"/>
      <c r="C166" s="5"/>
      <c r="D166" s="5"/>
      <c r="E166" s="5"/>
      <c r="F166" s="5"/>
      <c r="G166" s="3">
        <f>+SUM(G8:G165)</f>
        <v>14404</v>
      </c>
      <c r="H166" s="3">
        <f t="shared" ref="H166:K166" si="7">+SUM(H8:H165)</f>
        <v>0</v>
      </c>
      <c r="I166" s="3">
        <f t="shared" si="7"/>
        <v>1057</v>
      </c>
      <c r="J166" s="3">
        <f t="shared" si="7"/>
        <v>685</v>
      </c>
      <c r="K166" s="3">
        <f t="shared" si="7"/>
        <v>350</v>
      </c>
      <c r="L166" s="3">
        <f>+SUM(G166:K166)</f>
        <v>16496</v>
      </c>
      <c r="M166" s="5"/>
      <c r="N166" s="5"/>
      <c r="O166" s="5"/>
      <c r="P166" s="5"/>
    </row>
    <row r="167" spans="1:16" ht="18.75">
      <c r="A167" s="3"/>
      <c r="B167" s="5"/>
      <c r="C167" s="5"/>
      <c r="D167" s="5"/>
      <c r="E167" s="5"/>
      <c r="F167" s="5"/>
      <c r="G167" s="10">
        <v>23136</v>
      </c>
      <c r="H167" s="10">
        <v>198</v>
      </c>
      <c r="I167" s="10">
        <v>1057</v>
      </c>
      <c r="J167" s="10">
        <v>691</v>
      </c>
      <c r="K167" s="10">
        <v>369</v>
      </c>
      <c r="L167" s="12">
        <f>+SUM(G167:K167)</f>
        <v>25451</v>
      </c>
      <c r="M167" s="5"/>
      <c r="N167" s="5"/>
      <c r="O167" s="5"/>
      <c r="P167" s="5"/>
    </row>
    <row r="168" spans="1:16">
      <c r="A168" s="3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</row>
    <row r="169" spans="1:16">
      <c r="A169" s="13"/>
    </row>
    <row r="170" spans="1:16" ht="15.75">
      <c r="B170" s="266" t="s">
        <v>0</v>
      </c>
      <c r="C170" s="266"/>
      <c r="D170" s="16" t="s">
        <v>1</v>
      </c>
      <c r="E170" s="17"/>
      <c r="F170" s="17"/>
      <c r="G170" s="18"/>
    </row>
    <row r="171" spans="1:16" ht="15.75">
      <c r="B171" s="266" t="s">
        <v>2</v>
      </c>
      <c r="C171" s="266"/>
      <c r="D171" s="19" t="s">
        <v>432</v>
      </c>
      <c r="E171" s="20"/>
      <c r="F171" s="20"/>
      <c r="G171" s="21"/>
    </row>
    <row r="172" spans="1:16" ht="15.75">
      <c r="B172" s="265" t="s">
        <v>417</v>
      </c>
      <c r="C172" s="265"/>
      <c r="D172" s="282" t="s">
        <v>433</v>
      </c>
      <c r="E172" s="283"/>
      <c r="F172" s="283"/>
      <c r="G172" s="283"/>
    </row>
    <row r="173" spans="1:16" ht="18.75">
      <c r="B173" s="262" t="s">
        <v>419</v>
      </c>
      <c r="C173" s="263"/>
      <c r="D173" s="263"/>
      <c r="E173" s="263"/>
      <c r="F173" s="263"/>
      <c r="G173" s="264"/>
    </row>
    <row r="174" spans="1:16" ht="60">
      <c r="B174" s="27" t="s">
        <v>8</v>
      </c>
      <c r="C174" s="27" t="s">
        <v>9</v>
      </c>
      <c r="D174" s="27" t="s">
        <v>420</v>
      </c>
      <c r="E174" s="28" t="s">
        <v>421</v>
      </c>
      <c r="F174" s="28" t="s">
        <v>422</v>
      </c>
      <c r="G174" s="27" t="s">
        <v>423</v>
      </c>
      <c r="J174" s="3" t="s">
        <v>429</v>
      </c>
      <c r="K174" s="3" t="s">
        <v>430</v>
      </c>
      <c r="L174" s="3" t="s">
        <v>420</v>
      </c>
      <c r="M174" s="3" t="s">
        <v>421</v>
      </c>
      <c r="N174" s="3" t="s">
        <v>422</v>
      </c>
      <c r="O174" t="s">
        <v>431</v>
      </c>
    </row>
    <row r="175" spans="1:16">
      <c r="B175" s="29">
        <v>1</v>
      </c>
      <c r="C175" s="7">
        <v>45049</v>
      </c>
      <c r="D175" s="6">
        <v>3000</v>
      </c>
      <c r="E175" s="6"/>
      <c r="F175" s="6"/>
      <c r="G175" s="6">
        <v>1079</v>
      </c>
      <c r="J175" s="3">
        <v>63</v>
      </c>
      <c r="K175" s="3">
        <v>23136</v>
      </c>
      <c r="L175" s="3">
        <v>14800</v>
      </c>
      <c r="M175" s="3">
        <v>14404</v>
      </c>
      <c r="N175" s="3">
        <v>396</v>
      </c>
    </row>
    <row r="176" spans="1:16">
      <c r="B176" s="30">
        <f>+B175+1</f>
        <v>2</v>
      </c>
      <c r="C176" s="31">
        <v>45060</v>
      </c>
      <c r="D176" s="30">
        <v>400</v>
      </c>
      <c r="E176" s="30"/>
      <c r="F176" s="30"/>
      <c r="G176" s="29">
        <v>1085</v>
      </c>
      <c r="J176" s="3">
        <v>75</v>
      </c>
      <c r="K176" s="3">
        <v>198</v>
      </c>
      <c r="L176" s="3">
        <v>400</v>
      </c>
      <c r="M176" s="3">
        <v>0</v>
      </c>
      <c r="N176" s="3">
        <v>400</v>
      </c>
    </row>
    <row r="177" spans="2:14">
      <c r="B177" s="29">
        <f>1+B176</f>
        <v>3</v>
      </c>
      <c r="C177" s="39">
        <v>45065</v>
      </c>
      <c r="D177" s="3">
        <v>3100</v>
      </c>
      <c r="E177" s="5"/>
      <c r="F177" s="5"/>
      <c r="G177" s="3">
        <v>1086</v>
      </c>
      <c r="J177" s="3">
        <v>90</v>
      </c>
      <c r="K177" s="3">
        <v>1057</v>
      </c>
      <c r="L177" s="3">
        <v>1100</v>
      </c>
      <c r="M177" s="3">
        <v>1057</v>
      </c>
      <c r="N177" s="3">
        <v>43</v>
      </c>
    </row>
    <row r="178" spans="2:14">
      <c r="B178" s="29">
        <f>1+B177</f>
        <v>4</v>
      </c>
      <c r="C178" s="32">
        <v>45070</v>
      </c>
      <c r="D178" s="29">
        <v>6000</v>
      </c>
      <c r="E178" s="29"/>
      <c r="F178" s="29"/>
      <c r="G178" s="29">
        <v>1087</v>
      </c>
      <c r="J178" s="3">
        <v>110</v>
      </c>
      <c r="K178" s="3">
        <v>691</v>
      </c>
      <c r="L178" s="3">
        <v>700</v>
      </c>
      <c r="M178" s="3">
        <v>685</v>
      </c>
      <c r="N178" s="3">
        <v>15</v>
      </c>
    </row>
    <row r="179" spans="2:14">
      <c r="B179" s="29">
        <f>1+B178</f>
        <v>5</v>
      </c>
      <c r="C179" s="32">
        <v>45098</v>
      </c>
      <c r="D179" s="29">
        <v>2300</v>
      </c>
      <c r="E179" s="29"/>
      <c r="F179" s="29"/>
      <c r="G179" s="29">
        <v>7902</v>
      </c>
      <c r="J179" s="3">
        <v>140</v>
      </c>
      <c r="K179" s="3">
        <v>369</v>
      </c>
      <c r="L179" s="3">
        <v>372</v>
      </c>
      <c r="M179" s="3">
        <v>350</v>
      </c>
      <c r="N179" s="3">
        <v>22</v>
      </c>
    </row>
    <row r="180" spans="2:14">
      <c r="B180" s="29"/>
      <c r="C180" s="32"/>
      <c r="D180" s="29"/>
      <c r="E180" s="29"/>
      <c r="F180" s="29"/>
      <c r="G180" s="29"/>
    </row>
    <row r="181" spans="2:14">
      <c r="B181" s="29"/>
      <c r="C181" s="32"/>
      <c r="D181" s="29"/>
      <c r="E181" s="29"/>
      <c r="F181" s="29"/>
      <c r="G181" s="33"/>
    </row>
    <row r="182" spans="2:14">
      <c r="B182" s="29"/>
      <c r="C182" s="32"/>
      <c r="D182" s="29"/>
      <c r="E182" s="29"/>
      <c r="F182" s="29"/>
      <c r="G182" s="33"/>
    </row>
    <row r="183" spans="2:14">
      <c r="B183" s="29"/>
      <c r="C183" s="32"/>
      <c r="D183" s="29"/>
      <c r="E183" s="29"/>
      <c r="F183" s="29"/>
      <c r="G183" s="33"/>
    </row>
    <row r="184" spans="2:14">
      <c r="B184" s="29"/>
      <c r="C184" s="32"/>
      <c r="D184" s="29"/>
      <c r="E184" s="29"/>
      <c r="F184" s="29"/>
      <c r="G184" s="33"/>
    </row>
    <row r="185" spans="2:14">
      <c r="B185" s="29"/>
      <c r="C185" s="32" t="s">
        <v>424</v>
      </c>
      <c r="D185" s="29">
        <f>SUM(D175:D184)</f>
        <v>14800</v>
      </c>
      <c r="E185" s="29"/>
      <c r="F185" s="29"/>
      <c r="G185" s="33"/>
    </row>
    <row r="186" spans="2:14" ht="18.75">
      <c r="B186" s="262" t="s">
        <v>425</v>
      </c>
      <c r="C186" s="263"/>
      <c r="D186" s="263"/>
      <c r="E186" s="263"/>
      <c r="F186" s="263"/>
      <c r="G186" s="264"/>
    </row>
    <row r="187" spans="2:14" ht="60">
      <c r="B187" s="27" t="s">
        <v>8</v>
      </c>
      <c r="C187" s="27" t="s">
        <v>9</v>
      </c>
      <c r="D187" s="27" t="s">
        <v>420</v>
      </c>
      <c r="E187" s="28" t="s">
        <v>421</v>
      </c>
      <c r="F187" s="28" t="s">
        <v>422</v>
      </c>
      <c r="G187" s="27" t="s">
        <v>19</v>
      </c>
    </row>
    <row r="188" spans="2:14">
      <c r="B188" s="29">
        <v>1</v>
      </c>
      <c r="C188" s="7">
        <v>45065</v>
      </c>
      <c r="D188" s="6">
        <v>400</v>
      </c>
      <c r="E188" s="6"/>
      <c r="F188" s="6"/>
      <c r="G188" s="3">
        <v>1086</v>
      </c>
    </row>
    <row r="189" spans="2:14">
      <c r="B189" s="30">
        <f>+B188+1</f>
        <v>2</v>
      </c>
      <c r="C189" s="31"/>
      <c r="D189" s="30"/>
      <c r="E189" s="30"/>
      <c r="F189" s="30"/>
      <c r="G189" s="29"/>
    </row>
    <row r="190" spans="2:14">
      <c r="B190" s="29">
        <v>3</v>
      </c>
      <c r="C190" s="32"/>
      <c r="D190" s="29"/>
      <c r="E190" s="29"/>
      <c r="F190" s="29"/>
      <c r="G190" s="29"/>
    </row>
    <row r="191" spans="2:14">
      <c r="B191" s="29">
        <v>3</v>
      </c>
      <c r="C191" s="32"/>
      <c r="D191" s="29"/>
      <c r="E191" s="29"/>
      <c r="F191" s="29"/>
      <c r="G191" s="29"/>
    </row>
    <row r="192" spans="2:14">
      <c r="B192" s="29"/>
      <c r="C192" s="32"/>
      <c r="D192" s="29"/>
      <c r="E192" s="29"/>
      <c r="F192" s="29"/>
      <c r="G192" s="29"/>
    </row>
    <row r="193" spans="2:7">
      <c r="B193" s="29"/>
      <c r="C193" s="32"/>
      <c r="D193" s="29"/>
      <c r="E193" s="29"/>
      <c r="F193" s="29"/>
      <c r="G193" s="29"/>
    </row>
    <row r="194" spans="2:7">
      <c r="B194" s="29"/>
      <c r="C194" s="32"/>
      <c r="D194" s="29"/>
      <c r="E194" s="29"/>
      <c r="F194" s="29"/>
      <c r="G194" s="29"/>
    </row>
    <row r="195" spans="2:7">
      <c r="B195" s="29"/>
      <c r="C195" s="32"/>
      <c r="D195" s="29"/>
      <c r="E195" s="29"/>
      <c r="F195" s="29"/>
      <c r="G195" s="29"/>
    </row>
    <row r="196" spans="2:7">
      <c r="B196" s="29"/>
      <c r="C196" s="32"/>
      <c r="D196" s="29"/>
      <c r="E196" s="29"/>
      <c r="F196" s="29"/>
      <c r="G196" s="29"/>
    </row>
    <row r="197" spans="2:7">
      <c r="B197" s="29"/>
      <c r="C197" s="32"/>
      <c r="D197" s="29"/>
      <c r="E197" s="29"/>
      <c r="F197" s="29"/>
      <c r="G197" s="29"/>
    </row>
    <row r="198" spans="2:7">
      <c r="B198" s="29"/>
      <c r="C198" s="32"/>
      <c r="D198" s="29"/>
      <c r="E198" s="29"/>
      <c r="F198" s="29"/>
      <c r="G198" s="33"/>
    </row>
    <row r="199" spans="2:7">
      <c r="B199" s="29"/>
      <c r="C199" s="32" t="s">
        <v>424</v>
      </c>
      <c r="D199" s="29">
        <f>SUM(D188:D198)</f>
        <v>400</v>
      </c>
      <c r="E199" s="29"/>
      <c r="F199" s="29"/>
      <c r="G199" s="33"/>
    </row>
    <row r="200" spans="2:7" ht="18.75">
      <c r="B200" s="262" t="s">
        <v>426</v>
      </c>
      <c r="C200" s="263"/>
      <c r="D200" s="263"/>
      <c r="E200" s="263"/>
      <c r="F200" s="263"/>
      <c r="G200" s="264"/>
    </row>
    <row r="201" spans="2:7" ht="60">
      <c r="B201" s="27" t="s">
        <v>8</v>
      </c>
      <c r="C201" s="27" t="s">
        <v>9</v>
      </c>
      <c r="D201" s="27" t="s">
        <v>420</v>
      </c>
      <c r="E201" s="28" t="s">
        <v>421</v>
      </c>
      <c r="F201" s="28" t="s">
        <v>422</v>
      </c>
      <c r="G201" s="27" t="s">
        <v>19</v>
      </c>
    </row>
    <row r="202" spans="2:7">
      <c r="B202" s="30">
        <v>1</v>
      </c>
      <c r="C202" s="7">
        <v>45060</v>
      </c>
      <c r="D202" s="6">
        <v>800</v>
      </c>
      <c r="E202" s="6"/>
      <c r="F202" s="6"/>
      <c r="G202" s="3">
        <v>1085</v>
      </c>
    </row>
    <row r="203" spans="2:7">
      <c r="B203" s="30">
        <f>+B202+1</f>
        <v>2</v>
      </c>
      <c r="C203" s="7">
        <v>45065</v>
      </c>
      <c r="D203" s="6">
        <v>300</v>
      </c>
      <c r="E203" s="6"/>
      <c r="F203" s="6"/>
      <c r="G203" s="3">
        <v>1086</v>
      </c>
    </row>
    <row r="204" spans="2:7">
      <c r="B204" s="29"/>
      <c r="C204" s="32"/>
      <c r="D204" s="29"/>
      <c r="E204" s="29"/>
      <c r="F204" s="29"/>
      <c r="G204" s="29"/>
    </row>
    <row r="205" spans="2:7">
      <c r="B205" s="29"/>
      <c r="C205" s="32"/>
      <c r="D205" s="29"/>
      <c r="E205" s="29"/>
      <c r="F205" s="29"/>
      <c r="G205" s="29"/>
    </row>
    <row r="206" spans="2:7">
      <c r="B206" s="29"/>
      <c r="C206" s="32"/>
      <c r="D206" s="29"/>
      <c r="E206" s="29"/>
      <c r="F206" s="29"/>
      <c r="G206" s="29"/>
    </row>
    <row r="207" spans="2:7">
      <c r="B207" s="30"/>
      <c r="C207" s="31"/>
      <c r="D207" s="30"/>
      <c r="E207" s="30"/>
      <c r="F207" s="30"/>
      <c r="G207" s="29"/>
    </row>
    <row r="208" spans="2:7">
      <c r="B208" s="30"/>
      <c r="C208" s="31"/>
      <c r="D208" s="34"/>
      <c r="E208" s="30"/>
      <c r="F208" s="30"/>
      <c r="G208" s="29"/>
    </row>
    <row r="209" spans="2:7">
      <c r="B209" s="30"/>
      <c r="C209" s="31"/>
      <c r="D209" s="34"/>
      <c r="E209" s="30"/>
      <c r="F209" s="30"/>
      <c r="G209" s="29"/>
    </row>
    <row r="210" spans="2:7">
      <c r="B210" s="30"/>
      <c r="C210" s="31"/>
      <c r="D210" s="34"/>
      <c r="E210" s="30"/>
      <c r="F210" s="30"/>
      <c r="G210" s="33"/>
    </row>
    <row r="211" spans="2:7">
      <c r="B211" s="30"/>
      <c r="C211" s="31"/>
      <c r="D211" s="34"/>
      <c r="E211" s="30"/>
      <c r="F211" s="30"/>
      <c r="G211" s="33"/>
    </row>
    <row r="212" spans="2:7">
      <c r="B212" s="30"/>
      <c r="C212" s="32" t="s">
        <v>424</v>
      </c>
      <c r="D212" s="29">
        <f>SUM(D202:D211)</f>
        <v>1100</v>
      </c>
      <c r="E212" s="30"/>
      <c r="F212" s="30"/>
      <c r="G212" s="33"/>
    </row>
    <row r="213" spans="2:7" ht="18.75">
      <c r="B213" s="262" t="s">
        <v>427</v>
      </c>
      <c r="C213" s="263"/>
      <c r="D213" s="263"/>
      <c r="E213" s="263"/>
      <c r="F213" s="263"/>
      <c r="G213" s="264"/>
    </row>
    <row r="214" spans="2:7" ht="60">
      <c r="B214" s="27" t="s">
        <v>8</v>
      </c>
      <c r="C214" s="27" t="s">
        <v>9</v>
      </c>
      <c r="D214" s="27" t="s">
        <v>420</v>
      </c>
      <c r="E214" s="28" t="s">
        <v>421</v>
      </c>
      <c r="F214" s="28" t="s">
        <v>422</v>
      </c>
      <c r="G214" s="27" t="s">
        <v>19</v>
      </c>
    </row>
    <row r="215" spans="2:7">
      <c r="B215" s="29">
        <v>1</v>
      </c>
      <c r="C215" s="7">
        <v>45060</v>
      </c>
      <c r="D215" s="6">
        <v>400</v>
      </c>
      <c r="E215" s="6"/>
      <c r="F215" s="6"/>
      <c r="G215" s="3">
        <v>1085</v>
      </c>
    </row>
    <row r="216" spans="2:7">
      <c r="B216" s="29">
        <v>2</v>
      </c>
      <c r="C216" s="40">
        <v>45098</v>
      </c>
      <c r="D216" s="3">
        <v>300</v>
      </c>
      <c r="E216" s="3"/>
      <c r="F216" s="3"/>
      <c r="G216" s="3">
        <v>7902</v>
      </c>
    </row>
    <row r="217" spans="2:7">
      <c r="B217" s="29">
        <v>3</v>
      </c>
      <c r="C217" s="35"/>
      <c r="D217" s="41"/>
      <c r="E217" s="41"/>
      <c r="F217" s="41"/>
      <c r="G217" s="41"/>
    </row>
    <row r="218" spans="2:7">
      <c r="B218" s="29">
        <v>4</v>
      </c>
      <c r="C218" s="35"/>
      <c r="D218" s="29"/>
      <c r="E218" s="29"/>
      <c r="F218" s="29"/>
      <c r="G218" s="29"/>
    </row>
    <row r="219" spans="2:7">
      <c r="B219" s="29">
        <v>5</v>
      </c>
      <c r="C219" s="32"/>
      <c r="D219" s="29"/>
      <c r="E219" s="29"/>
      <c r="F219" s="29"/>
      <c r="G219" s="29"/>
    </row>
    <row r="220" spans="2:7">
      <c r="B220" s="29">
        <v>6</v>
      </c>
      <c r="C220" s="32"/>
      <c r="D220" s="29"/>
      <c r="E220" s="29"/>
      <c r="F220" s="29"/>
      <c r="G220" s="29"/>
    </row>
    <row r="221" spans="2:7">
      <c r="B221" s="29">
        <v>7</v>
      </c>
      <c r="C221" s="32"/>
      <c r="D221" s="29"/>
      <c r="E221" s="29"/>
      <c r="F221" s="29"/>
      <c r="G221" s="29"/>
    </row>
    <row r="222" spans="2:7">
      <c r="B222" s="29">
        <f>+B221+1</f>
        <v>8</v>
      </c>
      <c r="C222" s="32"/>
      <c r="D222" s="29"/>
      <c r="E222" s="29"/>
      <c r="F222" s="29"/>
      <c r="G222" s="33"/>
    </row>
    <row r="223" spans="2:7">
      <c r="B223" s="29"/>
      <c r="C223" s="32"/>
      <c r="D223" s="29"/>
      <c r="E223" s="29"/>
      <c r="F223" s="29"/>
      <c r="G223" s="33"/>
    </row>
    <row r="224" spans="2:7">
      <c r="B224" s="29"/>
      <c r="C224" s="32" t="s">
        <v>424</v>
      </c>
      <c r="D224" s="29">
        <f>SUM(D214:D223)</f>
        <v>700</v>
      </c>
      <c r="E224" s="29"/>
      <c r="F224" s="29"/>
      <c r="G224" s="33"/>
    </row>
    <row r="225" spans="2:7">
      <c r="B225" s="36"/>
      <c r="C225" s="37"/>
      <c r="D225" s="38"/>
      <c r="E225" s="38"/>
      <c r="F225" s="38"/>
      <c r="G225" s="33"/>
    </row>
    <row r="226" spans="2:7" ht="18.75">
      <c r="B226" s="262" t="s">
        <v>428</v>
      </c>
      <c r="C226" s="263"/>
      <c r="D226" s="263"/>
      <c r="E226" s="263"/>
      <c r="F226" s="263"/>
      <c r="G226" s="264"/>
    </row>
    <row r="227" spans="2:7" ht="60">
      <c r="B227" s="27" t="s">
        <v>8</v>
      </c>
      <c r="C227" s="27" t="s">
        <v>9</v>
      </c>
      <c r="D227" s="27" t="s">
        <v>420</v>
      </c>
      <c r="E227" s="28" t="s">
        <v>421</v>
      </c>
      <c r="F227" s="28" t="s">
        <v>422</v>
      </c>
      <c r="G227" s="27" t="s">
        <v>19</v>
      </c>
    </row>
    <row r="228" spans="2:7">
      <c r="B228" s="29">
        <v>1</v>
      </c>
      <c r="C228" s="32">
        <v>45080</v>
      </c>
      <c r="D228" s="29">
        <v>372</v>
      </c>
      <c r="E228" s="29"/>
      <c r="F228" s="29"/>
      <c r="G228" s="29" t="s">
        <v>434</v>
      </c>
    </row>
    <row r="229" spans="2:7">
      <c r="B229" s="29"/>
      <c r="C229" s="32"/>
      <c r="D229" s="29"/>
      <c r="E229" s="29"/>
      <c r="F229" s="29"/>
      <c r="G229" s="29"/>
    </row>
    <row r="230" spans="2:7">
      <c r="B230" s="29"/>
      <c r="C230" s="32"/>
      <c r="D230" s="29"/>
      <c r="E230" s="29"/>
      <c r="F230" s="29"/>
      <c r="G230" s="29"/>
    </row>
    <row r="231" spans="2:7">
      <c r="B231" s="29"/>
      <c r="C231" s="32"/>
      <c r="D231" s="29"/>
      <c r="E231" s="29"/>
      <c r="F231" s="29"/>
      <c r="G231" s="29"/>
    </row>
    <row r="232" spans="2:7">
      <c r="B232" s="29"/>
      <c r="C232" s="32"/>
      <c r="D232" s="29"/>
      <c r="E232" s="29"/>
      <c r="F232" s="29"/>
      <c r="G232" s="29"/>
    </row>
    <row r="233" spans="2:7">
      <c r="B233" s="29"/>
      <c r="C233" s="32"/>
      <c r="D233" s="29"/>
      <c r="E233" s="29"/>
      <c r="F233" s="29"/>
      <c r="G233" s="29"/>
    </row>
    <row r="234" spans="2:7">
      <c r="B234" s="29"/>
      <c r="C234" s="32"/>
      <c r="D234" s="29"/>
      <c r="E234" s="29"/>
      <c r="F234" s="29"/>
      <c r="G234" s="29"/>
    </row>
    <row r="235" spans="2:7">
      <c r="B235" s="29"/>
      <c r="C235" s="32" t="s">
        <v>424</v>
      </c>
      <c r="D235" s="29">
        <f>+SUM(D228:D234)</f>
        <v>372</v>
      </c>
      <c r="E235" s="29"/>
      <c r="F235" s="29"/>
      <c r="G235" s="29"/>
    </row>
  </sheetData>
  <autoFilter ref="C6:D169"/>
  <mergeCells count="31">
    <mergeCell ref="B226:G226"/>
    <mergeCell ref="B172:C172"/>
    <mergeCell ref="D172:G172"/>
    <mergeCell ref="B173:G173"/>
    <mergeCell ref="B186:G186"/>
    <mergeCell ref="B200:G200"/>
    <mergeCell ref="B213:G213"/>
    <mergeCell ref="B171:C171"/>
    <mergeCell ref="A5:B5"/>
    <mergeCell ref="C5:P5"/>
    <mergeCell ref="A6:A7"/>
    <mergeCell ref="B6:B7"/>
    <mergeCell ref="C6:C7"/>
    <mergeCell ref="D6:D7"/>
    <mergeCell ref="E6:E7"/>
    <mergeCell ref="F6:F7"/>
    <mergeCell ref="G6:K6"/>
    <mergeCell ref="L6:L7"/>
    <mergeCell ref="M6:M7"/>
    <mergeCell ref="N6:N7"/>
    <mergeCell ref="O6:O7"/>
    <mergeCell ref="P6:P7"/>
    <mergeCell ref="B170:C170"/>
    <mergeCell ref="A1:B1"/>
    <mergeCell ref="C1:D1"/>
    <mergeCell ref="E1:P4"/>
    <mergeCell ref="A2:B2"/>
    <mergeCell ref="C2:D2"/>
    <mergeCell ref="A3:B3"/>
    <mergeCell ref="C3:D3"/>
    <mergeCell ref="C4:D4"/>
  </mergeCells>
  <pageMargins left="0.70866141732283472" right="0.70866141732283472" top="0.74803149606299213" bottom="0.74803149606299213" header="0.31496062992125984" footer="0.31496062992125984"/>
  <pageSetup scale="70" orientation="landscape" r:id="rId1"/>
  <rowBreaks count="2" manualBreakCount="2">
    <brk id="56" min="2" max="10" man="1"/>
    <brk id="99" min="2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8"/>
  <sheetViews>
    <sheetView zoomScale="85" zoomScaleNormal="85" workbookViewId="0">
      <selection activeCell="Q201" sqref="Q201"/>
    </sheetView>
  </sheetViews>
  <sheetFormatPr defaultRowHeight="15"/>
  <cols>
    <col min="2" max="2" width="17.5703125" customWidth="1"/>
    <col min="3" max="3" width="14.7109375" customWidth="1"/>
    <col min="4" max="4" width="16" customWidth="1"/>
    <col min="10" max="10" width="11.5703125" customWidth="1"/>
    <col min="11" max="11" width="10" customWidth="1"/>
    <col min="12" max="12" width="12.28515625" bestFit="1" customWidth="1"/>
    <col min="13" max="13" width="10.85546875" bestFit="1" customWidth="1"/>
    <col min="14" max="14" width="30.28515625" bestFit="1" customWidth="1"/>
    <col min="15" max="15" width="25.5703125" bestFit="1" customWidth="1"/>
    <col min="16" max="16" width="11.5703125" customWidth="1"/>
    <col min="17" max="17" width="25.140625" bestFit="1" customWidth="1"/>
    <col min="18" max="18" width="12.85546875" customWidth="1"/>
  </cols>
  <sheetData>
    <row r="1" spans="1:18" ht="18.75">
      <c r="A1" s="273" t="s">
        <v>0</v>
      </c>
      <c r="B1" s="273"/>
      <c r="C1" s="274" t="s">
        <v>1</v>
      </c>
      <c r="D1" s="274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</row>
    <row r="2" spans="1:18" ht="18.75">
      <c r="A2" s="273" t="s">
        <v>2</v>
      </c>
      <c r="B2" s="273"/>
      <c r="C2" s="274" t="s">
        <v>3</v>
      </c>
      <c r="D2" s="274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</row>
    <row r="3" spans="1:18" ht="18.75">
      <c r="A3" s="273" t="s">
        <v>4</v>
      </c>
      <c r="B3" s="273"/>
      <c r="C3" s="274">
        <v>23048</v>
      </c>
      <c r="D3" s="274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</row>
    <row r="4" spans="1:18" ht="18.75">
      <c r="A4" s="1" t="s">
        <v>5</v>
      </c>
      <c r="B4" s="1"/>
      <c r="C4" s="274"/>
      <c r="D4" s="274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</row>
    <row r="5" spans="1:18" ht="18.75" customHeight="1">
      <c r="A5" s="284" t="s">
        <v>6</v>
      </c>
      <c r="B5" s="284"/>
      <c r="C5" s="277" t="s">
        <v>7</v>
      </c>
      <c r="D5" s="277"/>
      <c r="E5" s="277"/>
      <c r="F5" s="277"/>
      <c r="G5" s="278"/>
      <c r="H5" s="278"/>
      <c r="I5" s="278"/>
      <c r="J5" s="278"/>
      <c r="K5" s="278"/>
      <c r="L5" s="278"/>
      <c r="M5" s="278"/>
      <c r="N5" s="277"/>
      <c r="O5" s="277"/>
      <c r="P5" s="277"/>
      <c r="Q5" s="277"/>
      <c r="R5" s="277"/>
    </row>
    <row r="6" spans="1:18" ht="18" customHeight="1">
      <c r="A6" s="279" t="s">
        <v>8</v>
      </c>
      <c r="B6" s="279" t="s">
        <v>9</v>
      </c>
      <c r="C6" s="280" t="s">
        <v>10</v>
      </c>
      <c r="D6" s="280" t="s">
        <v>11</v>
      </c>
      <c r="E6" s="280" t="s">
        <v>12</v>
      </c>
      <c r="F6" s="280" t="s">
        <v>13</v>
      </c>
      <c r="G6" s="281" t="s">
        <v>14</v>
      </c>
      <c r="H6" s="281"/>
      <c r="I6" s="281"/>
      <c r="J6" s="281"/>
      <c r="K6" s="281"/>
      <c r="L6" s="281"/>
      <c r="M6" s="281"/>
      <c r="N6" s="280" t="s">
        <v>15</v>
      </c>
      <c r="O6" s="280" t="s">
        <v>16</v>
      </c>
      <c r="P6" s="280" t="s">
        <v>17</v>
      </c>
      <c r="Q6" s="280" t="s">
        <v>18</v>
      </c>
      <c r="R6" s="280" t="s">
        <v>19</v>
      </c>
    </row>
    <row r="7" spans="1:18" ht="18">
      <c r="A7" s="279"/>
      <c r="B7" s="279"/>
      <c r="C7" s="280"/>
      <c r="D7" s="280"/>
      <c r="E7" s="280"/>
      <c r="F7" s="280"/>
      <c r="G7" s="2" t="s">
        <v>20</v>
      </c>
      <c r="H7" s="2" t="s">
        <v>21</v>
      </c>
      <c r="I7" s="2" t="s">
        <v>22</v>
      </c>
      <c r="J7" s="2" t="s">
        <v>23</v>
      </c>
      <c r="K7" s="2" t="s">
        <v>24</v>
      </c>
      <c r="L7" s="2" t="s">
        <v>25</v>
      </c>
      <c r="M7" s="2" t="s">
        <v>26</v>
      </c>
      <c r="N7" s="280"/>
      <c r="O7" s="280"/>
      <c r="P7" s="280"/>
      <c r="Q7" s="280"/>
      <c r="R7" s="280"/>
    </row>
    <row r="8" spans="1:18">
      <c r="A8" s="3">
        <v>1</v>
      </c>
      <c r="B8" s="4">
        <v>45044</v>
      </c>
      <c r="C8" s="3" t="s">
        <v>27</v>
      </c>
      <c r="D8" s="3" t="s">
        <v>28</v>
      </c>
      <c r="E8" s="3" t="s">
        <v>29</v>
      </c>
      <c r="F8" s="3" t="s">
        <v>30</v>
      </c>
      <c r="G8" s="3">
        <v>200</v>
      </c>
      <c r="H8" s="5"/>
      <c r="I8" s="5"/>
      <c r="J8" s="5"/>
      <c r="K8" s="5"/>
      <c r="L8" s="5"/>
      <c r="M8" s="5"/>
      <c r="N8" s="3">
        <f>+G8</f>
        <v>200</v>
      </c>
      <c r="O8" s="5"/>
      <c r="P8" s="5"/>
      <c r="Q8" s="5"/>
      <c r="R8" s="5"/>
    </row>
    <row r="9" spans="1:18">
      <c r="A9" s="3">
        <f>1+A8</f>
        <v>2</v>
      </c>
      <c r="B9" s="4">
        <v>45045</v>
      </c>
      <c r="C9" s="3" t="s">
        <v>27</v>
      </c>
      <c r="D9" s="3" t="s">
        <v>28</v>
      </c>
      <c r="E9" s="3" t="s">
        <v>29</v>
      </c>
      <c r="F9" s="3" t="s">
        <v>30</v>
      </c>
      <c r="G9" s="3">
        <v>100</v>
      </c>
      <c r="H9" s="5"/>
      <c r="I9" s="5"/>
      <c r="J9" s="5"/>
      <c r="K9" s="5"/>
      <c r="L9" s="5"/>
      <c r="M9" s="5"/>
      <c r="N9" s="6">
        <f>+N8+G9+H9+I9+J9+K9+L9+M9</f>
        <v>300</v>
      </c>
      <c r="O9" s="5"/>
      <c r="P9" s="5"/>
      <c r="Q9" s="5"/>
      <c r="R9" s="5"/>
    </row>
    <row r="10" spans="1:18">
      <c r="A10" s="3">
        <f t="shared" ref="A10:A73" si="0">1+A9</f>
        <v>3</v>
      </c>
      <c r="B10" s="4">
        <v>45045</v>
      </c>
      <c r="C10" s="6" t="s">
        <v>31</v>
      </c>
      <c r="D10" s="6" t="s">
        <v>32</v>
      </c>
      <c r="E10" s="3" t="s">
        <v>29</v>
      </c>
      <c r="F10" s="3" t="s">
        <v>30</v>
      </c>
      <c r="G10" s="3">
        <v>200</v>
      </c>
      <c r="H10" s="5"/>
      <c r="I10" s="5"/>
      <c r="J10" s="5"/>
      <c r="K10" s="5"/>
      <c r="L10" s="5"/>
      <c r="M10" s="5"/>
      <c r="N10" s="6">
        <f t="shared" ref="N10:N73" si="1">+N9+G10+H10+I10+J10+K10+L10+M10</f>
        <v>500</v>
      </c>
      <c r="O10" s="5"/>
      <c r="P10" s="5"/>
      <c r="Q10" s="5"/>
      <c r="R10" s="5"/>
    </row>
    <row r="11" spans="1:18">
      <c r="A11" s="3">
        <f t="shared" si="0"/>
        <v>4</v>
      </c>
      <c r="B11" s="4">
        <v>45047</v>
      </c>
      <c r="C11" s="6" t="s">
        <v>31</v>
      </c>
      <c r="D11" s="6" t="s">
        <v>32</v>
      </c>
      <c r="E11" s="3" t="s">
        <v>29</v>
      </c>
      <c r="F11" s="3" t="s">
        <v>30</v>
      </c>
      <c r="G11" s="3">
        <v>273</v>
      </c>
      <c r="H11" s="5"/>
      <c r="I11" s="5"/>
      <c r="J11" s="5"/>
      <c r="K11" s="5"/>
      <c r="L11" s="5"/>
      <c r="M11" s="5"/>
      <c r="N11" s="6">
        <f t="shared" si="1"/>
        <v>773</v>
      </c>
      <c r="O11" s="5"/>
      <c r="P11" s="5"/>
      <c r="Q11" s="5"/>
      <c r="R11" s="5"/>
    </row>
    <row r="12" spans="1:18">
      <c r="A12" s="3">
        <f t="shared" si="0"/>
        <v>5</v>
      </c>
      <c r="B12" s="7">
        <v>45052</v>
      </c>
      <c r="C12" s="6" t="s">
        <v>33</v>
      </c>
      <c r="D12" s="6" t="s">
        <v>34</v>
      </c>
      <c r="E12" s="3" t="s">
        <v>29</v>
      </c>
      <c r="F12" s="3" t="s">
        <v>30</v>
      </c>
      <c r="G12" s="6">
        <v>209</v>
      </c>
      <c r="H12" s="5"/>
      <c r="I12" s="5"/>
      <c r="J12" s="5"/>
      <c r="K12" s="5"/>
      <c r="L12" s="5"/>
      <c r="M12" s="5"/>
      <c r="N12" s="6">
        <f t="shared" si="1"/>
        <v>982</v>
      </c>
      <c r="O12" s="5"/>
      <c r="P12" s="5"/>
      <c r="Q12" s="5"/>
      <c r="R12" s="5"/>
    </row>
    <row r="13" spans="1:18">
      <c r="A13" s="3">
        <f t="shared" si="0"/>
        <v>6</v>
      </c>
      <c r="B13" s="7">
        <v>45053</v>
      </c>
      <c r="C13" s="3" t="s">
        <v>35</v>
      </c>
      <c r="D13" s="3" t="s">
        <v>36</v>
      </c>
      <c r="E13" s="3" t="s">
        <v>29</v>
      </c>
      <c r="F13" s="3" t="s">
        <v>30</v>
      </c>
      <c r="G13" s="3">
        <v>110</v>
      </c>
      <c r="H13" s="5"/>
      <c r="I13" s="5"/>
      <c r="J13" s="5"/>
      <c r="K13" s="5"/>
      <c r="L13" s="5"/>
      <c r="M13" s="5"/>
      <c r="N13" s="6">
        <f t="shared" si="1"/>
        <v>1092</v>
      </c>
      <c r="O13" s="5"/>
      <c r="P13" s="5"/>
      <c r="Q13" s="5"/>
      <c r="R13" s="5"/>
    </row>
    <row r="14" spans="1:18">
      <c r="A14" s="3">
        <f t="shared" si="0"/>
        <v>7</v>
      </c>
      <c r="B14" s="7">
        <v>45054</v>
      </c>
      <c r="C14" s="3" t="s">
        <v>37</v>
      </c>
      <c r="D14" s="3" t="s">
        <v>38</v>
      </c>
      <c r="E14" s="3" t="s">
        <v>29</v>
      </c>
      <c r="F14" s="3" t="s">
        <v>30</v>
      </c>
      <c r="G14" s="3">
        <v>211</v>
      </c>
      <c r="H14" s="5"/>
      <c r="I14" s="5"/>
      <c r="J14" s="5"/>
      <c r="K14" s="5"/>
      <c r="L14" s="5"/>
      <c r="M14" s="5"/>
      <c r="N14" s="6">
        <f t="shared" si="1"/>
        <v>1303</v>
      </c>
      <c r="O14" s="5"/>
      <c r="P14" s="5"/>
      <c r="Q14" s="5"/>
      <c r="R14" s="5"/>
    </row>
    <row r="15" spans="1:18">
      <c r="A15" s="3">
        <f t="shared" si="0"/>
        <v>8</v>
      </c>
      <c r="B15" s="4">
        <v>45064</v>
      </c>
      <c r="C15" s="3" t="s">
        <v>39</v>
      </c>
      <c r="D15" s="3" t="s">
        <v>40</v>
      </c>
      <c r="E15" s="3" t="s">
        <v>29</v>
      </c>
      <c r="F15" s="3" t="s">
        <v>30</v>
      </c>
      <c r="G15" s="6">
        <v>130</v>
      </c>
      <c r="H15" s="5"/>
      <c r="I15" s="5"/>
      <c r="J15" s="5"/>
      <c r="K15" s="5"/>
      <c r="L15" s="5"/>
      <c r="M15" s="5"/>
      <c r="N15" s="6">
        <f t="shared" si="1"/>
        <v>1433</v>
      </c>
      <c r="O15" s="5"/>
      <c r="P15" s="5"/>
      <c r="Q15" s="5"/>
      <c r="R15" s="5"/>
    </row>
    <row r="16" spans="1:18">
      <c r="A16" s="3">
        <f t="shared" si="0"/>
        <v>9</v>
      </c>
      <c r="B16" s="4">
        <v>45065</v>
      </c>
      <c r="C16" s="6" t="s">
        <v>41</v>
      </c>
      <c r="D16" s="6" t="s">
        <v>37</v>
      </c>
      <c r="E16" s="3" t="s">
        <v>29</v>
      </c>
      <c r="F16" s="3" t="s">
        <v>30</v>
      </c>
      <c r="G16" s="3">
        <v>135</v>
      </c>
      <c r="H16" s="5"/>
      <c r="I16" s="5"/>
      <c r="J16" s="5"/>
      <c r="K16" s="5"/>
      <c r="L16" s="5"/>
      <c r="M16" s="5"/>
      <c r="N16" s="6">
        <f t="shared" si="1"/>
        <v>1568</v>
      </c>
      <c r="O16" s="5"/>
      <c r="P16" s="5"/>
      <c r="Q16" s="5"/>
      <c r="R16" s="5"/>
    </row>
    <row r="17" spans="1:18">
      <c r="A17" s="3">
        <f t="shared" si="0"/>
        <v>10</v>
      </c>
      <c r="B17" s="4">
        <v>45065</v>
      </c>
      <c r="C17" s="6" t="s">
        <v>42</v>
      </c>
      <c r="D17" s="6" t="s">
        <v>41</v>
      </c>
      <c r="E17" s="3" t="s">
        <v>29</v>
      </c>
      <c r="F17" s="3" t="s">
        <v>30</v>
      </c>
      <c r="G17" s="3">
        <v>20</v>
      </c>
      <c r="H17" s="5"/>
      <c r="I17" s="5"/>
      <c r="J17" s="5"/>
      <c r="K17" s="5"/>
      <c r="L17" s="5"/>
      <c r="M17" s="5"/>
      <c r="N17" s="6">
        <f t="shared" si="1"/>
        <v>1588</v>
      </c>
      <c r="O17" s="5"/>
      <c r="P17" s="5"/>
      <c r="Q17" s="5"/>
      <c r="R17" s="5"/>
    </row>
    <row r="18" spans="1:18">
      <c r="A18" s="3">
        <f t="shared" si="0"/>
        <v>11</v>
      </c>
      <c r="B18" s="4">
        <v>45067</v>
      </c>
      <c r="C18" s="3" t="s">
        <v>43</v>
      </c>
      <c r="D18" s="3" t="s">
        <v>44</v>
      </c>
      <c r="E18" s="3" t="s">
        <v>29</v>
      </c>
      <c r="F18" s="3" t="s">
        <v>30</v>
      </c>
      <c r="G18" s="3">
        <v>120</v>
      </c>
      <c r="H18" s="5"/>
      <c r="I18" s="5"/>
      <c r="J18" s="5"/>
      <c r="K18" s="5"/>
      <c r="L18" s="5"/>
      <c r="M18" s="5"/>
      <c r="N18" s="6">
        <f t="shared" si="1"/>
        <v>1708</v>
      </c>
      <c r="O18" s="5"/>
      <c r="P18" s="5"/>
      <c r="Q18" s="5"/>
      <c r="R18" s="5"/>
    </row>
    <row r="19" spans="1:18">
      <c r="A19" s="3">
        <f t="shared" si="0"/>
        <v>12</v>
      </c>
      <c r="B19" s="4">
        <v>45067</v>
      </c>
      <c r="C19" s="3" t="s">
        <v>43</v>
      </c>
      <c r="D19" s="3" t="s">
        <v>45</v>
      </c>
      <c r="E19" s="3" t="s">
        <v>29</v>
      </c>
      <c r="F19" s="3" t="s">
        <v>30</v>
      </c>
      <c r="G19" s="3">
        <v>30</v>
      </c>
      <c r="H19" s="5"/>
      <c r="I19" s="5"/>
      <c r="J19" s="5"/>
      <c r="K19" s="5"/>
      <c r="L19" s="5"/>
      <c r="M19" s="5"/>
      <c r="N19" s="6">
        <f t="shared" si="1"/>
        <v>1738</v>
      </c>
      <c r="O19" s="5"/>
      <c r="P19" s="5"/>
      <c r="Q19" s="5"/>
      <c r="R19" s="5"/>
    </row>
    <row r="20" spans="1:18">
      <c r="A20" s="3">
        <f t="shared" si="0"/>
        <v>13</v>
      </c>
      <c r="B20" s="4">
        <v>45067</v>
      </c>
      <c r="C20" s="3" t="s">
        <v>46</v>
      </c>
      <c r="D20" s="3" t="s">
        <v>47</v>
      </c>
      <c r="E20" s="3" t="s">
        <v>29</v>
      </c>
      <c r="F20" s="3" t="s">
        <v>30</v>
      </c>
      <c r="G20" s="3">
        <v>157</v>
      </c>
      <c r="H20" s="5"/>
      <c r="I20" s="5"/>
      <c r="J20" s="5"/>
      <c r="K20" s="5"/>
      <c r="L20" s="5"/>
      <c r="M20" s="5"/>
      <c r="N20" s="6">
        <f t="shared" si="1"/>
        <v>1895</v>
      </c>
      <c r="O20" s="5"/>
      <c r="P20" s="5"/>
      <c r="Q20" s="5"/>
      <c r="R20" s="5"/>
    </row>
    <row r="21" spans="1:18">
      <c r="A21" s="3">
        <f t="shared" si="0"/>
        <v>14</v>
      </c>
      <c r="B21" s="4">
        <v>45067</v>
      </c>
      <c r="C21" s="3" t="s">
        <v>47</v>
      </c>
      <c r="D21" s="3" t="s">
        <v>48</v>
      </c>
      <c r="E21" s="3" t="s">
        <v>29</v>
      </c>
      <c r="F21" s="3" t="s">
        <v>30</v>
      </c>
      <c r="G21" s="3">
        <v>27</v>
      </c>
      <c r="H21" s="5"/>
      <c r="I21" s="5"/>
      <c r="J21" s="5"/>
      <c r="K21" s="5"/>
      <c r="L21" s="5"/>
      <c r="M21" s="5"/>
      <c r="N21" s="6">
        <f t="shared" si="1"/>
        <v>1922</v>
      </c>
      <c r="O21" s="5"/>
      <c r="P21" s="5"/>
      <c r="Q21" s="5"/>
      <c r="R21" s="5"/>
    </row>
    <row r="22" spans="1:18">
      <c r="A22" s="3">
        <f t="shared" si="0"/>
        <v>15</v>
      </c>
      <c r="B22" s="4">
        <v>45067</v>
      </c>
      <c r="C22" s="3" t="s">
        <v>49</v>
      </c>
      <c r="D22" s="3" t="s">
        <v>50</v>
      </c>
      <c r="E22" s="3" t="s">
        <v>29</v>
      </c>
      <c r="F22" s="3" t="s">
        <v>30</v>
      </c>
      <c r="G22" s="3">
        <v>105</v>
      </c>
      <c r="H22" s="5"/>
      <c r="I22" s="5"/>
      <c r="J22" s="5"/>
      <c r="K22" s="5"/>
      <c r="L22" s="5"/>
      <c r="M22" s="5"/>
      <c r="N22" s="6">
        <f t="shared" si="1"/>
        <v>2027</v>
      </c>
      <c r="O22" s="5"/>
      <c r="P22" s="5"/>
      <c r="Q22" s="5"/>
      <c r="R22" s="5"/>
    </row>
    <row r="23" spans="1:18">
      <c r="A23" s="3">
        <f t="shared" si="0"/>
        <v>16</v>
      </c>
      <c r="B23" s="4">
        <v>45067</v>
      </c>
      <c r="C23" s="3" t="s">
        <v>47</v>
      </c>
      <c r="D23" s="3" t="s">
        <v>51</v>
      </c>
      <c r="E23" s="3" t="s">
        <v>29</v>
      </c>
      <c r="F23" s="3" t="s">
        <v>30</v>
      </c>
      <c r="G23" s="3">
        <v>24</v>
      </c>
      <c r="H23" s="5"/>
      <c r="I23" s="5"/>
      <c r="J23" s="5"/>
      <c r="K23" s="5"/>
      <c r="L23" s="5"/>
      <c r="M23" s="5"/>
      <c r="N23" s="6">
        <f t="shared" si="1"/>
        <v>2051</v>
      </c>
      <c r="O23" s="5"/>
      <c r="P23" s="5"/>
      <c r="Q23" s="5"/>
      <c r="R23" s="5"/>
    </row>
    <row r="24" spans="1:18">
      <c r="A24" s="3">
        <f t="shared" si="0"/>
        <v>17</v>
      </c>
      <c r="B24" s="4">
        <v>45067</v>
      </c>
      <c r="C24" s="3" t="s">
        <v>49</v>
      </c>
      <c r="D24" s="3" t="s">
        <v>48</v>
      </c>
      <c r="E24" s="3" t="s">
        <v>29</v>
      </c>
      <c r="F24" s="3" t="s">
        <v>30</v>
      </c>
      <c r="G24" s="3">
        <v>45</v>
      </c>
      <c r="H24" s="5"/>
      <c r="I24" s="5"/>
      <c r="J24" s="5"/>
      <c r="K24" s="5"/>
      <c r="L24" s="5"/>
      <c r="M24" s="5"/>
      <c r="N24" s="6">
        <f t="shared" si="1"/>
        <v>2096</v>
      </c>
      <c r="O24" s="5"/>
      <c r="P24" s="5"/>
      <c r="Q24" s="5"/>
      <c r="R24" s="5"/>
    </row>
    <row r="25" spans="1:18">
      <c r="A25" s="3">
        <f t="shared" si="0"/>
        <v>18</v>
      </c>
      <c r="B25" s="4">
        <v>45068</v>
      </c>
      <c r="C25" s="3" t="s">
        <v>52</v>
      </c>
      <c r="D25" s="3" t="s">
        <v>53</v>
      </c>
      <c r="E25" s="3" t="s">
        <v>29</v>
      </c>
      <c r="F25" s="3" t="s">
        <v>30</v>
      </c>
      <c r="G25" s="3">
        <v>105</v>
      </c>
      <c r="H25" s="5"/>
      <c r="I25" s="5"/>
      <c r="J25" s="5"/>
      <c r="K25" s="5"/>
      <c r="L25" s="5"/>
      <c r="M25" s="5"/>
      <c r="N25" s="6">
        <f t="shared" si="1"/>
        <v>2201</v>
      </c>
      <c r="O25" s="5"/>
      <c r="P25" s="5"/>
      <c r="Q25" s="5"/>
      <c r="R25" s="5"/>
    </row>
    <row r="26" spans="1:18">
      <c r="A26" s="3">
        <f t="shared" si="0"/>
        <v>19</v>
      </c>
      <c r="B26" s="4">
        <v>45068</v>
      </c>
      <c r="C26" s="3" t="s">
        <v>48</v>
      </c>
      <c r="D26" s="3" t="s">
        <v>52</v>
      </c>
      <c r="E26" s="3" t="s">
        <v>29</v>
      </c>
      <c r="F26" s="3" t="s">
        <v>30</v>
      </c>
      <c r="G26" s="3">
        <v>22</v>
      </c>
      <c r="H26" s="5"/>
      <c r="I26" s="5"/>
      <c r="J26" s="5"/>
      <c r="K26" s="5"/>
      <c r="L26" s="5"/>
      <c r="M26" s="5"/>
      <c r="N26" s="6">
        <f t="shared" si="1"/>
        <v>2223</v>
      </c>
      <c r="O26" s="5"/>
      <c r="P26" s="5"/>
      <c r="Q26" s="5"/>
      <c r="R26" s="5"/>
    </row>
    <row r="27" spans="1:18">
      <c r="A27" s="3">
        <f t="shared" si="0"/>
        <v>20</v>
      </c>
      <c r="B27" s="4">
        <v>45068</v>
      </c>
      <c r="C27" s="3" t="s">
        <v>48</v>
      </c>
      <c r="D27" s="3" t="s">
        <v>54</v>
      </c>
      <c r="E27" s="3" t="s">
        <v>29</v>
      </c>
      <c r="F27" s="3" t="s">
        <v>30</v>
      </c>
      <c r="G27" s="3">
        <v>70</v>
      </c>
      <c r="H27" s="5"/>
      <c r="I27" s="5"/>
      <c r="J27" s="5"/>
      <c r="K27" s="5"/>
      <c r="L27" s="5"/>
      <c r="M27" s="5"/>
      <c r="N27" s="6">
        <f t="shared" si="1"/>
        <v>2293</v>
      </c>
      <c r="O27" s="5"/>
      <c r="P27" s="5"/>
      <c r="Q27" s="5"/>
      <c r="R27" s="5"/>
    </row>
    <row r="28" spans="1:18">
      <c r="A28" s="3">
        <f t="shared" si="0"/>
        <v>21</v>
      </c>
      <c r="B28" s="4">
        <v>45070</v>
      </c>
      <c r="C28" s="3" t="s">
        <v>55</v>
      </c>
      <c r="D28" s="3" t="s">
        <v>56</v>
      </c>
      <c r="E28" s="3" t="s">
        <v>29</v>
      </c>
      <c r="F28" s="3" t="s">
        <v>30</v>
      </c>
      <c r="G28" s="3">
        <v>77</v>
      </c>
      <c r="H28" s="5"/>
      <c r="I28" s="5"/>
      <c r="J28" s="5"/>
      <c r="K28" s="5"/>
      <c r="L28" s="5"/>
      <c r="M28" s="5"/>
      <c r="N28" s="6">
        <f t="shared" si="1"/>
        <v>2370</v>
      </c>
      <c r="O28" s="5"/>
      <c r="P28" s="5"/>
      <c r="Q28" s="5"/>
      <c r="R28" s="5"/>
    </row>
    <row r="29" spans="1:18">
      <c r="A29" s="3">
        <f t="shared" si="0"/>
        <v>22</v>
      </c>
      <c r="B29" s="4">
        <v>45070</v>
      </c>
      <c r="C29" s="3" t="s">
        <v>56</v>
      </c>
      <c r="D29" s="3" t="s">
        <v>52</v>
      </c>
      <c r="E29" s="3" t="s">
        <v>29</v>
      </c>
      <c r="F29" s="3" t="s">
        <v>30</v>
      </c>
      <c r="G29" s="3">
        <v>40</v>
      </c>
      <c r="H29" s="5"/>
      <c r="I29" s="5"/>
      <c r="J29" s="5"/>
      <c r="K29" s="5"/>
      <c r="L29" s="5"/>
      <c r="M29" s="5"/>
      <c r="N29" s="6">
        <f t="shared" si="1"/>
        <v>2410</v>
      </c>
      <c r="O29" s="5"/>
      <c r="P29" s="5"/>
      <c r="Q29" s="5"/>
      <c r="R29" s="5"/>
    </row>
    <row r="30" spans="1:18">
      <c r="A30" s="3">
        <f t="shared" si="0"/>
        <v>23</v>
      </c>
      <c r="B30" s="4">
        <v>45070</v>
      </c>
      <c r="C30" s="3" t="s">
        <v>53</v>
      </c>
      <c r="D30" s="3" t="s">
        <v>57</v>
      </c>
      <c r="E30" s="3" t="s">
        <v>29</v>
      </c>
      <c r="F30" s="3" t="s">
        <v>30</v>
      </c>
      <c r="G30" s="3">
        <v>45</v>
      </c>
      <c r="H30" s="5"/>
      <c r="I30" s="5"/>
      <c r="J30" s="5"/>
      <c r="K30" s="5"/>
      <c r="L30" s="5"/>
      <c r="M30" s="5"/>
      <c r="N30" s="6">
        <f t="shared" si="1"/>
        <v>2455</v>
      </c>
      <c r="O30" s="5"/>
      <c r="P30" s="5"/>
      <c r="Q30" s="5"/>
      <c r="R30" s="5"/>
    </row>
    <row r="31" spans="1:18">
      <c r="A31" s="3">
        <f t="shared" si="0"/>
        <v>24</v>
      </c>
      <c r="B31" s="4">
        <v>45070</v>
      </c>
      <c r="C31" s="3" t="s">
        <v>53</v>
      </c>
      <c r="D31" s="3" t="s">
        <v>58</v>
      </c>
      <c r="E31" s="3" t="s">
        <v>29</v>
      </c>
      <c r="F31" s="3" t="s">
        <v>30</v>
      </c>
      <c r="G31" s="3">
        <v>25</v>
      </c>
      <c r="H31" s="5"/>
      <c r="I31" s="5"/>
      <c r="J31" s="5"/>
      <c r="K31" s="5"/>
      <c r="L31" s="5"/>
      <c r="M31" s="5"/>
      <c r="N31" s="6">
        <f t="shared" si="1"/>
        <v>2480</v>
      </c>
      <c r="O31" s="5"/>
      <c r="P31" s="5"/>
      <c r="Q31" s="5"/>
      <c r="R31" s="5"/>
    </row>
    <row r="32" spans="1:18">
      <c r="A32" s="3">
        <f t="shared" si="0"/>
        <v>25</v>
      </c>
      <c r="B32" s="4">
        <v>45070</v>
      </c>
      <c r="C32" s="3" t="s">
        <v>57</v>
      </c>
      <c r="D32" s="3" t="s">
        <v>59</v>
      </c>
      <c r="E32" s="3" t="s">
        <v>29</v>
      </c>
      <c r="F32" s="3" t="s">
        <v>30</v>
      </c>
      <c r="G32" s="3">
        <v>44</v>
      </c>
      <c r="H32" s="5"/>
      <c r="I32" s="5"/>
      <c r="J32" s="5"/>
      <c r="K32" s="5"/>
      <c r="L32" s="5"/>
      <c r="M32" s="5"/>
      <c r="N32" s="6">
        <f t="shared" si="1"/>
        <v>2524</v>
      </c>
      <c r="O32" s="5"/>
      <c r="P32" s="5"/>
      <c r="Q32" s="5"/>
      <c r="R32" s="5"/>
    </row>
    <row r="33" spans="1:18">
      <c r="A33" s="3">
        <f t="shared" si="0"/>
        <v>26</v>
      </c>
      <c r="B33" s="4">
        <v>45070</v>
      </c>
      <c r="C33" s="3" t="s">
        <v>60</v>
      </c>
      <c r="D33" s="3" t="s">
        <v>61</v>
      </c>
      <c r="E33" s="3" t="s">
        <v>29</v>
      </c>
      <c r="F33" s="3" t="s">
        <v>30</v>
      </c>
      <c r="G33" s="3">
        <v>25</v>
      </c>
      <c r="H33" s="5"/>
      <c r="I33" s="5"/>
      <c r="J33" s="5"/>
      <c r="K33" s="5"/>
      <c r="L33" s="5"/>
      <c r="M33" s="5"/>
      <c r="N33" s="6">
        <f t="shared" si="1"/>
        <v>2549</v>
      </c>
      <c r="O33" s="5"/>
      <c r="P33" s="5"/>
      <c r="Q33" s="5"/>
      <c r="R33" s="5"/>
    </row>
    <row r="34" spans="1:18">
      <c r="A34" s="3">
        <f t="shared" si="0"/>
        <v>27</v>
      </c>
      <c r="B34" s="4">
        <v>45070</v>
      </c>
      <c r="C34" s="3" t="s">
        <v>62</v>
      </c>
      <c r="D34" s="3" t="s">
        <v>63</v>
      </c>
      <c r="E34" s="3" t="s">
        <v>29</v>
      </c>
      <c r="F34" s="3" t="s">
        <v>30</v>
      </c>
      <c r="G34" s="3">
        <v>59</v>
      </c>
      <c r="H34" s="5"/>
      <c r="I34" s="5"/>
      <c r="J34" s="5"/>
      <c r="K34" s="5"/>
      <c r="L34" s="5"/>
      <c r="M34" s="5"/>
      <c r="N34" s="6">
        <f t="shared" si="1"/>
        <v>2608</v>
      </c>
      <c r="O34" s="5"/>
      <c r="P34" s="5"/>
      <c r="Q34" s="5"/>
      <c r="R34" s="5"/>
    </row>
    <row r="35" spans="1:18">
      <c r="A35" s="3">
        <f t="shared" si="0"/>
        <v>28</v>
      </c>
      <c r="B35" s="4">
        <v>45070</v>
      </c>
      <c r="C35" s="3" t="s">
        <v>63</v>
      </c>
      <c r="D35" s="3" t="s">
        <v>64</v>
      </c>
      <c r="E35" s="3" t="s">
        <v>29</v>
      </c>
      <c r="F35" s="3" t="s">
        <v>30</v>
      </c>
      <c r="G35" s="3">
        <v>60</v>
      </c>
      <c r="H35" s="5"/>
      <c r="I35" s="5"/>
      <c r="J35" s="5"/>
      <c r="K35" s="5"/>
      <c r="L35" s="5"/>
      <c r="M35" s="5"/>
      <c r="N35" s="6">
        <f t="shared" si="1"/>
        <v>2668</v>
      </c>
      <c r="O35" s="5"/>
      <c r="P35" s="5"/>
      <c r="Q35" s="5"/>
      <c r="R35" s="5"/>
    </row>
    <row r="36" spans="1:18">
      <c r="A36" s="3">
        <f t="shared" si="0"/>
        <v>29</v>
      </c>
      <c r="B36" s="4">
        <v>45071</v>
      </c>
      <c r="C36" s="3" t="s">
        <v>60</v>
      </c>
      <c r="D36" s="3" t="s">
        <v>62</v>
      </c>
      <c r="E36" s="3" t="s">
        <v>29</v>
      </c>
      <c r="F36" s="3" t="s">
        <v>30</v>
      </c>
      <c r="G36" s="3">
        <v>90</v>
      </c>
      <c r="H36" s="3"/>
      <c r="I36" s="5"/>
      <c r="J36" s="5"/>
      <c r="K36" s="5"/>
      <c r="L36" s="5"/>
      <c r="M36" s="5"/>
      <c r="N36" s="6">
        <f t="shared" si="1"/>
        <v>2758</v>
      </c>
      <c r="O36" s="5"/>
      <c r="P36" s="5"/>
      <c r="Q36" s="5"/>
      <c r="R36" s="5"/>
    </row>
    <row r="37" spans="1:18">
      <c r="A37" s="3">
        <f t="shared" si="0"/>
        <v>30</v>
      </c>
      <c r="B37" s="4">
        <v>45071</v>
      </c>
      <c r="C37" s="3" t="s">
        <v>65</v>
      </c>
      <c r="D37" s="3" t="s">
        <v>66</v>
      </c>
      <c r="E37" s="3" t="s">
        <v>29</v>
      </c>
      <c r="F37" s="3" t="s">
        <v>30</v>
      </c>
      <c r="G37" s="3"/>
      <c r="H37" s="3">
        <v>238</v>
      </c>
      <c r="I37" s="5"/>
      <c r="J37" s="5"/>
      <c r="K37" s="5"/>
      <c r="L37" s="5"/>
      <c r="M37" s="5"/>
      <c r="N37" s="6">
        <f t="shared" si="1"/>
        <v>2996</v>
      </c>
      <c r="O37" s="5"/>
      <c r="P37" s="5"/>
      <c r="Q37" s="5"/>
      <c r="R37" s="5"/>
    </row>
    <row r="38" spans="1:18">
      <c r="A38" s="3">
        <f t="shared" si="0"/>
        <v>31</v>
      </c>
      <c r="B38" s="4">
        <v>45071</v>
      </c>
      <c r="C38" s="3" t="s">
        <v>66</v>
      </c>
      <c r="D38" s="3" t="s">
        <v>55</v>
      </c>
      <c r="E38" s="3" t="s">
        <v>29</v>
      </c>
      <c r="F38" s="3" t="s">
        <v>30</v>
      </c>
      <c r="G38" s="3"/>
      <c r="H38" s="3">
        <v>141</v>
      </c>
      <c r="I38" s="5"/>
      <c r="J38" s="5"/>
      <c r="K38" s="5"/>
      <c r="L38" s="5"/>
      <c r="M38" s="5"/>
      <c r="N38" s="6">
        <f t="shared" si="1"/>
        <v>3137</v>
      </c>
      <c r="O38" s="5"/>
      <c r="P38" s="5"/>
      <c r="Q38" s="5"/>
      <c r="R38" s="5"/>
    </row>
    <row r="39" spans="1:18">
      <c r="A39" s="3">
        <f t="shared" si="0"/>
        <v>32</v>
      </c>
      <c r="B39" s="4">
        <v>45071</v>
      </c>
      <c r="C39" s="3" t="s">
        <v>67</v>
      </c>
      <c r="D39" s="3" t="s">
        <v>64</v>
      </c>
      <c r="E39" s="3" t="s">
        <v>29</v>
      </c>
      <c r="F39" s="3" t="s">
        <v>30</v>
      </c>
      <c r="G39" s="3">
        <v>117</v>
      </c>
      <c r="H39" s="5"/>
      <c r="I39" s="5"/>
      <c r="J39" s="5"/>
      <c r="K39" s="5"/>
      <c r="L39" s="5"/>
      <c r="M39" s="5"/>
      <c r="N39" s="6">
        <f t="shared" si="1"/>
        <v>3254</v>
      </c>
      <c r="O39" s="5"/>
      <c r="P39" s="5"/>
      <c r="Q39" s="5"/>
      <c r="R39" s="5"/>
    </row>
    <row r="40" spans="1:18" ht="16.5" customHeight="1">
      <c r="A40" s="3">
        <f t="shared" si="0"/>
        <v>33</v>
      </c>
      <c r="B40" s="4">
        <v>45071</v>
      </c>
      <c r="C40" s="3" t="s">
        <v>67</v>
      </c>
      <c r="D40" s="3" t="s">
        <v>66</v>
      </c>
      <c r="E40" s="3" t="s">
        <v>29</v>
      </c>
      <c r="F40" s="3" t="s">
        <v>30</v>
      </c>
      <c r="G40" s="3">
        <v>26</v>
      </c>
      <c r="H40" s="3"/>
      <c r="I40" s="5"/>
      <c r="J40" s="5"/>
      <c r="K40" s="5"/>
      <c r="L40" s="5"/>
      <c r="M40" s="5"/>
      <c r="N40" s="6">
        <f t="shared" si="1"/>
        <v>3280</v>
      </c>
      <c r="O40" s="5"/>
      <c r="P40" s="5"/>
      <c r="Q40" s="5"/>
      <c r="R40" s="5"/>
    </row>
    <row r="41" spans="1:18" ht="16.5" customHeight="1">
      <c r="A41" s="3">
        <f t="shared" si="0"/>
        <v>34</v>
      </c>
      <c r="B41" s="4">
        <v>45071</v>
      </c>
      <c r="C41" s="3" t="s">
        <v>67</v>
      </c>
      <c r="D41" s="3" t="s">
        <v>63</v>
      </c>
      <c r="E41" s="3" t="s">
        <v>29</v>
      </c>
      <c r="F41" s="3" t="s">
        <v>30</v>
      </c>
      <c r="G41" s="3">
        <v>16</v>
      </c>
      <c r="H41" s="3"/>
      <c r="I41" s="5"/>
      <c r="J41" s="5"/>
      <c r="K41" s="5"/>
      <c r="L41" s="5"/>
      <c r="M41" s="5"/>
      <c r="N41" s="6">
        <f t="shared" si="1"/>
        <v>3296</v>
      </c>
      <c r="O41" s="5"/>
      <c r="P41" s="5"/>
      <c r="Q41" s="5"/>
      <c r="R41" s="5"/>
    </row>
    <row r="42" spans="1:18" ht="16.5" customHeight="1">
      <c r="A42" s="3">
        <f t="shared" si="0"/>
        <v>35</v>
      </c>
      <c r="B42" s="4">
        <v>45074</v>
      </c>
      <c r="C42" s="3" t="s">
        <v>68</v>
      </c>
      <c r="D42" s="3" t="s">
        <v>69</v>
      </c>
      <c r="E42" s="3" t="s">
        <v>29</v>
      </c>
      <c r="F42" s="3" t="s">
        <v>30</v>
      </c>
      <c r="G42" s="3">
        <v>21</v>
      </c>
      <c r="H42" s="3"/>
      <c r="I42" s="5"/>
      <c r="J42" s="5"/>
      <c r="K42" s="5"/>
      <c r="L42" s="5"/>
      <c r="M42" s="5"/>
      <c r="N42" s="6">
        <f t="shared" si="1"/>
        <v>3317</v>
      </c>
      <c r="O42" s="5"/>
      <c r="P42" s="5"/>
      <c r="Q42" s="5" t="s">
        <v>70</v>
      </c>
      <c r="R42" s="5"/>
    </row>
    <row r="43" spans="1:18" ht="16.5" customHeight="1">
      <c r="A43" s="3">
        <f t="shared" si="0"/>
        <v>36</v>
      </c>
      <c r="B43" s="4">
        <v>45074</v>
      </c>
      <c r="C43" s="3" t="s">
        <v>71</v>
      </c>
      <c r="D43" s="3" t="s">
        <v>72</v>
      </c>
      <c r="E43" s="3" t="s">
        <v>29</v>
      </c>
      <c r="F43" s="3" t="s">
        <v>30</v>
      </c>
      <c r="G43" s="3">
        <v>29</v>
      </c>
      <c r="H43" s="3"/>
      <c r="I43" s="5"/>
      <c r="J43" s="5"/>
      <c r="K43" s="5"/>
      <c r="L43" s="5"/>
      <c r="M43" s="5"/>
      <c r="N43" s="6">
        <f t="shared" si="1"/>
        <v>3346</v>
      </c>
      <c r="O43" s="5"/>
      <c r="P43" s="5"/>
      <c r="Q43" s="5"/>
      <c r="R43" s="5"/>
    </row>
    <row r="44" spans="1:18" ht="16.5" customHeight="1">
      <c r="A44" s="3">
        <f t="shared" si="0"/>
        <v>37</v>
      </c>
      <c r="B44" s="4">
        <v>45074</v>
      </c>
      <c r="C44" s="3" t="s">
        <v>72</v>
      </c>
      <c r="D44" s="3" t="s">
        <v>73</v>
      </c>
      <c r="E44" s="3" t="s">
        <v>29</v>
      </c>
      <c r="F44" s="3" t="s">
        <v>30</v>
      </c>
      <c r="G44" s="3">
        <v>227</v>
      </c>
      <c r="H44" s="3"/>
      <c r="I44" s="5"/>
      <c r="J44" s="5"/>
      <c r="K44" s="5"/>
      <c r="L44" s="5"/>
      <c r="M44" s="5"/>
      <c r="N44" s="6">
        <f t="shared" si="1"/>
        <v>3573</v>
      </c>
      <c r="O44" s="5"/>
      <c r="P44" s="5"/>
      <c r="Q44" s="5"/>
      <c r="R44" s="5"/>
    </row>
    <row r="45" spans="1:18" ht="16.5" customHeight="1">
      <c r="A45" s="3">
        <f t="shared" si="0"/>
        <v>38</v>
      </c>
      <c r="B45" s="4">
        <v>45074</v>
      </c>
      <c r="C45" s="3" t="s">
        <v>54</v>
      </c>
      <c r="D45" s="3" t="s">
        <v>55</v>
      </c>
      <c r="E45" s="3" t="s">
        <v>29</v>
      </c>
      <c r="F45" s="3" t="s">
        <v>30</v>
      </c>
      <c r="G45" s="3"/>
      <c r="H45" s="3">
        <v>75</v>
      </c>
      <c r="I45" s="5"/>
      <c r="J45" s="5"/>
      <c r="K45" s="5"/>
      <c r="L45" s="5"/>
      <c r="M45" s="5"/>
      <c r="N45" s="6">
        <f t="shared" si="1"/>
        <v>3648</v>
      </c>
      <c r="O45" s="5"/>
      <c r="P45" s="5"/>
      <c r="Q45" s="5"/>
      <c r="R45" s="5"/>
    </row>
    <row r="46" spans="1:18" ht="16.5" customHeight="1">
      <c r="A46" s="3">
        <f t="shared" si="0"/>
        <v>39</v>
      </c>
      <c r="B46" s="4">
        <v>45074</v>
      </c>
      <c r="C46" s="3" t="s">
        <v>72</v>
      </c>
      <c r="D46" s="3" t="s">
        <v>74</v>
      </c>
      <c r="E46" s="3" t="s">
        <v>29</v>
      </c>
      <c r="F46" s="3" t="s">
        <v>30</v>
      </c>
      <c r="G46" s="3">
        <v>66</v>
      </c>
      <c r="H46" s="3"/>
      <c r="I46" s="5"/>
      <c r="J46" s="5"/>
      <c r="K46" s="5"/>
      <c r="L46" s="5"/>
      <c r="M46" s="5"/>
      <c r="N46" s="6">
        <f t="shared" si="1"/>
        <v>3714</v>
      </c>
      <c r="O46" s="5"/>
      <c r="P46" s="5"/>
      <c r="Q46" s="5"/>
      <c r="R46" s="5"/>
    </row>
    <row r="47" spans="1:18" ht="16.5" customHeight="1">
      <c r="A47" s="3">
        <f t="shared" si="0"/>
        <v>40</v>
      </c>
      <c r="B47" s="4">
        <v>45074</v>
      </c>
      <c r="C47" s="3" t="s">
        <v>73</v>
      </c>
      <c r="D47" s="3" t="s">
        <v>75</v>
      </c>
      <c r="E47" s="3" t="s">
        <v>29</v>
      </c>
      <c r="F47" s="3" t="s">
        <v>30</v>
      </c>
      <c r="G47" s="3">
        <v>30</v>
      </c>
      <c r="H47" s="5"/>
      <c r="I47" s="5"/>
      <c r="J47" s="5"/>
      <c r="K47" s="5"/>
      <c r="L47" s="5"/>
      <c r="M47" s="5"/>
      <c r="N47" s="6">
        <f t="shared" si="1"/>
        <v>3744</v>
      </c>
      <c r="O47" s="5"/>
      <c r="P47" s="5"/>
      <c r="Q47" s="5"/>
      <c r="R47" s="5"/>
    </row>
    <row r="48" spans="1:18" ht="16.5" customHeight="1">
      <c r="A48" s="3">
        <f t="shared" si="0"/>
        <v>41</v>
      </c>
      <c r="B48" s="4">
        <v>45075</v>
      </c>
      <c r="C48" s="3" t="s">
        <v>76</v>
      </c>
      <c r="D48" s="3" t="s">
        <v>77</v>
      </c>
      <c r="E48" s="3" t="s">
        <v>29</v>
      </c>
      <c r="F48" s="3" t="s">
        <v>30</v>
      </c>
      <c r="G48" s="3">
        <v>155</v>
      </c>
      <c r="H48" s="5"/>
      <c r="I48" s="5"/>
      <c r="J48" s="5"/>
      <c r="K48" s="5"/>
      <c r="L48" s="5"/>
      <c r="M48" s="5"/>
      <c r="N48" s="6">
        <f t="shared" si="1"/>
        <v>3899</v>
      </c>
      <c r="O48" s="5"/>
      <c r="P48" s="5"/>
      <c r="Q48" s="5"/>
      <c r="R48" s="5"/>
    </row>
    <row r="49" spans="1:18" ht="16.5" customHeight="1">
      <c r="A49" s="3">
        <f t="shared" si="0"/>
        <v>42</v>
      </c>
      <c r="B49" s="4">
        <v>45076</v>
      </c>
      <c r="C49" s="3" t="s">
        <v>78</v>
      </c>
      <c r="D49" s="3" t="s">
        <v>79</v>
      </c>
      <c r="E49" s="3" t="s">
        <v>29</v>
      </c>
      <c r="F49" s="3" t="s">
        <v>30</v>
      </c>
      <c r="G49" s="3">
        <v>124</v>
      </c>
      <c r="H49" s="5"/>
      <c r="I49" s="5"/>
      <c r="J49" s="5"/>
      <c r="K49" s="5"/>
      <c r="L49" s="5"/>
      <c r="M49" s="5"/>
      <c r="N49" s="6">
        <f t="shared" si="1"/>
        <v>4023</v>
      </c>
      <c r="O49" s="5"/>
      <c r="P49" s="5"/>
      <c r="Q49" s="5"/>
      <c r="R49" s="5"/>
    </row>
    <row r="50" spans="1:18" ht="16.5" customHeight="1">
      <c r="A50" s="3">
        <f t="shared" si="0"/>
        <v>43</v>
      </c>
      <c r="B50" s="4">
        <v>45076</v>
      </c>
      <c r="C50" s="3" t="s">
        <v>80</v>
      </c>
      <c r="D50" s="3" t="s">
        <v>81</v>
      </c>
      <c r="E50" s="3" t="s">
        <v>29</v>
      </c>
      <c r="F50" s="3" t="s">
        <v>30</v>
      </c>
      <c r="G50" s="3">
        <v>200</v>
      </c>
      <c r="H50" s="5"/>
      <c r="I50" s="5"/>
      <c r="J50" s="5"/>
      <c r="K50" s="5"/>
      <c r="L50" s="5"/>
      <c r="M50" s="5"/>
      <c r="N50" s="6">
        <f t="shared" si="1"/>
        <v>4223</v>
      </c>
      <c r="O50" s="5"/>
      <c r="P50" s="5"/>
      <c r="Q50" s="5"/>
      <c r="R50" s="5"/>
    </row>
    <row r="51" spans="1:18" ht="16.5" customHeight="1">
      <c r="A51" s="3">
        <f t="shared" si="0"/>
        <v>44</v>
      </c>
      <c r="B51" s="4">
        <v>45077</v>
      </c>
      <c r="C51" s="3" t="s">
        <v>82</v>
      </c>
      <c r="D51" s="3" t="s">
        <v>83</v>
      </c>
      <c r="E51" s="3" t="s">
        <v>29</v>
      </c>
      <c r="F51" s="3" t="s">
        <v>30</v>
      </c>
      <c r="G51" s="3">
        <v>114</v>
      </c>
      <c r="H51" s="5"/>
      <c r="I51" s="5"/>
      <c r="J51" s="5"/>
      <c r="K51" s="5"/>
      <c r="L51" s="5"/>
      <c r="M51" s="5"/>
      <c r="N51" s="6">
        <f t="shared" si="1"/>
        <v>4337</v>
      </c>
      <c r="O51" s="5"/>
      <c r="P51" s="5"/>
      <c r="Q51" s="5"/>
      <c r="R51" s="5"/>
    </row>
    <row r="52" spans="1:18" ht="16.5" customHeight="1">
      <c r="A52" s="3">
        <f t="shared" si="0"/>
        <v>45</v>
      </c>
      <c r="B52" s="4">
        <v>45078</v>
      </c>
      <c r="C52" s="3" t="s">
        <v>80</v>
      </c>
      <c r="D52" s="3" t="s">
        <v>81</v>
      </c>
      <c r="E52" s="3" t="s">
        <v>29</v>
      </c>
      <c r="F52" s="3" t="s">
        <v>30</v>
      </c>
      <c r="G52" s="3">
        <v>100</v>
      </c>
      <c r="H52" s="5"/>
      <c r="I52" s="5"/>
      <c r="J52" s="5"/>
      <c r="K52" s="5"/>
      <c r="L52" s="5"/>
      <c r="M52" s="5"/>
      <c r="N52" s="6">
        <f t="shared" si="1"/>
        <v>4437</v>
      </c>
      <c r="O52" s="5"/>
      <c r="P52" s="5"/>
      <c r="Q52" s="5"/>
      <c r="R52" s="5"/>
    </row>
    <row r="53" spans="1:18" ht="16.5" customHeight="1">
      <c r="A53" s="3">
        <f t="shared" si="0"/>
        <v>46</v>
      </c>
      <c r="B53" s="4">
        <v>45078</v>
      </c>
      <c r="C53" s="3" t="s">
        <v>83</v>
      </c>
      <c r="D53" s="3" t="s">
        <v>84</v>
      </c>
      <c r="E53" s="3" t="s">
        <v>29</v>
      </c>
      <c r="F53" s="3" t="s">
        <v>30</v>
      </c>
      <c r="G53" s="3">
        <v>21</v>
      </c>
      <c r="H53" s="5"/>
      <c r="I53" s="5"/>
      <c r="J53" s="5"/>
      <c r="K53" s="5"/>
      <c r="L53" s="5"/>
      <c r="M53" s="5"/>
      <c r="N53" s="6">
        <f t="shared" si="1"/>
        <v>4458</v>
      </c>
      <c r="O53" s="5"/>
      <c r="P53" s="5"/>
      <c r="Q53" s="5"/>
      <c r="R53" s="5"/>
    </row>
    <row r="54" spans="1:18" ht="16.5" customHeight="1">
      <c r="A54" s="3">
        <f t="shared" si="0"/>
        <v>47</v>
      </c>
      <c r="B54" s="4">
        <v>45078</v>
      </c>
      <c r="C54" s="3" t="s">
        <v>83</v>
      </c>
      <c r="D54" s="3" t="s">
        <v>85</v>
      </c>
      <c r="E54" s="3" t="s">
        <v>29</v>
      </c>
      <c r="F54" s="3" t="s">
        <v>30</v>
      </c>
      <c r="G54" s="3">
        <v>119</v>
      </c>
      <c r="H54" s="5"/>
      <c r="I54" s="5"/>
      <c r="J54" s="5"/>
      <c r="K54" s="5"/>
      <c r="L54" s="5"/>
      <c r="M54" s="5"/>
      <c r="N54" s="6">
        <f t="shared" si="1"/>
        <v>4577</v>
      </c>
      <c r="O54" s="5"/>
      <c r="P54" s="5"/>
      <c r="Q54" s="5"/>
      <c r="R54" s="5"/>
    </row>
    <row r="55" spans="1:18" ht="16.5" customHeight="1">
      <c r="A55" s="3">
        <f t="shared" si="0"/>
        <v>48</v>
      </c>
      <c r="B55" s="4">
        <v>45079</v>
      </c>
      <c r="C55" s="3" t="s">
        <v>86</v>
      </c>
      <c r="D55" s="3" t="s">
        <v>87</v>
      </c>
      <c r="E55" s="3" t="s">
        <v>29</v>
      </c>
      <c r="F55" s="3" t="s">
        <v>30</v>
      </c>
      <c r="G55" s="3">
        <v>181</v>
      </c>
      <c r="H55" s="5"/>
      <c r="I55" s="5"/>
      <c r="J55" s="5"/>
      <c r="K55" s="5"/>
      <c r="L55" s="5"/>
      <c r="M55" s="5"/>
      <c r="N55" s="6">
        <f t="shared" si="1"/>
        <v>4758</v>
      </c>
      <c r="O55" s="5"/>
      <c r="P55" s="5"/>
      <c r="Q55" s="5"/>
      <c r="R55" s="5"/>
    </row>
    <row r="56" spans="1:18">
      <c r="A56" s="3">
        <f t="shared" si="0"/>
        <v>49</v>
      </c>
      <c r="B56" s="4">
        <v>45079</v>
      </c>
      <c r="C56" s="3" t="s">
        <v>87</v>
      </c>
      <c r="D56" s="3" t="s">
        <v>88</v>
      </c>
      <c r="E56" s="3" t="s">
        <v>29</v>
      </c>
      <c r="F56" s="3" t="s">
        <v>30</v>
      </c>
      <c r="G56" s="3">
        <v>48</v>
      </c>
      <c r="H56" s="5"/>
      <c r="I56" s="5"/>
      <c r="J56" s="5"/>
      <c r="K56" s="5"/>
      <c r="L56" s="5"/>
      <c r="M56" s="5"/>
      <c r="N56" s="6">
        <f t="shared" si="1"/>
        <v>4806</v>
      </c>
      <c r="O56" s="5"/>
      <c r="P56" s="5"/>
      <c r="Q56" s="5"/>
      <c r="R56" s="5"/>
    </row>
    <row r="57" spans="1:18">
      <c r="A57" s="3">
        <f t="shared" si="0"/>
        <v>50</v>
      </c>
      <c r="B57" s="4">
        <v>45079</v>
      </c>
      <c r="C57" s="3" t="s">
        <v>89</v>
      </c>
      <c r="D57" s="3" t="s">
        <v>90</v>
      </c>
      <c r="E57" s="3" t="s">
        <v>29</v>
      </c>
      <c r="F57" s="3" t="s">
        <v>30</v>
      </c>
      <c r="G57" s="3">
        <v>53</v>
      </c>
      <c r="H57" s="5"/>
      <c r="I57" s="5"/>
      <c r="J57" s="5"/>
      <c r="K57" s="5"/>
      <c r="L57" s="5"/>
      <c r="M57" s="5"/>
      <c r="N57" s="6">
        <f t="shared" si="1"/>
        <v>4859</v>
      </c>
      <c r="O57" s="5"/>
      <c r="P57" s="5"/>
      <c r="Q57" s="5"/>
      <c r="R57" s="5"/>
    </row>
    <row r="58" spans="1:18">
      <c r="A58" s="3">
        <f t="shared" si="0"/>
        <v>51</v>
      </c>
      <c r="B58" s="4">
        <v>45081</v>
      </c>
      <c r="C58" s="3" t="s">
        <v>91</v>
      </c>
      <c r="D58" s="3" t="s">
        <v>92</v>
      </c>
      <c r="E58" s="3" t="s">
        <v>29</v>
      </c>
      <c r="F58" s="3" t="s">
        <v>30</v>
      </c>
      <c r="G58" s="3">
        <v>107</v>
      </c>
      <c r="H58" s="5"/>
      <c r="I58" s="5"/>
      <c r="J58" s="5"/>
      <c r="K58" s="5"/>
      <c r="L58" s="5"/>
      <c r="M58" s="5"/>
      <c r="N58" s="6">
        <f t="shared" si="1"/>
        <v>4966</v>
      </c>
      <c r="O58" s="5"/>
      <c r="P58" s="5"/>
      <c r="Q58" s="5"/>
      <c r="R58" s="5"/>
    </row>
    <row r="59" spans="1:18">
      <c r="A59" s="3">
        <f t="shared" si="0"/>
        <v>52</v>
      </c>
      <c r="B59" s="4">
        <v>45081</v>
      </c>
      <c r="C59" s="3" t="s">
        <v>92</v>
      </c>
      <c r="D59" s="3" t="s">
        <v>93</v>
      </c>
      <c r="E59" s="3" t="s">
        <v>29</v>
      </c>
      <c r="F59" s="3" t="s">
        <v>30</v>
      </c>
      <c r="G59" s="3">
        <v>73</v>
      </c>
      <c r="H59" s="5"/>
      <c r="I59" s="5"/>
      <c r="J59" s="5"/>
      <c r="K59" s="5"/>
      <c r="L59" s="5"/>
      <c r="M59" s="5"/>
      <c r="N59" s="6">
        <f t="shared" si="1"/>
        <v>5039</v>
      </c>
      <c r="O59" s="5"/>
      <c r="P59" s="5"/>
      <c r="Q59" s="5"/>
      <c r="R59" s="5"/>
    </row>
    <row r="60" spans="1:18">
      <c r="A60" s="3">
        <f t="shared" si="0"/>
        <v>53</v>
      </c>
      <c r="B60" s="4">
        <v>45081</v>
      </c>
      <c r="C60" s="3" t="s">
        <v>94</v>
      </c>
      <c r="D60" s="3" t="s">
        <v>95</v>
      </c>
      <c r="E60" s="3" t="s">
        <v>29</v>
      </c>
      <c r="F60" s="3" t="s">
        <v>30</v>
      </c>
      <c r="G60" s="3">
        <v>50</v>
      </c>
      <c r="H60" s="5"/>
      <c r="I60" s="5"/>
      <c r="J60" s="5"/>
      <c r="K60" s="5"/>
      <c r="L60" s="5"/>
      <c r="M60" s="5"/>
      <c r="N60" s="6">
        <f t="shared" si="1"/>
        <v>5089</v>
      </c>
      <c r="O60" s="5"/>
      <c r="P60" s="5"/>
      <c r="Q60" s="5"/>
      <c r="R60" s="5"/>
    </row>
    <row r="61" spans="1:18">
      <c r="A61" s="3">
        <f t="shared" si="0"/>
        <v>54</v>
      </c>
      <c r="B61" s="4">
        <v>45081</v>
      </c>
      <c r="C61" s="3" t="s">
        <v>96</v>
      </c>
      <c r="D61" s="3" t="s">
        <v>97</v>
      </c>
      <c r="E61" s="3" t="s">
        <v>29</v>
      </c>
      <c r="F61" s="3" t="s">
        <v>30</v>
      </c>
      <c r="G61" s="3">
        <v>25</v>
      </c>
      <c r="H61" s="5"/>
      <c r="I61" s="5"/>
      <c r="J61" s="5"/>
      <c r="K61" s="5"/>
      <c r="L61" s="5"/>
      <c r="M61" s="5"/>
      <c r="N61" s="6">
        <f t="shared" si="1"/>
        <v>5114</v>
      </c>
      <c r="O61" s="5"/>
      <c r="P61" s="5"/>
      <c r="Q61" s="5"/>
      <c r="R61" s="5"/>
    </row>
    <row r="62" spans="1:18">
      <c r="A62" s="3">
        <f t="shared" si="0"/>
        <v>55</v>
      </c>
      <c r="B62" s="4">
        <v>45083</v>
      </c>
      <c r="C62" s="3" t="s">
        <v>98</v>
      </c>
      <c r="D62" s="3" t="s">
        <v>99</v>
      </c>
      <c r="E62" s="3" t="s">
        <v>29</v>
      </c>
      <c r="F62" s="3" t="s">
        <v>30</v>
      </c>
      <c r="G62" s="3">
        <v>80</v>
      </c>
      <c r="H62" s="5"/>
      <c r="I62" s="5"/>
      <c r="J62" s="5"/>
      <c r="K62" s="5"/>
      <c r="L62" s="5"/>
      <c r="M62" s="5"/>
      <c r="N62" s="6">
        <f t="shared" si="1"/>
        <v>5194</v>
      </c>
      <c r="O62" s="5"/>
      <c r="P62" s="5"/>
      <c r="Q62" s="5"/>
      <c r="R62" s="5"/>
    </row>
    <row r="63" spans="1:18">
      <c r="A63" s="3">
        <f t="shared" si="0"/>
        <v>56</v>
      </c>
      <c r="B63" s="4">
        <v>45084</v>
      </c>
      <c r="C63" s="3" t="s">
        <v>100</v>
      </c>
      <c r="D63" s="3" t="s">
        <v>101</v>
      </c>
      <c r="E63" s="3" t="s">
        <v>29</v>
      </c>
      <c r="F63" s="3" t="s">
        <v>30</v>
      </c>
      <c r="G63" s="3">
        <v>80</v>
      </c>
      <c r="H63" s="5"/>
      <c r="I63" s="5"/>
      <c r="J63" s="5"/>
      <c r="K63" s="5"/>
      <c r="L63" s="5"/>
      <c r="M63" s="5"/>
      <c r="N63" s="6">
        <f t="shared" si="1"/>
        <v>5274</v>
      </c>
      <c r="O63" s="5"/>
      <c r="P63" s="5"/>
      <c r="Q63" s="5"/>
      <c r="R63" s="5"/>
    </row>
    <row r="64" spans="1:18">
      <c r="A64" s="3">
        <f t="shared" si="0"/>
        <v>57</v>
      </c>
      <c r="B64" s="4">
        <v>45085</v>
      </c>
      <c r="C64" s="3" t="s">
        <v>89</v>
      </c>
      <c r="D64" s="3" t="s">
        <v>102</v>
      </c>
      <c r="E64" s="3" t="s">
        <v>29</v>
      </c>
      <c r="F64" s="3" t="s">
        <v>30</v>
      </c>
      <c r="G64" s="3">
        <v>96</v>
      </c>
      <c r="H64" s="5"/>
      <c r="I64" s="5"/>
      <c r="J64" s="5"/>
      <c r="K64" s="5"/>
      <c r="L64" s="5"/>
      <c r="M64" s="5"/>
      <c r="N64" s="6">
        <f t="shared" si="1"/>
        <v>5370</v>
      </c>
      <c r="O64" s="5"/>
      <c r="P64" s="5"/>
      <c r="Q64" s="5"/>
      <c r="R64" s="5"/>
    </row>
    <row r="65" spans="1:18">
      <c r="A65" s="3">
        <f t="shared" si="0"/>
        <v>58</v>
      </c>
      <c r="B65" s="4">
        <v>45086</v>
      </c>
      <c r="C65" s="3" t="s">
        <v>103</v>
      </c>
      <c r="D65" s="3" t="s">
        <v>86</v>
      </c>
      <c r="E65" s="3" t="s">
        <v>29</v>
      </c>
      <c r="F65" s="3" t="s">
        <v>30</v>
      </c>
      <c r="G65" s="3">
        <v>44</v>
      </c>
      <c r="H65" s="5"/>
      <c r="I65" s="5"/>
      <c r="J65" s="5"/>
      <c r="K65" s="5"/>
      <c r="L65" s="5"/>
      <c r="M65" s="5"/>
      <c r="N65" s="6">
        <f t="shared" si="1"/>
        <v>5414</v>
      </c>
      <c r="O65" s="5"/>
      <c r="P65" s="5"/>
      <c r="Q65" s="5"/>
      <c r="R65" s="5"/>
    </row>
    <row r="66" spans="1:18">
      <c r="A66" s="3">
        <f t="shared" si="0"/>
        <v>59</v>
      </c>
      <c r="B66" s="4">
        <v>45086</v>
      </c>
      <c r="C66" s="3" t="s">
        <v>100</v>
      </c>
      <c r="D66" s="3" t="s">
        <v>101</v>
      </c>
      <c r="E66" s="3" t="s">
        <v>29</v>
      </c>
      <c r="F66" s="3" t="s">
        <v>30</v>
      </c>
      <c r="G66" s="3">
        <v>22</v>
      </c>
      <c r="H66" s="5"/>
      <c r="I66" s="5"/>
      <c r="J66" s="5"/>
      <c r="K66" s="5"/>
      <c r="L66" s="5"/>
      <c r="M66" s="5"/>
      <c r="N66" s="6">
        <f t="shared" si="1"/>
        <v>5436</v>
      </c>
      <c r="O66" s="5"/>
      <c r="P66" s="5"/>
      <c r="Q66" s="5"/>
      <c r="R66" s="5"/>
    </row>
    <row r="67" spans="1:18">
      <c r="A67" s="3">
        <f t="shared" si="0"/>
        <v>60</v>
      </c>
      <c r="B67" s="4">
        <v>45086</v>
      </c>
      <c r="C67" s="3" t="s">
        <v>104</v>
      </c>
      <c r="D67" s="3" t="s">
        <v>105</v>
      </c>
      <c r="E67" s="3" t="s">
        <v>29</v>
      </c>
      <c r="F67" s="3" t="s">
        <v>30</v>
      </c>
      <c r="G67" s="3">
        <v>21</v>
      </c>
      <c r="H67" s="5"/>
      <c r="I67" s="5"/>
      <c r="J67" s="5"/>
      <c r="K67" s="5"/>
      <c r="L67" s="5"/>
      <c r="M67" s="5"/>
      <c r="N67" s="6">
        <f t="shared" si="1"/>
        <v>5457</v>
      </c>
      <c r="O67" s="5"/>
      <c r="P67" s="5"/>
      <c r="Q67" s="5"/>
      <c r="R67" s="5"/>
    </row>
    <row r="68" spans="1:18">
      <c r="A68" s="3">
        <f t="shared" si="0"/>
        <v>61</v>
      </c>
      <c r="B68" s="4">
        <v>45087</v>
      </c>
      <c r="C68" s="3" t="s">
        <v>106</v>
      </c>
      <c r="D68" s="3" t="s">
        <v>107</v>
      </c>
      <c r="E68" s="3" t="s">
        <v>29</v>
      </c>
      <c r="F68" s="3" t="s">
        <v>30</v>
      </c>
      <c r="G68" s="3">
        <v>80</v>
      </c>
      <c r="H68" s="5"/>
      <c r="I68" s="5"/>
      <c r="J68" s="5"/>
      <c r="K68" s="5"/>
      <c r="L68" s="5"/>
      <c r="M68" s="5"/>
      <c r="N68" s="6">
        <f t="shared" si="1"/>
        <v>5537</v>
      </c>
      <c r="O68" s="5"/>
      <c r="P68" s="5"/>
      <c r="Q68" s="5"/>
      <c r="R68" s="5"/>
    </row>
    <row r="69" spans="1:18">
      <c r="A69" s="3">
        <f t="shared" si="0"/>
        <v>62</v>
      </c>
      <c r="B69" s="4">
        <v>45089</v>
      </c>
      <c r="C69" s="3" t="s">
        <v>108</v>
      </c>
      <c r="D69" s="3" t="s">
        <v>109</v>
      </c>
      <c r="E69" s="3" t="s">
        <v>29</v>
      </c>
      <c r="F69" s="3" t="s">
        <v>30</v>
      </c>
      <c r="G69" s="3">
        <v>128</v>
      </c>
      <c r="H69" s="5"/>
      <c r="I69" s="5"/>
      <c r="J69" s="5"/>
      <c r="K69" s="5"/>
      <c r="L69" s="5"/>
      <c r="M69" s="5"/>
      <c r="N69" s="6">
        <f t="shared" si="1"/>
        <v>5665</v>
      </c>
      <c r="O69" s="5"/>
      <c r="P69" s="5"/>
      <c r="Q69" s="5"/>
      <c r="R69" s="5"/>
    </row>
    <row r="70" spans="1:18">
      <c r="A70" s="3">
        <f t="shared" si="0"/>
        <v>63</v>
      </c>
      <c r="B70" s="4">
        <v>45089</v>
      </c>
      <c r="C70" s="3" t="s">
        <v>77</v>
      </c>
      <c r="D70" s="3" t="s">
        <v>76</v>
      </c>
      <c r="E70" s="3" t="s">
        <v>29</v>
      </c>
      <c r="F70" s="3" t="s">
        <v>30</v>
      </c>
      <c r="G70" s="3">
        <v>150</v>
      </c>
      <c r="H70" s="5"/>
      <c r="I70" s="5"/>
      <c r="J70" s="5"/>
      <c r="K70" s="5"/>
      <c r="L70" s="5"/>
      <c r="M70" s="5"/>
      <c r="N70" s="6">
        <f t="shared" si="1"/>
        <v>5815</v>
      </c>
      <c r="O70" s="5"/>
      <c r="P70" s="5"/>
      <c r="Q70" s="5"/>
      <c r="R70" s="5"/>
    </row>
    <row r="71" spans="1:18">
      <c r="A71" s="3">
        <f t="shared" si="0"/>
        <v>64</v>
      </c>
      <c r="B71" s="4">
        <v>45090</v>
      </c>
      <c r="C71" s="3" t="s">
        <v>81</v>
      </c>
      <c r="D71" s="3" t="s">
        <v>80</v>
      </c>
      <c r="E71" s="3" t="s">
        <v>29</v>
      </c>
      <c r="F71" s="3" t="s">
        <v>30</v>
      </c>
      <c r="G71" s="3">
        <v>62</v>
      </c>
      <c r="H71" s="5"/>
      <c r="I71" s="5"/>
      <c r="J71" s="5"/>
      <c r="K71" s="5"/>
      <c r="L71" s="5"/>
      <c r="M71" s="5"/>
      <c r="N71" s="6">
        <f t="shared" si="1"/>
        <v>5877</v>
      </c>
      <c r="O71" s="5"/>
      <c r="P71" s="5"/>
      <c r="Q71" s="5"/>
      <c r="R71" s="5"/>
    </row>
    <row r="72" spans="1:18">
      <c r="A72" s="3">
        <f t="shared" si="0"/>
        <v>65</v>
      </c>
      <c r="B72" s="4">
        <v>45090</v>
      </c>
      <c r="C72" s="3" t="s">
        <v>110</v>
      </c>
      <c r="D72" s="3" t="s">
        <v>111</v>
      </c>
      <c r="E72" s="3" t="s">
        <v>29</v>
      </c>
      <c r="F72" s="3" t="s">
        <v>30</v>
      </c>
      <c r="G72" s="3">
        <v>285</v>
      </c>
      <c r="H72" s="5"/>
      <c r="I72" s="5"/>
      <c r="J72" s="5"/>
      <c r="K72" s="5"/>
      <c r="L72" s="5"/>
      <c r="M72" s="5"/>
      <c r="N72" s="6">
        <f t="shared" si="1"/>
        <v>6162</v>
      </c>
      <c r="O72" s="5"/>
      <c r="P72" s="5"/>
      <c r="Q72" s="5"/>
      <c r="R72" s="5"/>
    </row>
    <row r="73" spans="1:18">
      <c r="A73" s="3">
        <f t="shared" si="0"/>
        <v>66</v>
      </c>
      <c r="B73" s="4">
        <v>45090</v>
      </c>
      <c r="C73" s="3" t="s">
        <v>112</v>
      </c>
      <c r="D73" s="3" t="s">
        <v>113</v>
      </c>
      <c r="E73" s="3" t="s">
        <v>29</v>
      </c>
      <c r="F73" s="3" t="s">
        <v>30</v>
      </c>
      <c r="G73" s="3">
        <v>166</v>
      </c>
      <c r="H73" s="5"/>
      <c r="I73" s="5"/>
      <c r="J73" s="5"/>
      <c r="K73" s="5"/>
      <c r="L73" s="5"/>
      <c r="M73" s="5"/>
      <c r="N73" s="6">
        <f t="shared" si="1"/>
        <v>6328</v>
      </c>
      <c r="O73" s="5"/>
      <c r="P73" s="5"/>
      <c r="Q73" s="5"/>
      <c r="R73" s="5"/>
    </row>
    <row r="74" spans="1:18">
      <c r="A74" s="3">
        <f t="shared" ref="A74:A137" si="2">1+A73</f>
        <v>67</v>
      </c>
      <c r="B74" s="4">
        <v>45091</v>
      </c>
      <c r="C74" s="3" t="s">
        <v>114</v>
      </c>
      <c r="D74" s="3" t="s">
        <v>115</v>
      </c>
      <c r="E74" s="3" t="s">
        <v>29</v>
      </c>
      <c r="F74" s="3" t="s">
        <v>30</v>
      </c>
      <c r="G74" s="3">
        <v>100</v>
      </c>
      <c r="H74" s="3"/>
      <c r="I74" s="3"/>
      <c r="J74" s="3"/>
      <c r="K74" s="5"/>
      <c r="L74" s="5"/>
      <c r="M74" s="5"/>
      <c r="N74" s="6">
        <f t="shared" ref="N74:N137" si="3">+N73+G74+H74+I74+J74+K74+L74+M74</f>
        <v>6428</v>
      </c>
      <c r="O74" s="5"/>
      <c r="P74" s="5"/>
      <c r="Q74" s="5"/>
      <c r="R74" s="5"/>
    </row>
    <row r="75" spans="1:18">
      <c r="A75" s="3">
        <f t="shared" si="2"/>
        <v>68</v>
      </c>
      <c r="B75" s="4">
        <v>45091</v>
      </c>
      <c r="C75" s="3" t="s">
        <v>31</v>
      </c>
      <c r="D75" s="3" t="s">
        <v>116</v>
      </c>
      <c r="E75" s="3" t="s">
        <v>29</v>
      </c>
      <c r="F75" s="3" t="s">
        <v>30</v>
      </c>
      <c r="G75" s="3"/>
      <c r="H75" s="3"/>
      <c r="I75" s="3">
        <v>89</v>
      </c>
      <c r="J75" s="5"/>
      <c r="K75" s="5"/>
      <c r="L75" s="5"/>
      <c r="M75" s="5"/>
      <c r="N75" s="6">
        <f t="shared" si="3"/>
        <v>6517</v>
      </c>
      <c r="O75" s="5"/>
      <c r="P75" s="5"/>
      <c r="Q75" s="5"/>
      <c r="R75" s="5"/>
    </row>
    <row r="76" spans="1:18">
      <c r="A76" s="3">
        <f t="shared" si="2"/>
        <v>69</v>
      </c>
      <c r="B76" s="4">
        <v>45091</v>
      </c>
      <c r="C76" s="3" t="s">
        <v>116</v>
      </c>
      <c r="D76" s="3" t="s">
        <v>80</v>
      </c>
      <c r="E76" s="3" t="s">
        <v>29</v>
      </c>
      <c r="F76" s="3" t="s">
        <v>30</v>
      </c>
      <c r="G76" s="3"/>
      <c r="H76" s="3"/>
      <c r="I76" s="3">
        <v>50</v>
      </c>
      <c r="J76" s="5"/>
      <c r="K76" s="5"/>
      <c r="L76" s="5"/>
      <c r="M76" s="5"/>
      <c r="N76" s="6">
        <f t="shared" si="3"/>
        <v>6567</v>
      </c>
      <c r="O76" s="5"/>
      <c r="P76" s="5"/>
      <c r="Q76" s="5"/>
      <c r="R76" s="5"/>
    </row>
    <row r="77" spans="1:18">
      <c r="A77" s="3">
        <f t="shared" si="2"/>
        <v>70</v>
      </c>
      <c r="B77" s="4">
        <v>45092</v>
      </c>
      <c r="C77" s="3" t="s">
        <v>117</v>
      </c>
      <c r="D77" s="3" t="s">
        <v>118</v>
      </c>
      <c r="E77" s="3" t="s">
        <v>29</v>
      </c>
      <c r="F77" s="3" t="s">
        <v>30</v>
      </c>
      <c r="G77" s="3">
        <v>60</v>
      </c>
      <c r="H77" s="3"/>
      <c r="I77" s="3"/>
      <c r="J77" s="5"/>
      <c r="K77" s="5"/>
      <c r="L77" s="5"/>
      <c r="M77" s="5"/>
      <c r="N77" s="6">
        <f t="shared" si="3"/>
        <v>6627</v>
      </c>
      <c r="O77" s="5"/>
      <c r="P77" s="5"/>
      <c r="Q77" s="5"/>
      <c r="R77" s="5"/>
    </row>
    <row r="78" spans="1:18">
      <c r="A78" s="3">
        <f t="shared" si="2"/>
        <v>71</v>
      </c>
      <c r="B78" s="4">
        <v>45092</v>
      </c>
      <c r="C78" s="3" t="s">
        <v>119</v>
      </c>
      <c r="D78" s="3" t="s">
        <v>120</v>
      </c>
      <c r="E78" s="3" t="s">
        <v>29</v>
      </c>
      <c r="F78" s="3" t="s">
        <v>30</v>
      </c>
      <c r="G78" s="3">
        <v>65</v>
      </c>
      <c r="H78" s="5"/>
      <c r="I78" s="5"/>
      <c r="J78" s="5"/>
      <c r="K78" s="5"/>
      <c r="L78" s="5"/>
      <c r="M78" s="5"/>
      <c r="N78" s="6">
        <f t="shared" si="3"/>
        <v>6692</v>
      </c>
      <c r="O78" s="5"/>
      <c r="P78" s="5"/>
      <c r="Q78" s="5"/>
      <c r="R78" s="5"/>
    </row>
    <row r="79" spans="1:18">
      <c r="A79" s="3">
        <f t="shared" si="2"/>
        <v>72</v>
      </c>
      <c r="B79" s="4">
        <v>45092</v>
      </c>
      <c r="C79" s="3" t="s">
        <v>121</v>
      </c>
      <c r="D79" s="3" t="s">
        <v>122</v>
      </c>
      <c r="E79" s="3" t="s">
        <v>29</v>
      </c>
      <c r="F79" s="3" t="s">
        <v>30</v>
      </c>
      <c r="G79" s="3">
        <v>122</v>
      </c>
      <c r="H79" s="5"/>
      <c r="I79" s="5"/>
      <c r="J79" s="5"/>
      <c r="K79" s="5"/>
      <c r="L79" s="5"/>
      <c r="M79" s="5"/>
      <c r="N79" s="6">
        <f t="shared" si="3"/>
        <v>6814</v>
      </c>
      <c r="O79" s="5"/>
      <c r="P79" s="5"/>
      <c r="Q79" s="5"/>
      <c r="R79" s="5"/>
    </row>
    <row r="80" spans="1:18">
      <c r="A80" s="3">
        <f t="shared" si="2"/>
        <v>73</v>
      </c>
      <c r="B80" s="4">
        <v>45092</v>
      </c>
      <c r="C80" s="3" t="s">
        <v>123</v>
      </c>
      <c r="D80" s="3" t="s">
        <v>124</v>
      </c>
      <c r="E80" s="3" t="s">
        <v>29</v>
      </c>
      <c r="F80" s="3" t="s">
        <v>30</v>
      </c>
      <c r="G80" s="3">
        <v>277</v>
      </c>
      <c r="H80" s="5"/>
      <c r="I80" s="5"/>
      <c r="J80" s="5"/>
      <c r="K80" s="5"/>
      <c r="L80" s="5"/>
      <c r="M80" s="5"/>
      <c r="N80" s="6">
        <f t="shared" si="3"/>
        <v>7091</v>
      </c>
      <c r="O80" s="5"/>
      <c r="P80" s="5"/>
      <c r="Q80" s="5"/>
      <c r="R80" s="5"/>
    </row>
    <row r="81" spans="1:18">
      <c r="A81" s="3">
        <f t="shared" si="2"/>
        <v>74</v>
      </c>
      <c r="B81" s="4">
        <v>45093</v>
      </c>
      <c r="C81" s="3" t="s">
        <v>125</v>
      </c>
      <c r="D81" s="3" t="s">
        <v>126</v>
      </c>
      <c r="E81" s="3" t="s">
        <v>29</v>
      </c>
      <c r="F81" s="3" t="s">
        <v>30</v>
      </c>
      <c r="G81" s="3">
        <v>80</v>
      </c>
      <c r="H81" s="5"/>
      <c r="I81" s="5"/>
      <c r="J81" s="5"/>
      <c r="K81" s="5"/>
      <c r="L81" s="5"/>
      <c r="M81" s="5"/>
      <c r="N81" s="6">
        <f t="shared" si="3"/>
        <v>7171</v>
      </c>
      <c r="O81" s="5"/>
      <c r="P81" s="5"/>
      <c r="Q81" s="5"/>
      <c r="R81" s="5"/>
    </row>
    <row r="82" spans="1:18">
      <c r="A82" s="3">
        <f t="shared" si="2"/>
        <v>75</v>
      </c>
      <c r="B82" s="4">
        <v>45093</v>
      </c>
      <c r="C82" s="3" t="s">
        <v>127</v>
      </c>
      <c r="D82" s="3" t="s">
        <v>128</v>
      </c>
      <c r="E82" s="3" t="s">
        <v>29</v>
      </c>
      <c r="F82" s="3" t="s">
        <v>30</v>
      </c>
      <c r="G82" s="3">
        <v>45</v>
      </c>
      <c r="H82" s="5"/>
      <c r="I82" s="5"/>
      <c r="J82" s="5"/>
      <c r="K82" s="5"/>
      <c r="L82" s="5"/>
      <c r="M82" s="5"/>
      <c r="N82" s="6">
        <f t="shared" si="3"/>
        <v>7216</v>
      </c>
      <c r="O82" s="5"/>
      <c r="P82" s="5"/>
      <c r="Q82" s="5"/>
      <c r="R82" s="5"/>
    </row>
    <row r="83" spans="1:18">
      <c r="A83" s="3">
        <f t="shared" si="2"/>
        <v>76</v>
      </c>
      <c r="B83" s="4">
        <v>45093</v>
      </c>
      <c r="C83" s="3" t="s">
        <v>129</v>
      </c>
      <c r="D83" s="3" t="s">
        <v>130</v>
      </c>
      <c r="E83" s="3" t="s">
        <v>29</v>
      </c>
      <c r="F83" s="3" t="s">
        <v>30</v>
      </c>
      <c r="G83" s="3">
        <v>24</v>
      </c>
      <c r="H83" s="5"/>
      <c r="I83" s="5"/>
      <c r="J83" s="5"/>
      <c r="K83" s="5"/>
      <c r="L83" s="5"/>
      <c r="M83" s="5"/>
      <c r="N83" s="6">
        <f t="shared" si="3"/>
        <v>7240</v>
      </c>
      <c r="O83" s="5"/>
      <c r="P83" s="5"/>
      <c r="Q83" s="5"/>
      <c r="R83" s="5"/>
    </row>
    <row r="84" spans="1:18">
      <c r="A84" s="3">
        <f t="shared" si="2"/>
        <v>77</v>
      </c>
      <c r="B84" s="4">
        <v>45093</v>
      </c>
      <c r="C84" s="3" t="s">
        <v>130</v>
      </c>
      <c r="D84" s="3" t="s">
        <v>131</v>
      </c>
      <c r="E84" s="3" t="s">
        <v>29</v>
      </c>
      <c r="F84" s="3" t="s">
        <v>30</v>
      </c>
      <c r="G84" s="3">
        <v>60</v>
      </c>
      <c r="H84" s="5"/>
      <c r="I84" s="5"/>
      <c r="J84" s="5"/>
      <c r="K84" s="5"/>
      <c r="L84" s="5"/>
      <c r="M84" s="5"/>
      <c r="N84" s="6">
        <f t="shared" si="3"/>
        <v>7300</v>
      </c>
      <c r="O84" s="5"/>
      <c r="P84" s="5"/>
      <c r="Q84" s="5"/>
      <c r="R84" s="5"/>
    </row>
    <row r="85" spans="1:18">
      <c r="A85" s="3">
        <f t="shared" si="2"/>
        <v>78</v>
      </c>
      <c r="B85" s="4">
        <v>45094</v>
      </c>
      <c r="C85" s="3" t="s">
        <v>132</v>
      </c>
      <c r="D85" s="3" t="s">
        <v>133</v>
      </c>
      <c r="E85" s="3" t="s">
        <v>29</v>
      </c>
      <c r="F85" s="3" t="s">
        <v>30</v>
      </c>
      <c r="G85" s="3">
        <v>28</v>
      </c>
      <c r="H85" s="5"/>
      <c r="I85" s="5"/>
      <c r="J85" s="5"/>
      <c r="K85" s="5"/>
      <c r="L85" s="5"/>
      <c r="M85" s="5"/>
      <c r="N85" s="6">
        <f t="shared" si="3"/>
        <v>7328</v>
      </c>
      <c r="O85" s="5"/>
      <c r="P85" s="5"/>
      <c r="Q85" s="5"/>
      <c r="R85" s="5"/>
    </row>
    <row r="86" spans="1:18">
      <c r="A86" s="3">
        <f t="shared" si="2"/>
        <v>79</v>
      </c>
      <c r="B86" s="4">
        <v>45094</v>
      </c>
      <c r="C86" s="3" t="s">
        <v>134</v>
      </c>
      <c r="D86" s="3" t="s">
        <v>135</v>
      </c>
      <c r="E86" s="3" t="s">
        <v>29</v>
      </c>
      <c r="F86" s="3" t="s">
        <v>30</v>
      </c>
      <c r="G86" s="3">
        <v>50</v>
      </c>
      <c r="H86" s="5"/>
      <c r="I86" s="5"/>
      <c r="J86" s="5"/>
      <c r="K86" s="5"/>
      <c r="L86" s="5"/>
      <c r="M86" s="5"/>
      <c r="N86" s="6">
        <f t="shared" si="3"/>
        <v>7378</v>
      </c>
      <c r="O86" s="5"/>
      <c r="P86" s="5"/>
      <c r="Q86" s="5"/>
      <c r="R86" s="5"/>
    </row>
    <row r="87" spans="1:18">
      <c r="A87" s="3">
        <f t="shared" si="2"/>
        <v>80</v>
      </c>
      <c r="B87" s="4">
        <v>45094</v>
      </c>
      <c r="C87" s="8" t="s">
        <v>125</v>
      </c>
      <c r="D87" s="8" t="s">
        <v>136</v>
      </c>
      <c r="E87" s="3" t="s">
        <v>29</v>
      </c>
      <c r="F87" s="3" t="s">
        <v>30</v>
      </c>
      <c r="G87" s="3">
        <v>132</v>
      </c>
      <c r="H87" s="5"/>
      <c r="I87" s="5"/>
      <c r="J87" s="5"/>
      <c r="K87" s="5"/>
      <c r="L87" s="5"/>
      <c r="M87" s="5"/>
      <c r="N87" s="6">
        <f t="shared" si="3"/>
        <v>7510</v>
      </c>
      <c r="O87" s="5"/>
      <c r="P87" s="5"/>
      <c r="Q87" s="5"/>
      <c r="R87" s="5"/>
    </row>
    <row r="88" spans="1:18">
      <c r="A88" s="3">
        <f t="shared" si="2"/>
        <v>81</v>
      </c>
      <c r="B88" s="4">
        <v>45094</v>
      </c>
      <c r="C88" s="3" t="s">
        <v>135</v>
      </c>
      <c r="D88" s="3" t="s">
        <v>137</v>
      </c>
      <c r="E88" s="3" t="s">
        <v>29</v>
      </c>
      <c r="F88" s="3" t="s">
        <v>30</v>
      </c>
      <c r="G88" s="3">
        <v>46</v>
      </c>
      <c r="H88" s="5"/>
      <c r="I88" s="5"/>
      <c r="J88" s="5"/>
      <c r="K88" s="5"/>
      <c r="L88" s="5"/>
      <c r="M88" s="5"/>
      <c r="N88" s="6">
        <f t="shared" si="3"/>
        <v>7556</v>
      </c>
      <c r="O88" s="5"/>
      <c r="P88" s="5"/>
      <c r="Q88" s="5"/>
      <c r="R88" s="5"/>
    </row>
    <row r="89" spans="1:18">
      <c r="A89" s="3">
        <f t="shared" si="2"/>
        <v>82</v>
      </c>
      <c r="B89" s="4">
        <v>45094</v>
      </c>
      <c r="C89" s="3" t="s">
        <v>137</v>
      </c>
      <c r="D89" s="3" t="s">
        <v>138</v>
      </c>
      <c r="E89" s="3" t="s">
        <v>29</v>
      </c>
      <c r="F89" s="3" t="s">
        <v>30</v>
      </c>
      <c r="G89" s="3">
        <v>65</v>
      </c>
      <c r="H89" s="5"/>
      <c r="I89" s="5"/>
      <c r="J89" s="5"/>
      <c r="K89" s="5"/>
      <c r="L89" s="5"/>
      <c r="M89" s="5"/>
      <c r="N89" s="6">
        <f t="shared" si="3"/>
        <v>7621</v>
      </c>
      <c r="O89" s="5"/>
      <c r="P89" s="5"/>
      <c r="Q89" s="5"/>
      <c r="R89" s="5"/>
    </row>
    <row r="90" spans="1:18">
      <c r="A90" s="3">
        <f t="shared" si="2"/>
        <v>83</v>
      </c>
      <c r="B90" s="4">
        <v>45094</v>
      </c>
      <c r="C90" s="3" t="s">
        <v>137</v>
      </c>
      <c r="D90" s="3" t="s">
        <v>139</v>
      </c>
      <c r="E90" s="3" t="s">
        <v>29</v>
      </c>
      <c r="F90" s="3" t="s">
        <v>30</v>
      </c>
      <c r="G90" s="3">
        <v>150</v>
      </c>
      <c r="H90" s="5"/>
      <c r="I90" s="5"/>
      <c r="J90" s="5"/>
      <c r="K90" s="5"/>
      <c r="L90" s="5"/>
      <c r="M90" s="5"/>
      <c r="N90" s="6">
        <f t="shared" si="3"/>
        <v>7771</v>
      </c>
      <c r="O90" s="5"/>
      <c r="P90" s="5"/>
      <c r="Q90" s="5"/>
      <c r="R90" s="5"/>
    </row>
    <row r="91" spans="1:18">
      <c r="A91" s="3">
        <f t="shared" si="2"/>
        <v>84</v>
      </c>
      <c r="B91" s="4">
        <v>45095</v>
      </c>
      <c r="C91" s="3" t="s">
        <v>140</v>
      </c>
      <c r="D91" s="3" t="s">
        <v>134</v>
      </c>
      <c r="E91" s="3" t="s">
        <v>29</v>
      </c>
      <c r="F91" s="3" t="s">
        <v>30</v>
      </c>
      <c r="G91" s="3">
        <v>69</v>
      </c>
      <c r="H91" s="5"/>
      <c r="I91" s="5"/>
      <c r="J91" s="5"/>
      <c r="K91" s="5"/>
      <c r="L91" s="5"/>
      <c r="M91" s="5"/>
      <c r="N91" s="6">
        <f t="shared" si="3"/>
        <v>7840</v>
      </c>
      <c r="O91" s="5"/>
      <c r="P91" s="5"/>
      <c r="Q91" s="5"/>
      <c r="R91" s="5"/>
    </row>
    <row r="92" spans="1:18">
      <c r="A92" s="3">
        <f t="shared" si="2"/>
        <v>85</v>
      </c>
      <c r="B92" s="4">
        <v>45095</v>
      </c>
      <c r="C92" s="3" t="s">
        <v>141</v>
      </c>
      <c r="D92" s="3" t="s">
        <v>134</v>
      </c>
      <c r="E92" s="3" t="s">
        <v>29</v>
      </c>
      <c r="F92" s="3" t="s">
        <v>30</v>
      </c>
      <c r="G92" s="3">
        <v>28</v>
      </c>
      <c r="H92" s="5"/>
      <c r="I92" s="5"/>
      <c r="J92" s="5"/>
      <c r="K92" s="5"/>
      <c r="L92" s="5"/>
      <c r="M92" s="5"/>
      <c r="N92" s="6">
        <f t="shared" si="3"/>
        <v>7868</v>
      </c>
      <c r="O92" s="5"/>
      <c r="P92" s="5"/>
      <c r="Q92" s="5"/>
      <c r="R92" s="5"/>
    </row>
    <row r="93" spans="1:18">
      <c r="A93" s="3">
        <f t="shared" si="2"/>
        <v>86</v>
      </c>
      <c r="B93" s="4">
        <v>45095</v>
      </c>
      <c r="C93" s="3" t="s">
        <v>141</v>
      </c>
      <c r="D93" s="3" t="s">
        <v>126</v>
      </c>
      <c r="E93" s="3" t="s">
        <v>29</v>
      </c>
      <c r="F93" s="3" t="s">
        <v>30</v>
      </c>
      <c r="G93" s="3">
        <v>34</v>
      </c>
      <c r="H93" s="5"/>
      <c r="I93" s="5"/>
      <c r="J93" s="5"/>
      <c r="K93" s="5"/>
      <c r="L93" s="5"/>
      <c r="M93" s="5"/>
      <c r="N93" s="6">
        <f t="shared" si="3"/>
        <v>7902</v>
      </c>
      <c r="O93" s="5"/>
      <c r="P93" s="5"/>
      <c r="Q93" s="5"/>
      <c r="R93" s="5"/>
    </row>
    <row r="94" spans="1:18">
      <c r="A94" s="3">
        <f t="shared" si="2"/>
        <v>87</v>
      </c>
      <c r="B94" s="4">
        <v>45095</v>
      </c>
      <c r="C94" s="3" t="s">
        <v>81</v>
      </c>
      <c r="D94" s="3" t="s">
        <v>142</v>
      </c>
      <c r="E94" s="3" t="s">
        <v>29</v>
      </c>
      <c r="F94" s="3" t="s">
        <v>30</v>
      </c>
      <c r="G94" s="3">
        <v>113</v>
      </c>
      <c r="H94" s="5"/>
      <c r="I94" s="5"/>
      <c r="J94" s="5"/>
      <c r="K94" s="5"/>
      <c r="L94" s="5"/>
      <c r="M94" s="5"/>
      <c r="N94" s="6">
        <f t="shared" si="3"/>
        <v>8015</v>
      </c>
      <c r="O94" s="5"/>
      <c r="P94" s="5"/>
      <c r="Q94" s="5"/>
      <c r="R94" s="5"/>
    </row>
    <row r="95" spans="1:18">
      <c r="A95" s="3">
        <f t="shared" si="2"/>
        <v>88</v>
      </c>
      <c r="B95" s="4">
        <v>45095</v>
      </c>
      <c r="C95" s="3" t="s">
        <v>143</v>
      </c>
      <c r="D95" s="3" t="s">
        <v>142</v>
      </c>
      <c r="E95" s="3" t="s">
        <v>29</v>
      </c>
      <c r="F95" s="3" t="s">
        <v>30</v>
      </c>
      <c r="G95" s="3">
        <v>99</v>
      </c>
      <c r="H95" s="5"/>
      <c r="I95" s="5"/>
      <c r="J95" s="5"/>
      <c r="K95" s="5"/>
      <c r="L95" s="5"/>
      <c r="M95" s="5"/>
      <c r="N95" s="6">
        <f t="shared" si="3"/>
        <v>8114</v>
      </c>
      <c r="O95" s="5"/>
      <c r="P95" s="5"/>
      <c r="Q95" s="5"/>
      <c r="R95" s="5"/>
    </row>
    <row r="96" spans="1:18">
      <c r="A96" s="3">
        <f t="shared" si="2"/>
        <v>89</v>
      </c>
      <c r="B96" s="4">
        <v>45095</v>
      </c>
      <c r="C96" s="3" t="s">
        <v>144</v>
      </c>
      <c r="D96" s="3" t="s">
        <v>143</v>
      </c>
      <c r="E96" s="3" t="s">
        <v>29</v>
      </c>
      <c r="F96" s="3" t="s">
        <v>30</v>
      </c>
      <c r="G96" s="3">
        <v>21</v>
      </c>
      <c r="H96" s="5"/>
      <c r="I96" s="5"/>
      <c r="J96" s="5"/>
      <c r="K96" s="5"/>
      <c r="L96" s="5"/>
      <c r="M96" s="5"/>
      <c r="N96" s="6">
        <f t="shared" si="3"/>
        <v>8135</v>
      </c>
      <c r="O96" s="5"/>
      <c r="P96" s="5"/>
      <c r="Q96" s="5"/>
      <c r="R96" s="5"/>
    </row>
    <row r="97" spans="1:18">
      <c r="A97" s="3">
        <f t="shared" si="2"/>
        <v>90</v>
      </c>
      <c r="B97" s="4">
        <v>45095</v>
      </c>
      <c r="C97" s="3" t="s">
        <v>145</v>
      </c>
      <c r="D97" s="3" t="s">
        <v>146</v>
      </c>
      <c r="E97" s="3" t="s">
        <v>29</v>
      </c>
      <c r="F97" s="3" t="s">
        <v>30</v>
      </c>
      <c r="G97" s="3">
        <v>51</v>
      </c>
      <c r="H97" s="5"/>
      <c r="I97" s="5"/>
      <c r="J97" s="5"/>
      <c r="K97" s="5"/>
      <c r="L97" s="5"/>
      <c r="M97" s="5"/>
      <c r="N97" s="6">
        <f t="shared" si="3"/>
        <v>8186</v>
      </c>
      <c r="O97" s="5"/>
      <c r="P97" s="5"/>
      <c r="Q97" s="5"/>
      <c r="R97" s="5"/>
    </row>
    <row r="98" spans="1:18">
      <c r="A98" s="3">
        <f t="shared" si="2"/>
        <v>91</v>
      </c>
      <c r="B98" s="4">
        <v>45095</v>
      </c>
      <c r="C98" s="3" t="s">
        <v>146</v>
      </c>
      <c r="D98" s="3" t="s">
        <v>147</v>
      </c>
      <c r="E98" s="3" t="s">
        <v>29</v>
      </c>
      <c r="F98" s="3" t="s">
        <v>30</v>
      </c>
      <c r="G98" s="3">
        <v>42</v>
      </c>
      <c r="H98" s="5"/>
      <c r="I98" s="5"/>
      <c r="J98" s="5"/>
      <c r="K98" s="5"/>
      <c r="L98" s="5"/>
      <c r="M98" s="5"/>
      <c r="N98" s="6">
        <f t="shared" si="3"/>
        <v>8228</v>
      </c>
      <c r="O98" s="5"/>
      <c r="P98" s="5"/>
      <c r="Q98" s="5"/>
      <c r="R98" s="5"/>
    </row>
    <row r="99" spans="1:18">
      <c r="A99" s="3">
        <f t="shared" si="2"/>
        <v>92</v>
      </c>
      <c r="B99" s="4">
        <v>45095</v>
      </c>
      <c r="C99" s="3" t="s">
        <v>148</v>
      </c>
      <c r="D99" s="3" t="s">
        <v>149</v>
      </c>
      <c r="E99" s="3" t="s">
        <v>29</v>
      </c>
      <c r="F99" s="3" t="s">
        <v>30</v>
      </c>
      <c r="G99" s="3">
        <v>34</v>
      </c>
      <c r="H99" s="5"/>
      <c r="I99" s="5"/>
      <c r="J99" s="5"/>
      <c r="K99" s="5"/>
      <c r="L99" s="5"/>
      <c r="M99" s="5"/>
      <c r="N99" s="6">
        <f t="shared" si="3"/>
        <v>8262</v>
      </c>
      <c r="O99" s="5"/>
      <c r="P99" s="5"/>
      <c r="Q99" s="5"/>
      <c r="R99" s="5"/>
    </row>
    <row r="100" spans="1:18">
      <c r="A100" s="3">
        <f t="shared" si="2"/>
        <v>93</v>
      </c>
      <c r="B100" s="4">
        <v>45095</v>
      </c>
      <c r="C100" s="3" t="s">
        <v>145</v>
      </c>
      <c r="D100" s="3" t="s">
        <v>150</v>
      </c>
      <c r="E100" s="3" t="s">
        <v>29</v>
      </c>
      <c r="F100" s="3" t="s">
        <v>30</v>
      </c>
      <c r="G100" s="3">
        <v>16</v>
      </c>
      <c r="H100" s="5"/>
      <c r="I100" s="5"/>
      <c r="J100" s="5"/>
      <c r="K100" s="5"/>
      <c r="L100" s="5"/>
      <c r="M100" s="5"/>
      <c r="N100" s="6">
        <f t="shared" si="3"/>
        <v>8278</v>
      </c>
      <c r="O100" s="5"/>
      <c r="P100" s="5"/>
      <c r="Q100" s="5"/>
      <c r="R100" s="5"/>
    </row>
    <row r="101" spans="1:18">
      <c r="A101" s="3">
        <f t="shared" si="2"/>
        <v>94</v>
      </c>
      <c r="B101" s="4">
        <v>45096</v>
      </c>
      <c r="C101" s="3" t="s">
        <v>151</v>
      </c>
      <c r="D101" s="3" t="s">
        <v>144</v>
      </c>
      <c r="E101" s="3" t="s">
        <v>29</v>
      </c>
      <c r="F101" s="3" t="s">
        <v>30</v>
      </c>
      <c r="G101" s="3">
        <v>44</v>
      </c>
      <c r="H101" s="5"/>
      <c r="I101" s="5"/>
      <c r="J101" s="5"/>
      <c r="K101" s="5"/>
      <c r="L101" s="5"/>
      <c r="M101" s="5"/>
      <c r="N101" s="6">
        <f t="shared" si="3"/>
        <v>8322</v>
      </c>
      <c r="O101" s="5"/>
      <c r="P101" s="5"/>
      <c r="Q101" s="5"/>
      <c r="R101" s="5"/>
    </row>
    <row r="102" spans="1:18">
      <c r="A102" s="3">
        <f t="shared" si="2"/>
        <v>95</v>
      </c>
      <c r="B102" s="4">
        <v>45096</v>
      </c>
      <c r="C102" s="3" t="s">
        <v>144</v>
      </c>
      <c r="D102" s="3" t="s">
        <v>152</v>
      </c>
      <c r="E102" s="3" t="s">
        <v>29</v>
      </c>
      <c r="F102" s="3" t="s">
        <v>30</v>
      </c>
      <c r="G102" s="3"/>
      <c r="H102" s="3">
        <v>73</v>
      </c>
      <c r="I102" s="3"/>
      <c r="J102" s="5"/>
      <c r="K102" s="5"/>
      <c r="L102" s="5"/>
      <c r="M102" s="5"/>
      <c r="N102" s="6">
        <f t="shared" si="3"/>
        <v>8395</v>
      </c>
      <c r="O102" s="5"/>
      <c r="P102" s="5"/>
      <c r="Q102" s="5"/>
      <c r="R102" s="5"/>
    </row>
    <row r="103" spans="1:18">
      <c r="A103" s="3">
        <f t="shared" si="2"/>
        <v>96</v>
      </c>
      <c r="B103" s="4">
        <v>45096</v>
      </c>
      <c r="C103" s="3" t="s">
        <v>153</v>
      </c>
      <c r="D103" s="3" t="s">
        <v>154</v>
      </c>
      <c r="E103" s="3" t="s">
        <v>29</v>
      </c>
      <c r="F103" s="3" t="s">
        <v>30</v>
      </c>
      <c r="G103" s="3">
        <v>26</v>
      </c>
      <c r="H103" s="3"/>
      <c r="I103" s="3"/>
      <c r="J103" s="5"/>
      <c r="K103" s="5"/>
      <c r="L103" s="5"/>
      <c r="M103" s="5"/>
      <c r="N103" s="6">
        <f t="shared" si="3"/>
        <v>8421</v>
      </c>
      <c r="O103" s="5"/>
      <c r="P103" s="5"/>
      <c r="Q103" s="5"/>
      <c r="R103" s="5"/>
    </row>
    <row r="104" spans="1:18">
      <c r="A104" s="3">
        <f t="shared" si="2"/>
        <v>97</v>
      </c>
      <c r="B104" s="4">
        <v>45096</v>
      </c>
      <c r="C104" s="3" t="s">
        <v>151</v>
      </c>
      <c r="D104" s="3" t="s">
        <v>145</v>
      </c>
      <c r="E104" s="3" t="s">
        <v>29</v>
      </c>
      <c r="F104" s="3" t="s">
        <v>30</v>
      </c>
      <c r="G104" s="3"/>
      <c r="H104" s="3">
        <v>118</v>
      </c>
      <c r="I104" s="3"/>
      <c r="J104" s="5"/>
      <c r="K104" s="5"/>
      <c r="L104" s="5"/>
      <c r="M104" s="5"/>
      <c r="N104" s="6">
        <f t="shared" si="3"/>
        <v>8539</v>
      </c>
      <c r="O104" s="5"/>
      <c r="P104" s="5"/>
      <c r="Q104" s="5"/>
      <c r="R104" s="5"/>
    </row>
    <row r="105" spans="1:18">
      <c r="A105" s="3">
        <f t="shared" si="2"/>
        <v>98</v>
      </c>
      <c r="B105" s="4">
        <v>45096</v>
      </c>
      <c r="C105" s="3" t="s">
        <v>137</v>
      </c>
      <c r="D105" s="3" t="s">
        <v>139</v>
      </c>
      <c r="E105" s="3" t="s">
        <v>29</v>
      </c>
      <c r="F105" s="3" t="s">
        <v>30</v>
      </c>
      <c r="G105" s="3">
        <v>30</v>
      </c>
      <c r="H105" s="3"/>
      <c r="I105" s="3"/>
      <c r="J105" s="5"/>
      <c r="K105" s="5"/>
      <c r="L105" s="5"/>
      <c r="M105" s="5"/>
      <c r="N105" s="6">
        <f t="shared" si="3"/>
        <v>8569</v>
      </c>
      <c r="O105" s="5"/>
      <c r="P105" s="5"/>
      <c r="Q105" s="5"/>
      <c r="R105" s="5"/>
    </row>
    <row r="106" spans="1:18">
      <c r="A106" s="3">
        <f t="shared" si="2"/>
        <v>99</v>
      </c>
      <c r="B106" s="4">
        <v>45096</v>
      </c>
      <c r="C106" s="3" t="s">
        <v>139</v>
      </c>
      <c r="D106" s="3" t="s">
        <v>155</v>
      </c>
      <c r="E106" s="3" t="s">
        <v>29</v>
      </c>
      <c r="F106" s="3" t="s">
        <v>30</v>
      </c>
      <c r="G106" s="3">
        <v>100</v>
      </c>
      <c r="H106" s="3"/>
      <c r="I106" s="3"/>
      <c r="J106" s="5"/>
      <c r="K106" s="5"/>
      <c r="L106" s="5"/>
      <c r="M106" s="5"/>
      <c r="N106" s="6">
        <f t="shared" si="3"/>
        <v>8669</v>
      </c>
      <c r="O106" s="5"/>
      <c r="P106" s="5"/>
      <c r="Q106" s="5"/>
      <c r="R106" s="5"/>
    </row>
    <row r="107" spans="1:18">
      <c r="A107" s="3">
        <f t="shared" si="2"/>
        <v>100</v>
      </c>
      <c r="B107" s="4">
        <v>45096</v>
      </c>
      <c r="C107" s="3" t="s">
        <v>142</v>
      </c>
      <c r="D107" s="3" t="s">
        <v>129</v>
      </c>
      <c r="E107" s="3" t="s">
        <v>29</v>
      </c>
      <c r="F107" s="3" t="s">
        <v>30</v>
      </c>
      <c r="G107" s="3"/>
      <c r="H107" s="3"/>
      <c r="I107" s="3">
        <v>43</v>
      </c>
      <c r="J107" s="5"/>
      <c r="K107" s="5"/>
      <c r="L107" s="5"/>
      <c r="M107" s="5"/>
      <c r="N107" s="6">
        <f t="shared" si="3"/>
        <v>8712</v>
      </c>
      <c r="O107" s="5"/>
      <c r="P107" s="5"/>
      <c r="Q107" s="5"/>
      <c r="R107" s="5"/>
    </row>
    <row r="108" spans="1:18">
      <c r="A108" s="3">
        <f t="shared" si="2"/>
        <v>101</v>
      </c>
      <c r="B108" s="4">
        <v>45096</v>
      </c>
      <c r="C108" s="3" t="s">
        <v>129</v>
      </c>
      <c r="D108" s="3" t="s">
        <v>133</v>
      </c>
      <c r="E108" s="3" t="s">
        <v>29</v>
      </c>
      <c r="F108" s="3" t="s">
        <v>30</v>
      </c>
      <c r="G108" s="3"/>
      <c r="H108" s="3"/>
      <c r="I108" s="3">
        <v>41</v>
      </c>
      <c r="J108" s="5"/>
      <c r="K108" s="5"/>
      <c r="L108" s="5"/>
      <c r="M108" s="5"/>
      <c r="N108" s="6">
        <f t="shared" si="3"/>
        <v>8753</v>
      </c>
      <c r="O108" s="5"/>
      <c r="P108" s="5"/>
      <c r="Q108" s="5"/>
      <c r="R108" s="5"/>
    </row>
    <row r="109" spans="1:18">
      <c r="A109" s="3">
        <f t="shared" si="2"/>
        <v>102</v>
      </c>
      <c r="B109" s="4">
        <v>45097</v>
      </c>
      <c r="C109" s="3" t="s">
        <v>156</v>
      </c>
      <c r="D109" s="3" t="s">
        <v>157</v>
      </c>
      <c r="E109" s="3" t="s">
        <v>29</v>
      </c>
      <c r="F109" s="3" t="s">
        <v>30</v>
      </c>
      <c r="G109" s="3"/>
      <c r="H109" s="3"/>
      <c r="I109" s="3">
        <v>264</v>
      </c>
      <c r="J109" s="5"/>
      <c r="K109" s="5"/>
      <c r="L109" s="5"/>
      <c r="M109" s="5"/>
      <c r="N109" s="6">
        <f t="shared" si="3"/>
        <v>9017</v>
      </c>
      <c r="O109" s="5"/>
      <c r="P109" s="5"/>
      <c r="Q109" s="5"/>
      <c r="R109" s="5"/>
    </row>
    <row r="110" spans="1:18">
      <c r="A110" s="3">
        <f t="shared" si="2"/>
        <v>103</v>
      </c>
      <c r="B110" s="4">
        <v>45097</v>
      </c>
      <c r="C110" s="3" t="s">
        <v>156</v>
      </c>
      <c r="D110" s="3" t="s">
        <v>151</v>
      </c>
      <c r="E110" s="3" t="s">
        <v>29</v>
      </c>
      <c r="F110" s="3" t="s">
        <v>30</v>
      </c>
      <c r="G110" s="3"/>
      <c r="H110" s="3"/>
      <c r="I110" s="3">
        <v>48</v>
      </c>
      <c r="J110" s="5"/>
      <c r="K110" s="5"/>
      <c r="L110" s="5"/>
      <c r="M110" s="5"/>
      <c r="N110" s="6">
        <f t="shared" si="3"/>
        <v>9065</v>
      </c>
      <c r="O110" s="5"/>
      <c r="P110" s="5"/>
      <c r="Q110" s="5"/>
      <c r="R110" s="5"/>
    </row>
    <row r="111" spans="1:18">
      <c r="A111" s="3">
        <f t="shared" si="2"/>
        <v>104</v>
      </c>
      <c r="B111" s="4">
        <v>45097</v>
      </c>
      <c r="C111" s="3" t="s">
        <v>130</v>
      </c>
      <c r="D111" s="3" t="s">
        <v>158</v>
      </c>
      <c r="E111" s="3" t="s">
        <v>29</v>
      </c>
      <c r="F111" s="3" t="s">
        <v>30</v>
      </c>
      <c r="G111" s="3">
        <v>45</v>
      </c>
      <c r="H111" s="3"/>
      <c r="I111" s="3"/>
      <c r="J111" s="5"/>
      <c r="K111" s="5"/>
      <c r="L111" s="5"/>
      <c r="M111" s="5"/>
      <c r="N111" s="6">
        <f t="shared" si="3"/>
        <v>9110</v>
      </c>
      <c r="O111" s="5"/>
      <c r="P111" s="5"/>
      <c r="Q111" s="5"/>
      <c r="R111" s="5"/>
    </row>
    <row r="112" spans="1:18">
      <c r="A112" s="3">
        <f t="shared" si="2"/>
        <v>105</v>
      </c>
      <c r="B112" s="4">
        <v>45098</v>
      </c>
      <c r="C112" s="3" t="s">
        <v>159</v>
      </c>
      <c r="D112" s="3" t="s">
        <v>139</v>
      </c>
      <c r="E112" s="3" t="s">
        <v>29</v>
      </c>
      <c r="F112" s="3" t="s">
        <v>30</v>
      </c>
      <c r="G112" s="3">
        <v>14</v>
      </c>
      <c r="H112" s="5"/>
      <c r="I112" s="5"/>
      <c r="J112" s="5"/>
      <c r="K112" s="5"/>
      <c r="L112" s="5"/>
      <c r="M112" s="5"/>
      <c r="N112" s="6">
        <f t="shared" si="3"/>
        <v>9124</v>
      </c>
      <c r="O112" s="5"/>
      <c r="P112" s="5"/>
      <c r="Q112" s="5"/>
      <c r="R112" s="5"/>
    </row>
    <row r="113" spans="1:18">
      <c r="A113" s="3">
        <f t="shared" si="2"/>
        <v>106</v>
      </c>
      <c r="B113" s="4">
        <v>45098</v>
      </c>
      <c r="C113" s="3" t="s">
        <v>160</v>
      </c>
      <c r="D113" s="3" t="s">
        <v>161</v>
      </c>
      <c r="E113" s="3" t="s">
        <v>29</v>
      </c>
      <c r="F113" s="3" t="s">
        <v>30</v>
      </c>
      <c r="G113" s="3">
        <v>78</v>
      </c>
      <c r="H113" s="5"/>
      <c r="I113" s="5"/>
      <c r="J113" s="5"/>
      <c r="K113" s="5"/>
      <c r="L113" s="5"/>
      <c r="M113" s="5"/>
      <c r="N113" s="6">
        <f t="shared" si="3"/>
        <v>9202</v>
      </c>
      <c r="O113" s="5"/>
      <c r="P113" s="5"/>
      <c r="Q113" s="5"/>
      <c r="R113" s="5"/>
    </row>
    <row r="114" spans="1:18">
      <c r="A114" s="3">
        <f t="shared" si="2"/>
        <v>107</v>
      </c>
      <c r="B114" s="4">
        <v>45098</v>
      </c>
      <c r="C114" s="3" t="s">
        <v>160</v>
      </c>
      <c r="D114" s="3" t="s">
        <v>162</v>
      </c>
      <c r="E114" s="3" t="s">
        <v>29</v>
      </c>
      <c r="F114" s="3" t="s">
        <v>30</v>
      </c>
      <c r="G114" s="3">
        <v>30</v>
      </c>
      <c r="H114" s="5"/>
      <c r="I114" s="5"/>
      <c r="J114" s="5"/>
      <c r="K114" s="5"/>
      <c r="L114" s="5"/>
      <c r="M114" s="5"/>
      <c r="N114" s="6">
        <f t="shared" si="3"/>
        <v>9232</v>
      </c>
      <c r="O114" s="5"/>
      <c r="P114" s="5"/>
      <c r="Q114" s="5"/>
      <c r="R114" s="5"/>
    </row>
    <row r="115" spans="1:18">
      <c r="A115" s="3">
        <f t="shared" si="2"/>
        <v>108</v>
      </c>
      <c r="B115" s="4">
        <v>45098</v>
      </c>
      <c r="C115" s="3" t="s">
        <v>139</v>
      </c>
      <c r="D115" s="3" t="s">
        <v>160</v>
      </c>
      <c r="E115" s="3" t="s">
        <v>29</v>
      </c>
      <c r="F115" s="3" t="s">
        <v>30</v>
      </c>
      <c r="G115" s="3">
        <v>11</v>
      </c>
      <c r="H115" s="5"/>
      <c r="I115" s="5"/>
      <c r="J115" s="5"/>
      <c r="K115" s="5"/>
      <c r="L115" s="5"/>
      <c r="M115" s="5"/>
      <c r="N115" s="6">
        <f t="shared" si="3"/>
        <v>9243</v>
      </c>
      <c r="O115" s="5"/>
      <c r="P115" s="5"/>
      <c r="Q115" s="5"/>
      <c r="R115" s="5"/>
    </row>
    <row r="116" spans="1:18">
      <c r="A116" s="3">
        <f t="shared" si="2"/>
        <v>109</v>
      </c>
      <c r="B116" s="4">
        <v>45098</v>
      </c>
      <c r="C116" s="3" t="s">
        <v>163</v>
      </c>
      <c r="D116" s="3" t="s">
        <v>155</v>
      </c>
      <c r="E116" s="3" t="s">
        <v>29</v>
      </c>
      <c r="F116" s="3" t="s">
        <v>30</v>
      </c>
      <c r="G116" s="3">
        <v>20</v>
      </c>
      <c r="H116" s="5"/>
      <c r="I116" s="5"/>
      <c r="J116" s="5"/>
      <c r="K116" s="5"/>
      <c r="L116" s="5"/>
      <c r="M116" s="5"/>
      <c r="N116" s="6">
        <f t="shared" si="3"/>
        <v>9263</v>
      </c>
      <c r="O116" s="5"/>
      <c r="P116" s="5"/>
      <c r="Q116" s="5"/>
      <c r="R116" s="5"/>
    </row>
    <row r="117" spans="1:18">
      <c r="A117" s="3">
        <f t="shared" si="2"/>
        <v>110</v>
      </c>
      <c r="B117" s="4">
        <v>45098</v>
      </c>
      <c r="C117" s="3" t="s">
        <v>129</v>
      </c>
      <c r="D117" s="3" t="s">
        <v>130</v>
      </c>
      <c r="E117" s="3" t="s">
        <v>29</v>
      </c>
      <c r="F117" s="3" t="s">
        <v>30</v>
      </c>
      <c r="G117" s="3">
        <v>24</v>
      </c>
      <c r="H117" s="5"/>
      <c r="I117" s="5"/>
      <c r="J117" s="5"/>
      <c r="K117" s="5"/>
      <c r="L117" s="5"/>
      <c r="M117" s="5"/>
      <c r="N117" s="6">
        <f t="shared" si="3"/>
        <v>9287</v>
      </c>
      <c r="O117" s="5"/>
      <c r="P117" s="5"/>
      <c r="Q117" s="5"/>
      <c r="R117" s="5"/>
    </row>
    <row r="118" spans="1:18">
      <c r="A118" s="3">
        <f t="shared" si="2"/>
        <v>111</v>
      </c>
      <c r="B118" s="4">
        <v>45098</v>
      </c>
      <c r="C118" s="3" t="s">
        <v>132</v>
      </c>
      <c r="D118" s="3" t="s">
        <v>133</v>
      </c>
      <c r="E118" s="3" t="s">
        <v>29</v>
      </c>
      <c r="F118" s="3" t="s">
        <v>30</v>
      </c>
      <c r="G118" s="3">
        <v>28</v>
      </c>
      <c r="H118" s="5"/>
      <c r="I118" s="5"/>
      <c r="J118" s="5"/>
      <c r="K118" s="5"/>
      <c r="L118" s="5"/>
      <c r="M118" s="5"/>
      <c r="N118" s="6">
        <f t="shared" si="3"/>
        <v>9315</v>
      </c>
      <c r="O118" s="5"/>
      <c r="P118" s="5"/>
      <c r="Q118" s="5"/>
      <c r="R118" s="5"/>
    </row>
    <row r="119" spans="1:18">
      <c r="A119" s="3">
        <f t="shared" si="2"/>
        <v>112</v>
      </c>
      <c r="B119" s="4">
        <v>45098</v>
      </c>
      <c r="C119" s="3" t="s">
        <v>164</v>
      </c>
      <c r="D119" s="3" t="s">
        <v>148</v>
      </c>
      <c r="E119" s="3" t="s">
        <v>29</v>
      </c>
      <c r="F119" s="3" t="s">
        <v>30</v>
      </c>
      <c r="G119" s="3">
        <v>11</v>
      </c>
      <c r="H119" s="5"/>
      <c r="I119" s="5"/>
      <c r="J119" s="5"/>
      <c r="K119" s="5"/>
      <c r="L119" s="5"/>
      <c r="M119" s="5"/>
      <c r="N119" s="6">
        <f t="shared" si="3"/>
        <v>9326</v>
      </c>
      <c r="O119" s="5"/>
      <c r="P119" s="5"/>
      <c r="Q119" s="5"/>
      <c r="R119" s="5"/>
    </row>
    <row r="120" spans="1:18">
      <c r="A120" s="3">
        <f t="shared" si="2"/>
        <v>113</v>
      </c>
      <c r="B120" s="4">
        <v>45098</v>
      </c>
      <c r="C120" s="3" t="s">
        <v>148</v>
      </c>
      <c r="D120" s="3" t="s">
        <v>149</v>
      </c>
      <c r="E120" s="3" t="s">
        <v>29</v>
      </c>
      <c r="F120" s="3" t="s">
        <v>30</v>
      </c>
      <c r="G120" s="3">
        <v>34</v>
      </c>
      <c r="H120" s="5"/>
      <c r="I120" s="5"/>
      <c r="J120" s="5"/>
      <c r="K120" s="5"/>
      <c r="L120" s="5"/>
      <c r="M120" s="5"/>
      <c r="N120" s="6">
        <f t="shared" si="3"/>
        <v>9360</v>
      </c>
      <c r="O120" s="5"/>
      <c r="P120" s="5"/>
      <c r="Q120" s="5"/>
      <c r="R120" s="5"/>
    </row>
    <row r="121" spans="1:18">
      <c r="A121" s="3">
        <f t="shared" si="2"/>
        <v>114</v>
      </c>
      <c r="B121" s="4">
        <v>45099</v>
      </c>
      <c r="C121" s="3" t="s">
        <v>157</v>
      </c>
      <c r="D121" s="3" t="s">
        <v>136</v>
      </c>
      <c r="E121" s="3" t="s">
        <v>29</v>
      </c>
      <c r="F121" s="3" t="s">
        <v>30</v>
      </c>
      <c r="G121" s="3">
        <v>83</v>
      </c>
      <c r="H121" s="3"/>
      <c r="I121" s="5"/>
      <c r="J121" s="5"/>
      <c r="K121" s="5"/>
      <c r="L121" s="5"/>
      <c r="M121" s="5"/>
      <c r="N121" s="6">
        <f t="shared" si="3"/>
        <v>9443</v>
      </c>
      <c r="O121" s="5"/>
      <c r="P121" s="5"/>
      <c r="Q121" s="5"/>
      <c r="R121" s="5"/>
    </row>
    <row r="122" spans="1:18">
      <c r="A122" s="3">
        <f t="shared" si="2"/>
        <v>115</v>
      </c>
      <c r="B122" s="4">
        <v>45099</v>
      </c>
      <c r="C122" s="3" t="s">
        <v>133</v>
      </c>
      <c r="D122" s="3" t="s">
        <v>165</v>
      </c>
      <c r="E122" s="3" t="s">
        <v>29</v>
      </c>
      <c r="F122" s="3" t="s">
        <v>30</v>
      </c>
      <c r="G122" s="3"/>
      <c r="H122" s="3">
        <v>28</v>
      </c>
      <c r="I122" s="5"/>
      <c r="J122" s="5"/>
      <c r="K122" s="5"/>
      <c r="L122" s="5"/>
      <c r="M122" s="5"/>
      <c r="N122" s="6">
        <f t="shared" si="3"/>
        <v>9471</v>
      </c>
      <c r="O122" s="5"/>
      <c r="P122" s="5"/>
      <c r="Q122" s="5"/>
      <c r="R122" s="5"/>
    </row>
    <row r="123" spans="1:18">
      <c r="A123" s="3">
        <f t="shared" si="2"/>
        <v>116</v>
      </c>
      <c r="B123" s="4">
        <v>45099</v>
      </c>
      <c r="C123" s="3" t="s">
        <v>165</v>
      </c>
      <c r="D123" s="3" t="s">
        <v>166</v>
      </c>
      <c r="E123" s="3" t="s">
        <v>29</v>
      </c>
      <c r="F123" s="3" t="s">
        <v>30</v>
      </c>
      <c r="G123" s="3"/>
      <c r="H123" s="3">
        <v>5</v>
      </c>
      <c r="I123" s="5"/>
      <c r="J123" s="5"/>
      <c r="K123" s="5"/>
      <c r="L123" s="5"/>
      <c r="M123" s="5"/>
      <c r="N123" s="6">
        <f t="shared" si="3"/>
        <v>9476</v>
      </c>
      <c r="O123" s="5"/>
      <c r="P123" s="5"/>
      <c r="Q123" s="5"/>
      <c r="R123" s="5"/>
    </row>
    <row r="124" spans="1:18">
      <c r="A124" s="3">
        <f t="shared" si="2"/>
        <v>117</v>
      </c>
      <c r="B124" s="4">
        <v>45099</v>
      </c>
      <c r="C124" s="3" t="s">
        <v>166</v>
      </c>
      <c r="D124" s="3" t="s">
        <v>167</v>
      </c>
      <c r="E124" s="3" t="s">
        <v>29</v>
      </c>
      <c r="F124" s="3" t="s">
        <v>30</v>
      </c>
      <c r="G124" s="3"/>
      <c r="H124" s="3">
        <v>57</v>
      </c>
      <c r="I124" s="5"/>
      <c r="J124" s="5"/>
      <c r="K124" s="5"/>
      <c r="L124" s="5"/>
      <c r="M124" s="5"/>
      <c r="N124" s="6">
        <f t="shared" si="3"/>
        <v>9533</v>
      </c>
      <c r="O124" s="5"/>
      <c r="P124" s="5"/>
      <c r="Q124" s="5"/>
      <c r="R124" s="5"/>
    </row>
    <row r="125" spans="1:18">
      <c r="A125" s="3">
        <f t="shared" si="2"/>
        <v>118</v>
      </c>
      <c r="B125" s="4">
        <v>45099</v>
      </c>
      <c r="C125" s="3" t="s">
        <v>167</v>
      </c>
      <c r="D125" s="3" t="s">
        <v>168</v>
      </c>
      <c r="E125" s="3" t="s">
        <v>29</v>
      </c>
      <c r="F125" s="3" t="s">
        <v>30</v>
      </c>
      <c r="G125" s="3"/>
      <c r="H125" s="3">
        <v>10</v>
      </c>
      <c r="I125" s="5"/>
      <c r="J125" s="5"/>
      <c r="K125" s="5"/>
      <c r="L125" s="5"/>
      <c r="M125" s="5"/>
      <c r="N125" s="6">
        <f t="shared" si="3"/>
        <v>9543</v>
      </c>
      <c r="O125" s="5"/>
      <c r="P125" s="5"/>
      <c r="Q125" s="5"/>
      <c r="R125" s="5"/>
    </row>
    <row r="126" spans="1:18">
      <c r="A126" s="3">
        <f t="shared" si="2"/>
        <v>119</v>
      </c>
      <c r="B126" s="4">
        <v>45099</v>
      </c>
      <c r="C126" s="3" t="s">
        <v>168</v>
      </c>
      <c r="D126" s="3" t="s">
        <v>140</v>
      </c>
      <c r="E126" s="3" t="s">
        <v>29</v>
      </c>
      <c r="F126" s="3" t="s">
        <v>30</v>
      </c>
      <c r="G126" s="3"/>
      <c r="H126" s="3">
        <v>21</v>
      </c>
      <c r="I126" s="5"/>
      <c r="J126" s="5"/>
      <c r="K126" s="5"/>
      <c r="L126" s="5"/>
      <c r="M126" s="5"/>
      <c r="N126" s="6">
        <f t="shared" si="3"/>
        <v>9564</v>
      </c>
      <c r="O126" s="5"/>
      <c r="P126" s="5"/>
      <c r="Q126" s="5"/>
      <c r="R126" s="5"/>
    </row>
    <row r="127" spans="1:18">
      <c r="A127" s="3">
        <f t="shared" si="2"/>
        <v>120</v>
      </c>
      <c r="B127" s="4">
        <v>45099</v>
      </c>
      <c r="C127" s="3" t="s">
        <v>167</v>
      </c>
      <c r="D127" s="3" t="s">
        <v>169</v>
      </c>
      <c r="E127" s="3" t="s">
        <v>29</v>
      </c>
      <c r="F127" s="3" t="s">
        <v>30</v>
      </c>
      <c r="G127" s="3">
        <v>19</v>
      </c>
      <c r="H127" s="3"/>
      <c r="I127" s="5"/>
      <c r="J127" s="5"/>
      <c r="K127" s="5"/>
      <c r="L127" s="5"/>
      <c r="M127" s="5"/>
      <c r="N127" s="6">
        <f t="shared" si="3"/>
        <v>9583</v>
      </c>
      <c r="O127" s="5"/>
      <c r="P127" s="5"/>
      <c r="Q127" s="5"/>
      <c r="R127" s="5"/>
    </row>
    <row r="128" spans="1:18">
      <c r="A128" s="3">
        <f t="shared" si="2"/>
        <v>121</v>
      </c>
      <c r="B128" s="4">
        <v>45100</v>
      </c>
      <c r="C128" s="3" t="s">
        <v>170</v>
      </c>
      <c r="D128" s="3" t="s">
        <v>171</v>
      </c>
      <c r="E128" s="3" t="s">
        <v>29</v>
      </c>
      <c r="F128" s="3" t="s">
        <v>30</v>
      </c>
      <c r="G128" s="3">
        <v>100</v>
      </c>
      <c r="H128" s="3"/>
      <c r="I128" s="5"/>
      <c r="J128" s="5"/>
      <c r="K128" s="5"/>
      <c r="L128" s="5"/>
      <c r="M128" s="5"/>
      <c r="N128" s="6">
        <f t="shared" si="3"/>
        <v>9683</v>
      </c>
      <c r="O128" s="5"/>
      <c r="P128" s="5"/>
      <c r="Q128" s="5"/>
      <c r="R128" s="5"/>
    </row>
    <row r="129" spans="1:18">
      <c r="A129" s="3">
        <f t="shared" si="2"/>
        <v>122</v>
      </c>
      <c r="B129" s="4">
        <v>45102</v>
      </c>
      <c r="C129" s="3" t="s">
        <v>172</v>
      </c>
      <c r="D129" s="3" t="s">
        <v>75</v>
      </c>
      <c r="E129" s="3" t="s">
        <v>29</v>
      </c>
      <c r="F129" s="3" t="s">
        <v>30</v>
      </c>
      <c r="G129" s="3">
        <v>43</v>
      </c>
      <c r="H129" s="3"/>
      <c r="I129" s="5"/>
      <c r="J129" s="5"/>
      <c r="K129" s="5"/>
      <c r="L129" s="5"/>
      <c r="M129" s="5"/>
      <c r="N129" s="6">
        <f t="shared" si="3"/>
        <v>9726</v>
      </c>
      <c r="O129" s="5"/>
      <c r="P129" s="5"/>
      <c r="Q129" s="5"/>
      <c r="R129" s="5"/>
    </row>
    <row r="130" spans="1:18">
      <c r="A130" s="3">
        <f t="shared" si="2"/>
        <v>123</v>
      </c>
      <c r="B130" s="4">
        <v>45102</v>
      </c>
      <c r="C130" s="3" t="s">
        <v>173</v>
      </c>
      <c r="D130" s="3" t="s">
        <v>172</v>
      </c>
      <c r="E130" s="3" t="s">
        <v>29</v>
      </c>
      <c r="F130" s="3" t="s">
        <v>30</v>
      </c>
      <c r="G130" s="3">
        <v>25</v>
      </c>
      <c r="H130" s="3"/>
      <c r="I130" s="5"/>
      <c r="J130" s="5"/>
      <c r="K130" s="5"/>
      <c r="L130" s="5"/>
      <c r="M130" s="5"/>
      <c r="N130" s="6">
        <f t="shared" si="3"/>
        <v>9751</v>
      </c>
      <c r="O130" s="5"/>
      <c r="P130" s="5"/>
      <c r="Q130" s="5"/>
      <c r="R130" s="5"/>
    </row>
    <row r="131" spans="1:18">
      <c r="A131" s="3">
        <f t="shared" si="2"/>
        <v>124</v>
      </c>
      <c r="B131" s="4">
        <v>45102</v>
      </c>
      <c r="C131" s="3" t="s">
        <v>174</v>
      </c>
      <c r="D131" s="3" t="s">
        <v>173</v>
      </c>
      <c r="E131" s="3" t="s">
        <v>29</v>
      </c>
      <c r="F131" s="3" t="s">
        <v>30</v>
      </c>
      <c r="G131" s="3">
        <v>48</v>
      </c>
      <c r="H131" s="3"/>
      <c r="I131" s="5"/>
      <c r="J131" s="5"/>
      <c r="K131" s="5"/>
      <c r="L131" s="5"/>
      <c r="M131" s="5"/>
      <c r="N131" s="6">
        <f t="shared" si="3"/>
        <v>9799</v>
      </c>
      <c r="O131" s="5"/>
      <c r="P131" s="5"/>
      <c r="Q131" s="5"/>
      <c r="R131" s="5"/>
    </row>
    <row r="132" spans="1:18">
      <c r="A132" s="3">
        <f t="shared" si="2"/>
        <v>125</v>
      </c>
      <c r="B132" s="4">
        <v>45102</v>
      </c>
      <c r="C132" s="3" t="s">
        <v>175</v>
      </c>
      <c r="D132" s="3" t="s">
        <v>117</v>
      </c>
      <c r="E132" s="3" t="s">
        <v>176</v>
      </c>
      <c r="F132" s="3" t="s">
        <v>30</v>
      </c>
      <c r="G132" s="3">
        <v>3</v>
      </c>
      <c r="H132" s="3"/>
      <c r="I132" s="5"/>
      <c r="J132" s="5"/>
      <c r="K132" s="5"/>
      <c r="L132" s="5"/>
      <c r="M132" s="5"/>
      <c r="N132" s="6">
        <f t="shared" si="3"/>
        <v>9802</v>
      </c>
      <c r="O132" s="5"/>
      <c r="P132" s="5"/>
      <c r="Q132" s="5"/>
      <c r="R132" s="5"/>
    </row>
    <row r="133" spans="1:18">
      <c r="A133" s="3">
        <f t="shared" si="2"/>
        <v>126</v>
      </c>
      <c r="B133" s="4">
        <v>45102</v>
      </c>
      <c r="C133" s="3" t="s">
        <v>177</v>
      </c>
      <c r="D133" s="3" t="s">
        <v>178</v>
      </c>
      <c r="E133" s="3" t="s">
        <v>176</v>
      </c>
      <c r="F133" s="3" t="s">
        <v>30</v>
      </c>
      <c r="G133" s="3">
        <v>3</v>
      </c>
      <c r="H133" s="3"/>
      <c r="I133" s="5"/>
      <c r="J133" s="5"/>
      <c r="K133" s="5"/>
      <c r="L133" s="5"/>
      <c r="M133" s="5"/>
      <c r="N133" s="6">
        <f t="shared" si="3"/>
        <v>9805</v>
      </c>
      <c r="O133" s="5"/>
      <c r="P133" s="5"/>
      <c r="Q133" s="5"/>
      <c r="R133" s="5"/>
    </row>
    <row r="134" spans="1:18">
      <c r="A134" s="3">
        <f t="shared" si="2"/>
        <v>127</v>
      </c>
      <c r="B134" s="4">
        <v>45102</v>
      </c>
      <c r="C134" s="3" t="s">
        <v>179</v>
      </c>
      <c r="D134" s="3" t="s">
        <v>120</v>
      </c>
      <c r="E134" s="3" t="s">
        <v>176</v>
      </c>
      <c r="F134" s="3" t="s">
        <v>30</v>
      </c>
      <c r="G134" s="3">
        <v>3</v>
      </c>
      <c r="H134" s="3"/>
      <c r="I134" s="5"/>
      <c r="J134" s="5"/>
      <c r="K134" s="5"/>
      <c r="L134" s="5"/>
      <c r="M134" s="5"/>
      <c r="N134" s="6">
        <f t="shared" si="3"/>
        <v>9808</v>
      </c>
      <c r="O134" s="5"/>
      <c r="P134" s="5"/>
      <c r="Q134" s="5"/>
      <c r="R134" s="5"/>
    </row>
    <row r="135" spans="1:18">
      <c r="A135" s="3">
        <f t="shared" si="2"/>
        <v>128</v>
      </c>
      <c r="B135" s="4">
        <v>45102</v>
      </c>
      <c r="C135" s="3" t="s">
        <v>120</v>
      </c>
      <c r="D135" s="3" t="s">
        <v>180</v>
      </c>
      <c r="E135" s="3" t="s">
        <v>176</v>
      </c>
      <c r="F135" s="3" t="s">
        <v>30</v>
      </c>
      <c r="G135" s="3">
        <v>3</v>
      </c>
      <c r="H135" s="3"/>
      <c r="I135" s="5"/>
      <c r="J135" s="5"/>
      <c r="K135" s="5"/>
      <c r="L135" s="5"/>
      <c r="M135" s="5"/>
      <c r="N135" s="6">
        <f t="shared" si="3"/>
        <v>9811</v>
      </c>
      <c r="O135" s="5"/>
      <c r="P135" s="5"/>
      <c r="Q135" s="5"/>
      <c r="R135" s="5"/>
    </row>
    <row r="136" spans="1:18">
      <c r="A136" s="3">
        <f t="shared" si="2"/>
        <v>129</v>
      </c>
      <c r="B136" s="4">
        <v>45114</v>
      </c>
      <c r="C136" s="3" t="s">
        <v>181</v>
      </c>
      <c r="D136" s="3" t="s">
        <v>156</v>
      </c>
      <c r="E136" s="3" t="s">
        <v>29</v>
      </c>
      <c r="F136" s="3" t="s">
        <v>30</v>
      </c>
      <c r="G136" s="3"/>
      <c r="H136" s="3"/>
      <c r="I136" s="3"/>
      <c r="J136" s="3">
        <v>180</v>
      </c>
      <c r="K136" s="5"/>
      <c r="L136" s="5"/>
      <c r="M136" s="5"/>
      <c r="N136" s="6">
        <f t="shared" si="3"/>
        <v>9991</v>
      </c>
      <c r="O136" s="5"/>
      <c r="P136" s="5"/>
      <c r="Q136" s="5"/>
      <c r="R136" s="5"/>
    </row>
    <row r="137" spans="1:18">
      <c r="A137" s="3">
        <f t="shared" si="2"/>
        <v>130</v>
      </c>
      <c r="B137" s="4">
        <v>45116</v>
      </c>
      <c r="C137" s="3" t="s">
        <v>107</v>
      </c>
      <c r="D137" s="3" t="s">
        <v>181</v>
      </c>
      <c r="E137" s="3" t="s">
        <v>29</v>
      </c>
      <c r="F137" s="3" t="s">
        <v>30</v>
      </c>
      <c r="G137" s="3"/>
      <c r="H137" s="3"/>
      <c r="I137" s="3"/>
      <c r="J137" s="3">
        <v>66</v>
      </c>
      <c r="K137" s="5"/>
      <c r="L137" s="5"/>
      <c r="M137" s="5"/>
      <c r="N137" s="6">
        <f t="shared" si="3"/>
        <v>10057</v>
      </c>
      <c r="O137" s="5"/>
      <c r="P137" s="5"/>
      <c r="Q137" s="5"/>
      <c r="R137" s="5"/>
    </row>
    <row r="138" spans="1:18">
      <c r="A138" s="3">
        <f t="shared" ref="A138:A183" si="4">1+A137</f>
        <v>131</v>
      </c>
      <c r="B138" s="4">
        <v>45116</v>
      </c>
      <c r="C138" s="3" t="s">
        <v>182</v>
      </c>
      <c r="D138" s="3" t="s">
        <v>107</v>
      </c>
      <c r="E138" s="3" t="s">
        <v>29</v>
      </c>
      <c r="F138" s="3" t="s">
        <v>30</v>
      </c>
      <c r="G138" s="3"/>
      <c r="H138" s="3"/>
      <c r="I138" s="3"/>
      <c r="J138" s="3">
        <v>84</v>
      </c>
      <c r="K138" s="5"/>
      <c r="L138" s="5"/>
      <c r="M138" s="5"/>
      <c r="N138" s="6">
        <f t="shared" ref="N138:N183" si="5">+N137+G138+H138+I138+J138+K138+L138+M138</f>
        <v>10141</v>
      </c>
      <c r="O138" s="5"/>
      <c r="P138" s="5"/>
      <c r="Q138" s="5"/>
      <c r="R138" s="5"/>
    </row>
    <row r="139" spans="1:18">
      <c r="A139" s="3">
        <f t="shared" si="4"/>
        <v>132</v>
      </c>
      <c r="B139" s="4">
        <v>45116</v>
      </c>
      <c r="C139" s="3" t="s">
        <v>183</v>
      </c>
      <c r="D139" s="3" t="s">
        <v>182</v>
      </c>
      <c r="E139" s="3" t="s">
        <v>29</v>
      </c>
      <c r="F139" s="3" t="s">
        <v>30</v>
      </c>
      <c r="G139" s="3"/>
      <c r="H139" s="3"/>
      <c r="I139" s="3"/>
      <c r="J139" s="3">
        <v>168</v>
      </c>
      <c r="K139" s="5"/>
      <c r="L139" s="5"/>
      <c r="M139" s="5"/>
      <c r="N139" s="6">
        <f t="shared" si="5"/>
        <v>10309</v>
      </c>
      <c r="O139" s="5"/>
      <c r="P139" s="5"/>
      <c r="Q139" s="5"/>
      <c r="R139" s="5"/>
    </row>
    <row r="140" spans="1:18">
      <c r="A140" s="3">
        <f t="shared" si="4"/>
        <v>133</v>
      </c>
      <c r="B140" s="4">
        <v>45116</v>
      </c>
      <c r="C140" s="3" t="s">
        <v>182</v>
      </c>
      <c r="D140" s="3" t="s">
        <v>184</v>
      </c>
      <c r="E140" s="3" t="s">
        <v>29</v>
      </c>
      <c r="F140" s="3" t="s">
        <v>30</v>
      </c>
      <c r="G140" s="3">
        <v>63</v>
      </c>
      <c r="H140" s="3"/>
      <c r="I140" s="3"/>
      <c r="J140" s="3"/>
      <c r="K140" s="5"/>
      <c r="L140" s="5"/>
      <c r="M140" s="5"/>
      <c r="N140" s="6">
        <f t="shared" si="5"/>
        <v>10372</v>
      </c>
      <c r="O140" s="5"/>
      <c r="P140" s="5"/>
      <c r="Q140" s="5"/>
      <c r="R140" s="5"/>
    </row>
    <row r="141" spans="1:18">
      <c r="A141" s="3">
        <f t="shared" si="4"/>
        <v>134</v>
      </c>
      <c r="B141" s="4">
        <v>45116</v>
      </c>
      <c r="C141" s="3" t="s">
        <v>128</v>
      </c>
      <c r="D141" s="3" t="s">
        <v>183</v>
      </c>
      <c r="E141" s="3" t="s">
        <v>29</v>
      </c>
      <c r="F141" s="3" t="s">
        <v>30</v>
      </c>
      <c r="G141" s="3"/>
      <c r="H141" s="3"/>
      <c r="I141" s="3"/>
      <c r="J141" s="3">
        <v>54</v>
      </c>
      <c r="K141" s="5"/>
      <c r="L141" s="5"/>
      <c r="M141" s="5"/>
      <c r="N141" s="6">
        <f t="shared" si="5"/>
        <v>10426</v>
      </c>
      <c r="O141" s="5"/>
      <c r="P141" s="5"/>
      <c r="Q141" s="5"/>
      <c r="R141" s="5"/>
    </row>
    <row r="142" spans="1:18">
      <c r="A142" s="3">
        <f t="shared" si="4"/>
        <v>135</v>
      </c>
      <c r="B142" s="4">
        <v>45116</v>
      </c>
      <c r="C142" s="3" t="s">
        <v>185</v>
      </c>
      <c r="D142" s="3" t="s">
        <v>128</v>
      </c>
      <c r="E142" s="3" t="s">
        <v>29</v>
      </c>
      <c r="F142" s="3" t="s">
        <v>30</v>
      </c>
      <c r="G142" s="3"/>
      <c r="H142" s="3"/>
      <c r="I142" s="3"/>
      <c r="J142" s="3">
        <v>71</v>
      </c>
      <c r="K142" s="5"/>
      <c r="L142" s="5"/>
      <c r="M142" s="5"/>
      <c r="N142" s="6">
        <f t="shared" si="5"/>
        <v>10497</v>
      </c>
      <c r="O142" s="5"/>
      <c r="P142" s="5"/>
      <c r="Q142" s="5"/>
      <c r="R142" s="5"/>
    </row>
    <row r="143" spans="1:18">
      <c r="A143" s="3">
        <f t="shared" si="4"/>
        <v>136</v>
      </c>
      <c r="B143" s="4">
        <v>45117</v>
      </c>
      <c r="C143" s="3" t="s">
        <v>183</v>
      </c>
      <c r="D143" s="3" t="s">
        <v>186</v>
      </c>
      <c r="E143" s="3" t="s">
        <v>29</v>
      </c>
      <c r="F143" s="3" t="s">
        <v>30</v>
      </c>
      <c r="G143" s="3">
        <v>104</v>
      </c>
      <c r="H143" s="3"/>
      <c r="I143" s="3"/>
      <c r="J143" s="3"/>
      <c r="K143" s="5"/>
      <c r="L143" s="5"/>
      <c r="M143" s="5"/>
      <c r="N143" s="6">
        <f t="shared" si="5"/>
        <v>10601</v>
      </c>
      <c r="O143" s="5"/>
      <c r="P143" s="5"/>
      <c r="Q143" s="5"/>
      <c r="R143" s="5"/>
    </row>
    <row r="144" spans="1:18">
      <c r="A144" s="3">
        <f t="shared" si="4"/>
        <v>137</v>
      </c>
      <c r="B144" s="4">
        <v>45117</v>
      </c>
      <c r="C144" s="3" t="s">
        <v>187</v>
      </c>
      <c r="D144" s="3" t="s">
        <v>188</v>
      </c>
      <c r="E144" s="3" t="s">
        <v>29</v>
      </c>
      <c r="F144" s="3" t="s">
        <v>30</v>
      </c>
      <c r="G144" s="3">
        <v>50</v>
      </c>
      <c r="H144" s="3"/>
      <c r="I144" s="3"/>
      <c r="J144" s="3"/>
      <c r="K144" s="5"/>
      <c r="L144" s="5"/>
      <c r="M144" s="5"/>
      <c r="N144" s="6">
        <f t="shared" si="5"/>
        <v>10651</v>
      </c>
      <c r="O144" s="5"/>
      <c r="P144" s="5"/>
      <c r="Q144" s="5"/>
      <c r="R144" s="5"/>
    </row>
    <row r="145" spans="1:18">
      <c r="A145" s="3">
        <f t="shared" si="4"/>
        <v>138</v>
      </c>
      <c r="B145" s="4">
        <v>45118</v>
      </c>
      <c r="C145" s="3" t="s">
        <v>112</v>
      </c>
      <c r="D145" s="3" t="s">
        <v>185</v>
      </c>
      <c r="E145" s="3" t="s">
        <v>29</v>
      </c>
      <c r="F145" s="3" t="s">
        <v>30</v>
      </c>
      <c r="G145" s="5"/>
      <c r="H145" s="5"/>
      <c r="I145" s="5"/>
      <c r="J145" s="6">
        <v>78</v>
      </c>
      <c r="K145" s="5"/>
      <c r="L145" s="5"/>
      <c r="M145" s="5"/>
      <c r="N145" s="6">
        <f t="shared" si="5"/>
        <v>10729</v>
      </c>
      <c r="O145" s="5"/>
      <c r="P145" s="5"/>
      <c r="Q145" s="5"/>
      <c r="R145" s="5"/>
    </row>
    <row r="146" spans="1:18">
      <c r="A146" s="3">
        <f t="shared" si="4"/>
        <v>139</v>
      </c>
      <c r="B146" s="4">
        <v>45118</v>
      </c>
      <c r="C146" s="3" t="s">
        <v>108</v>
      </c>
      <c r="D146" s="3" t="s">
        <v>112</v>
      </c>
      <c r="E146" s="3" t="s">
        <v>29</v>
      </c>
      <c r="F146" s="3" t="s">
        <v>30</v>
      </c>
      <c r="G146" s="5"/>
      <c r="H146" s="5"/>
      <c r="I146" s="5"/>
      <c r="J146" s="6">
        <v>300</v>
      </c>
      <c r="K146" s="5"/>
      <c r="L146" s="5"/>
      <c r="M146" s="5"/>
      <c r="N146" s="6">
        <f t="shared" si="5"/>
        <v>11029</v>
      </c>
      <c r="O146" s="5"/>
      <c r="P146" s="5"/>
      <c r="Q146" s="5"/>
      <c r="R146" s="5"/>
    </row>
    <row r="147" spans="1:18">
      <c r="A147" s="3">
        <f t="shared" si="4"/>
        <v>140</v>
      </c>
      <c r="B147" s="4">
        <v>45119</v>
      </c>
      <c r="C147" s="3" t="s">
        <v>108</v>
      </c>
      <c r="D147" s="3" t="s">
        <v>112</v>
      </c>
      <c r="E147" s="3" t="s">
        <v>29</v>
      </c>
      <c r="F147" s="3" t="s">
        <v>30</v>
      </c>
      <c r="G147" s="5"/>
      <c r="H147" s="5"/>
      <c r="I147" s="5"/>
      <c r="J147" s="6">
        <v>30</v>
      </c>
      <c r="K147" s="5"/>
      <c r="L147" s="5"/>
      <c r="M147" s="5"/>
      <c r="N147" s="6">
        <f t="shared" si="5"/>
        <v>11059</v>
      </c>
      <c r="O147" s="5"/>
      <c r="P147" s="5"/>
      <c r="Q147" s="5"/>
      <c r="R147" s="5"/>
    </row>
    <row r="148" spans="1:18">
      <c r="A148" s="3">
        <f t="shared" si="4"/>
        <v>141</v>
      </c>
      <c r="B148" s="4">
        <v>45120</v>
      </c>
      <c r="C148" s="3" t="s">
        <v>108</v>
      </c>
      <c r="D148" s="3" t="s">
        <v>112</v>
      </c>
      <c r="E148" s="3" t="s">
        <v>29</v>
      </c>
      <c r="F148" s="3" t="s">
        <v>30</v>
      </c>
      <c r="G148" s="5"/>
      <c r="H148" s="5"/>
      <c r="I148" s="5"/>
      <c r="J148" s="3">
        <v>22</v>
      </c>
      <c r="K148" s="5"/>
      <c r="L148" s="5"/>
      <c r="M148" s="5"/>
      <c r="N148" s="6">
        <f t="shared" si="5"/>
        <v>11081</v>
      </c>
      <c r="O148" s="5"/>
      <c r="P148" s="5"/>
      <c r="Q148" s="5"/>
      <c r="R148" s="5"/>
    </row>
    <row r="149" spans="1:18">
      <c r="A149" s="3">
        <f t="shared" si="4"/>
        <v>142</v>
      </c>
      <c r="B149" s="4">
        <v>45120</v>
      </c>
      <c r="C149" s="3" t="s">
        <v>110</v>
      </c>
      <c r="D149" s="3" t="s">
        <v>108</v>
      </c>
      <c r="E149" s="3" t="s">
        <v>29</v>
      </c>
      <c r="F149" s="3" t="s">
        <v>30</v>
      </c>
      <c r="G149" s="5"/>
      <c r="H149" s="5"/>
      <c r="I149" s="5"/>
      <c r="J149" s="3">
        <v>25</v>
      </c>
      <c r="K149" s="5"/>
      <c r="L149" s="5"/>
      <c r="M149" s="5"/>
      <c r="N149" s="6">
        <f t="shared" si="5"/>
        <v>11106</v>
      </c>
      <c r="O149" s="5"/>
      <c r="P149" s="5"/>
      <c r="Q149" s="5"/>
      <c r="R149" s="5"/>
    </row>
    <row r="150" spans="1:18">
      <c r="A150" s="3">
        <f t="shared" si="4"/>
        <v>143</v>
      </c>
      <c r="B150" s="4">
        <v>45120</v>
      </c>
      <c r="C150" s="3" t="s">
        <v>76</v>
      </c>
      <c r="D150" s="3" t="s">
        <v>110</v>
      </c>
      <c r="E150" s="3" t="s">
        <v>29</v>
      </c>
      <c r="F150" s="3" t="s">
        <v>30</v>
      </c>
      <c r="G150" s="5"/>
      <c r="H150" s="5"/>
      <c r="I150" s="5"/>
      <c r="J150" s="3">
        <v>14</v>
      </c>
      <c r="K150" s="5"/>
      <c r="L150" s="5"/>
      <c r="M150" s="5"/>
      <c r="N150" s="6">
        <f t="shared" si="5"/>
        <v>11120</v>
      </c>
      <c r="O150" s="5"/>
      <c r="P150" s="5"/>
      <c r="Q150" s="5"/>
      <c r="R150" s="5"/>
    </row>
    <row r="151" spans="1:18">
      <c r="A151" s="3">
        <f t="shared" si="4"/>
        <v>144</v>
      </c>
      <c r="B151" s="4">
        <v>45121</v>
      </c>
      <c r="C151" s="3" t="s">
        <v>187</v>
      </c>
      <c r="D151" s="3" t="s">
        <v>189</v>
      </c>
      <c r="E151" s="3" t="s">
        <v>29</v>
      </c>
      <c r="F151" s="3" t="s">
        <v>30</v>
      </c>
      <c r="G151" s="3">
        <v>13</v>
      </c>
      <c r="H151" s="5"/>
      <c r="I151" s="5"/>
      <c r="J151" s="5"/>
      <c r="K151" s="5"/>
      <c r="L151" s="5"/>
      <c r="M151" s="5"/>
      <c r="N151" s="6">
        <f t="shared" si="5"/>
        <v>11133</v>
      </c>
      <c r="O151" s="5"/>
      <c r="P151" s="5"/>
      <c r="Q151" s="5"/>
      <c r="R151" s="5"/>
    </row>
    <row r="152" spans="1:18">
      <c r="A152" s="3">
        <f t="shared" si="4"/>
        <v>145</v>
      </c>
      <c r="B152" s="4">
        <v>45121</v>
      </c>
      <c r="C152" s="3" t="s">
        <v>187</v>
      </c>
      <c r="D152" s="3" t="s">
        <v>188</v>
      </c>
      <c r="E152" s="3" t="s">
        <v>29</v>
      </c>
      <c r="F152" s="3" t="s">
        <v>30</v>
      </c>
      <c r="G152" s="3">
        <v>13</v>
      </c>
      <c r="H152" s="5"/>
      <c r="I152" s="5"/>
      <c r="J152" s="5"/>
      <c r="K152" s="5"/>
      <c r="L152" s="5"/>
      <c r="M152" s="5"/>
      <c r="N152" s="6">
        <f t="shared" si="5"/>
        <v>11146</v>
      </c>
      <c r="O152" s="5"/>
      <c r="P152" s="5"/>
      <c r="Q152" s="5"/>
      <c r="R152" s="5"/>
    </row>
    <row r="153" spans="1:18">
      <c r="A153" s="3">
        <f t="shared" si="4"/>
        <v>146</v>
      </c>
      <c r="B153" s="4">
        <v>45121</v>
      </c>
      <c r="C153" s="3" t="s">
        <v>188</v>
      </c>
      <c r="D153" s="3" t="s">
        <v>190</v>
      </c>
      <c r="E153" s="3" t="s">
        <v>29</v>
      </c>
      <c r="F153" s="3" t="s">
        <v>30</v>
      </c>
      <c r="G153" s="3">
        <v>71</v>
      </c>
      <c r="H153" s="5"/>
      <c r="I153" s="5"/>
      <c r="J153" s="5"/>
      <c r="K153" s="5"/>
      <c r="L153" s="5"/>
      <c r="M153" s="5"/>
      <c r="N153" s="6">
        <f t="shared" si="5"/>
        <v>11217</v>
      </c>
      <c r="O153" s="5"/>
      <c r="P153" s="5"/>
      <c r="Q153" s="5"/>
      <c r="R153" s="5"/>
    </row>
    <row r="154" spans="1:18">
      <c r="A154" s="3">
        <f t="shared" si="4"/>
        <v>147</v>
      </c>
      <c r="B154" s="4">
        <v>45121</v>
      </c>
      <c r="C154" s="3" t="s">
        <v>188</v>
      </c>
      <c r="D154" s="3" t="s">
        <v>191</v>
      </c>
      <c r="E154" s="3" t="s">
        <v>29</v>
      </c>
      <c r="F154" s="3" t="s">
        <v>30</v>
      </c>
      <c r="G154" s="3">
        <v>45</v>
      </c>
      <c r="H154" s="5"/>
      <c r="I154" s="5"/>
      <c r="J154" s="5"/>
      <c r="K154" s="5"/>
      <c r="L154" s="5"/>
      <c r="M154" s="5"/>
      <c r="N154" s="6">
        <f t="shared" si="5"/>
        <v>11262</v>
      </c>
      <c r="O154" s="5"/>
      <c r="P154" s="5"/>
      <c r="Q154" s="5"/>
      <c r="R154" s="5"/>
    </row>
    <row r="155" spans="1:18">
      <c r="A155" s="3">
        <f t="shared" si="4"/>
        <v>148</v>
      </c>
      <c r="B155" s="4">
        <v>45125</v>
      </c>
      <c r="C155" s="3" t="s">
        <v>33</v>
      </c>
      <c r="D155" s="3" t="s">
        <v>192</v>
      </c>
      <c r="E155" s="3" t="s">
        <v>29</v>
      </c>
      <c r="F155" s="3" t="s">
        <v>30</v>
      </c>
      <c r="G155" s="3"/>
      <c r="H155" s="3">
        <v>283</v>
      </c>
      <c r="I155" s="5"/>
      <c r="J155" s="5"/>
      <c r="K155" s="5"/>
      <c r="L155" s="5"/>
      <c r="M155" s="5"/>
      <c r="N155" s="6">
        <f t="shared" si="5"/>
        <v>11545</v>
      </c>
      <c r="O155" s="5"/>
      <c r="P155" s="5"/>
      <c r="Q155" s="5"/>
      <c r="R155" s="5"/>
    </row>
    <row r="156" spans="1:18">
      <c r="A156" s="3">
        <f t="shared" si="4"/>
        <v>149</v>
      </c>
      <c r="B156" s="4">
        <v>45126</v>
      </c>
      <c r="C156" s="3" t="s">
        <v>192</v>
      </c>
      <c r="D156" s="3" t="s">
        <v>193</v>
      </c>
      <c r="E156" s="3" t="s">
        <v>29</v>
      </c>
      <c r="F156" s="3" t="s">
        <v>30</v>
      </c>
      <c r="G156" s="3">
        <v>65</v>
      </c>
      <c r="H156" s="3"/>
      <c r="I156" s="5"/>
      <c r="J156" s="5"/>
      <c r="K156" s="5"/>
      <c r="L156" s="5"/>
      <c r="M156" s="5"/>
      <c r="N156" s="6">
        <f t="shared" si="5"/>
        <v>11610</v>
      </c>
      <c r="O156" s="5"/>
      <c r="P156" s="5"/>
      <c r="Q156" s="5"/>
      <c r="R156" s="5"/>
    </row>
    <row r="157" spans="1:18">
      <c r="A157" s="3">
        <f t="shared" si="4"/>
        <v>150</v>
      </c>
      <c r="B157" s="4">
        <v>45126</v>
      </c>
      <c r="C157" s="3" t="s">
        <v>192</v>
      </c>
      <c r="D157" s="3" t="s">
        <v>194</v>
      </c>
      <c r="E157" s="3" t="s">
        <v>29</v>
      </c>
      <c r="F157" s="3" t="s">
        <v>30</v>
      </c>
      <c r="G157" s="3">
        <v>80</v>
      </c>
      <c r="H157" s="3"/>
      <c r="I157" s="5"/>
      <c r="J157" s="5"/>
      <c r="K157" s="5"/>
      <c r="L157" s="5"/>
      <c r="M157" s="5"/>
      <c r="N157" s="6">
        <f t="shared" si="5"/>
        <v>11690</v>
      </c>
      <c r="O157" s="5"/>
      <c r="P157" s="5"/>
      <c r="Q157" s="5"/>
      <c r="R157" s="5"/>
    </row>
    <row r="158" spans="1:18">
      <c r="A158" s="3">
        <f t="shared" si="4"/>
        <v>151</v>
      </c>
      <c r="B158" s="4">
        <v>45127</v>
      </c>
      <c r="C158" s="3" t="s">
        <v>192</v>
      </c>
      <c r="D158" s="3" t="s">
        <v>194</v>
      </c>
      <c r="E158" s="3" t="s">
        <v>29</v>
      </c>
      <c r="F158" s="3" t="s">
        <v>30</v>
      </c>
      <c r="G158" s="3">
        <v>68</v>
      </c>
      <c r="H158" s="3"/>
      <c r="I158" s="5"/>
      <c r="J158" s="5"/>
      <c r="K158" s="5"/>
      <c r="L158" s="5"/>
      <c r="M158" s="5"/>
      <c r="N158" s="6">
        <f t="shared" si="5"/>
        <v>11758</v>
      </c>
      <c r="O158" s="5"/>
      <c r="P158" s="5"/>
      <c r="Q158" s="5"/>
      <c r="R158" s="5"/>
    </row>
    <row r="159" spans="1:18">
      <c r="A159" s="3">
        <f t="shared" si="4"/>
        <v>152</v>
      </c>
      <c r="B159" s="4">
        <v>45127</v>
      </c>
      <c r="C159" s="3" t="s">
        <v>194</v>
      </c>
      <c r="D159" s="3" t="s">
        <v>195</v>
      </c>
      <c r="E159" s="3" t="s">
        <v>29</v>
      </c>
      <c r="F159" s="3" t="s">
        <v>30</v>
      </c>
      <c r="G159" s="3">
        <v>138</v>
      </c>
      <c r="H159" s="3"/>
      <c r="I159" s="5"/>
      <c r="J159" s="5"/>
      <c r="K159" s="5"/>
      <c r="L159" s="5"/>
      <c r="M159" s="5"/>
      <c r="N159" s="6">
        <f t="shared" si="5"/>
        <v>11896</v>
      </c>
      <c r="O159" s="5"/>
      <c r="P159" s="5"/>
      <c r="Q159" s="5"/>
      <c r="R159" s="5"/>
    </row>
    <row r="160" spans="1:18">
      <c r="A160" s="3">
        <f t="shared" si="4"/>
        <v>153</v>
      </c>
      <c r="B160" s="4">
        <v>45127</v>
      </c>
      <c r="C160" s="3" t="s">
        <v>195</v>
      </c>
      <c r="D160" s="3" t="s">
        <v>196</v>
      </c>
      <c r="E160" s="3" t="s">
        <v>29</v>
      </c>
      <c r="F160" s="3" t="s">
        <v>30</v>
      </c>
      <c r="G160" s="3">
        <v>49</v>
      </c>
      <c r="H160" s="3"/>
      <c r="I160" s="5"/>
      <c r="J160" s="5"/>
      <c r="K160" s="5"/>
      <c r="L160" s="5"/>
      <c r="M160" s="5"/>
      <c r="N160" s="6">
        <f t="shared" si="5"/>
        <v>11945</v>
      </c>
      <c r="O160" s="5"/>
      <c r="P160" s="5"/>
      <c r="Q160" s="5"/>
      <c r="R160" s="5"/>
    </row>
    <row r="161" spans="1:18">
      <c r="A161" s="3">
        <f t="shared" si="4"/>
        <v>154</v>
      </c>
      <c r="B161" s="4">
        <v>45127</v>
      </c>
      <c r="C161" s="3" t="s">
        <v>195</v>
      </c>
      <c r="D161" s="3" t="s">
        <v>197</v>
      </c>
      <c r="E161" s="3" t="s">
        <v>29</v>
      </c>
      <c r="F161" s="3" t="s">
        <v>30</v>
      </c>
      <c r="G161" s="3">
        <v>15</v>
      </c>
      <c r="H161" s="3"/>
      <c r="I161" s="5"/>
      <c r="J161" s="5"/>
      <c r="K161" s="5"/>
      <c r="L161" s="5"/>
      <c r="M161" s="5"/>
      <c r="N161" s="6">
        <f t="shared" si="5"/>
        <v>11960</v>
      </c>
      <c r="O161" s="5"/>
      <c r="P161" s="5"/>
      <c r="Q161" s="5"/>
      <c r="R161" s="5"/>
    </row>
    <row r="162" spans="1:18">
      <c r="A162" s="3">
        <f t="shared" si="4"/>
        <v>155</v>
      </c>
      <c r="B162" s="4">
        <v>45129</v>
      </c>
      <c r="C162" s="3" t="s">
        <v>198</v>
      </c>
      <c r="D162" s="3" t="s">
        <v>199</v>
      </c>
      <c r="E162" s="3" t="s">
        <v>29</v>
      </c>
      <c r="F162" s="3" t="s">
        <v>30</v>
      </c>
      <c r="G162" s="3">
        <v>60</v>
      </c>
      <c r="H162" s="3"/>
      <c r="I162" s="5"/>
      <c r="J162" s="5"/>
      <c r="K162" s="5"/>
      <c r="L162" s="5"/>
      <c r="M162" s="5"/>
      <c r="N162" s="6">
        <f t="shared" si="5"/>
        <v>12020</v>
      </c>
      <c r="O162" s="5"/>
      <c r="P162" s="5"/>
      <c r="Q162" s="5"/>
      <c r="R162" s="5"/>
    </row>
    <row r="163" spans="1:18">
      <c r="A163" s="3">
        <f t="shared" si="4"/>
        <v>156</v>
      </c>
      <c r="B163" s="4">
        <v>45129</v>
      </c>
      <c r="C163" s="3" t="s">
        <v>200</v>
      </c>
      <c r="D163" s="3" t="s">
        <v>201</v>
      </c>
      <c r="E163" s="3" t="s">
        <v>29</v>
      </c>
      <c r="F163" s="3" t="s">
        <v>30</v>
      </c>
      <c r="G163" s="3">
        <v>23</v>
      </c>
      <c r="H163" s="3"/>
      <c r="I163" s="5"/>
      <c r="J163" s="5"/>
      <c r="K163" s="5"/>
      <c r="L163" s="5"/>
      <c r="M163" s="5"/>
      <c r="N163" s="6">
        <f t="shared" si="5"/>
        <v>12043</v>
      </c>
      <c r="O163" s="5"/>
      <c r="P163" s="5"/>
      <c r="Q163" s="5"/>
      <c r="R163" s="5"/>
    </row>
    <row r="164" spans="1:18">
      <c r="A164" s="3">
        <f t="shared" si="4"/>
        <v>157</v>
      </c>
      <c r="B164" s="4">
        <v>45129</v>
      </c>
      <c r="C164" s="3" t="s">
        <v>202</v>
      </c>
      <c r="D164" s="3" t="s">
        <v>203</v>
      </c>
      <c r="E164" s="3" t="s">
        <v>29</v>
      </c>
      <c r="F164" s="3" t="s">
        <v>30</v>
      </c>
      <c r="G164" s="3">
        <v>58</v>
      </c>
      <c r="H164" s="3"/>
      <c r="I164" s="5"/>
      <c r="J164" s="5"/>
      <c r="K164" s="5"/>
      <c r="L164" s="5"/>
      <c r="M164" s="5"/>
      <c r="N164" s="6">
        <f t="shared" si="5"/>
        <v>12101</v>
      </c>
      <c r="O164" s="5"/>
      <c r="P164" s="5"/>
      <c r="Q164" s="5"/>
      <c r="R164" s="5"/>
    </row>
    <row r="165" spans="1:18">
      <c r="A165" s="3">
        <f t="shared" si="4"/>
        <v>158</v>
      </c>
      <c r="B165" s="4">
        <v>45129</v>
      </c>
      <c r="C165" s="3" t="s">
        <v>202</v>
      </c>
      <c r="D165" s="3" t="s">
        <v>204</v>
      </c>
      <c r="E165" s="3" t="s">
        <v>29</v>
      </c>
      <c r="F165" s="3" t="s">
        <v>30</v>
      </c>
      <c r="G165" s="3">
        <v>18</v>
      </c>
      <c r="H165" s="3"/>
      <c r="I165" s="5"/>
      <c r="J165" s="5"/>
      <c r="K165" s="5"/>
      <c r="L165" s="5"/>
      <c r="M165" s="5"/>
      <c r="N165" s="6">
        <f t="shared" si="5"/>
        <v>12119</v>
      </c>
      <c r="O165" s="5"/>
      <c r="P165" s="5"/>
      <c r="Q165" s="5"/>
      <c r="R165" s="5"/>
    </row>
    <row r="166" spans="1:18">
      <c r="A166" s="3">
        <f t="shared" si="4"/>
        <v>159</v>
      </c>
      <c r="B166" s="4">
        <v>45129</v>
      </c>
      <c r="C166" s="8" t="s">
        <v>205</v>
      </c>
      <c r="D166" s="8" t="s">
        <v>206</v>
      </c>
      <c r="E166" s="3" t="s">
        <v>29</v>
      </c>
      <c r="F166" s="3" t="s">
        <v>30</v>
      </c>
      <c r="G166" s="3">
        <v>8</v>
      </c>
      <c r="H166" s="3"/>
      <c r="I166" s="5"/>
      <c r="J166" s="5"/>
      <c r="K166" s="5"/>
      <c r="L166" s="5"/>
      <c r="M166" s="5"/>
      <c r="N166" s="6">
        <f t="shared" si="5"/>
        <v>12127</v>
      </c>
      <c r="O166" s="5"/>
      <c r="P166" s="5"/>
      <c r="Q166" s="5"/>
      <c r="R166" s="5"/>
    </row>
    <row r="167" spans="1:18">
      <c r="A167" s="3">
        <f t="shared" si="4"/>
        <v>160</v>
      </c>
      <c r="B167" s="4">
        <v>45129</v>
      </c>
      <c r="C167" s="3" t="s">
        <v>206</v>
      </c>
      <c r="D167" s="3" t="s">
        <v>207</v>
      </c>
      <c r="E167" s="3" t="s">
        <v>29</v>
      </c>
      <c r="F167" s="3" t="s">
        <v>30</v>
      </c>
      <c r="G167" s="3">
        <v>23</v>
      </c>
      <c r="H167" s="3"/>
      <c r="I167" s="5"/>
      <c r="J167" s="5"/>
      <c r="K167" s="5"/>
      <c r="L167" s="5"/>
      <c r="M167" s="5"/>
      <c r="N167" s="6">
        <f t="shared" si="5"/>
        <v>12150</v>
      </c>
      <c r="O167" s="5"/>
      <c r="P167" s="5"/>
      <c r="Q167" s="5"/>
      <c r="R167" s="5"/>
    </row>
    <row r="168" spans="1:18">
      <c r="A168" s="3">
        <f t="shared" si="4"/>
        <v>161</v>
      </c>
      <c r="B168" s="4">
        <v>45129</v>
      </c>
      <c r="C168" s="3" t="s">
        <v>207</v>
      </c>
      <c r="D168" s="3" t="s">
        <v>208</v>
      </c>
      <c r="E168" s="3" t="s">
        <v>29</v>
      </c>
      <c r="F168" s="3" t="s">
        <v>30</v>
      </c>
      <c r="G168" s="3">
        <v>30</v>
      </c>
      <c r="H168" s="3"/>
      <c r="I168" s="5"/>
      <c r="J168" s="5"/>
      <c r="K168" s="5"/>
      <c r="L168" s="5"/>
      <c r="M168" s="5"/>
      <c r="N168" s="6">
        <f t="shared" si="5"/>
        <v>12180</v>
      </c>
      <c r="O168" s="5"/>
      <c r="P168" s="5"/>
      <c r="Q168" s="5"/>
      <c r="R168" s="5"/>
    </row>
    <row r="169" spans="1:18">
      <c r="A169" s="3">
        <f t="shared" si="4"/>
        <v>162</v>
      </c>
      <c r="B169" s="4">
        <v>45130</v>
      </c>
      <c r="C169" s="3" t="s">
        <v>204</v>
      </c>
      <c r="D169" s="3" t="s">
        <v>209</v>
      </c>
      <c r="E169" s="3" t="s">
        <v>29</v>
      </c>
      <c r="F169" s="3" t="s">
        <v>30</v>
      </c>
      <c r="G169" s="3">
        <v>9</v>
      </c>
      <c r="H169" s="3"/>
      <c r="I169" s="5"/>
      <c r="J169" s="5"/>
      <c r="K169" s="5"/>
      <c r="L169" s="5"/>
      <c r="M169" s="5"/>
      <c r="N169" s="6">
        <f t="shared" si="5"/>
        <v>12189</v>
      </c>
      <c r="O169" s="5"/>
      <c r="P169" s="5"/>
      <c r="Q169" s="5"/>
      <c r="R169" s="5"/>
    </row>
    <row r="170" spans="1:18">
      <c r="A170" s="3">
        <f t="shared" si="4"/>
        <v>163</v>
      </c>
      <c r="B170" s="4">
        <v>45130</v>
      </c>
      <c r="C170" s="3" t="s">
        <v>209</v>
      </c>
      <c r="D170" s="3" t="s">
        <v>199</v>
      </c>
      <c r="E170" s="3" t="s">
        <v>29</v>
      </c>
      <c r="F170" s="3" t="s">
        <v>30</v>
      </c>
      <c r="G170" s="3">
        <v>60</v>
      </c>
      <c r="H170" s="3"/>
      <c r="I170" s="5"/>
      <c r="J170" s="5"/>
      <c r="K170" s="5"/>
      <c r="L170" s="5"/>
      <c r="M170" s="5"/>
      <c r="N170" s="6">
        <f t="shared" si="5"/>
        <v>12249</v>
      </c>
      <c r="O170" s="5"/>
      <c r="P170" s="5"/>
      <c r="Q170" s="5"/>
      <c r="R170" s="5"/>
    </row>
    <row r="171" spans="1:18">
      <c r="A171" s="3">
        <f t="shared" si="4"/>
        <v>164</v>
      </c>
      <c r="B171" s="4">
        <v>45130</v>
      </c>
      <c r="C171" s="3" t="s">
        <v>203</v>
      </c>
      <c r="D171" s="3" t="s">
        <v>210</v>
      </c>
      <c r="E171" s="3" t="s">
        <v>29</v>
      </c>
      <c r="F171" s="3" t="s">
        <v>30</v>
      </c>
      <c r="G171" s="3">
        <v>27</v>
      </c>
      <c r="H171" s="3"/>
      <c r="I171" s="5"/>
      <c r="J171" s="5"/>
      <c r="K171" s="5"/>
      <c r="L171" s="5"/>
      <c r="M171" s="5"/>
      <c r="N171" s="6">
        <f t="shared" si="5"/>
        <v>12276</v>
      </c>
      <c r="O171" s="5"/>
      <c r="P171" s="5"/>
      <c r="Q171" s="5"/>
      <c r="R171" s="5"/>
    </row>
    <row r="172" spans="1:18">
      <c r="A172" s="3">
        <f t="shared" si="4"/>
        <v>165</v>
      </c>
      <c r="B172" s="4">
        <v>45130</v>
      </c>
      <c r="C172" s="3" t="s">
        <v>210</v>
      </c>
      <c r="D172" s="3" t="s">
        <v>211</v>
      </c>
      <c r="E172" s="3" t="s">
        <v>29</v>
      </c>
      <c r="F172" s="3" t="s">
        <v>30</v>
      </c>
      <c r="G172" s="3">
        <v>10</v>
      </c>
      <c r="H172" s="3"/>
      <c r="I172" s="5"/>
      <c r="J172" s="5"/>
      <c r="K172" s="5"/>
      <c r="L172" s="5"/>
      <c r="M172" s="5"/>
      <c r="N172" s="6">
        <f t="shared" si="5"/>
        <v>12286</v>
      </c>
      <c r="O172" s="5"/>
      <c r="P172" s="5"/>
      <c r="Q172" s="5"/>
      <c r="R172" s="5"/>
    </row>
    <row r="173" spans="1:18">
      <c r="A173" s="3">
        <f t="shared" si="4"/>
        <v>166</v>
      </c>
      <c r="B173" s="4">
        <v>45130</v>
      </c>
      <c r="C173" s="3" t="s">
        <v>210</v>
      </c>
      <c r="D173" s="3" t="s">
        <v>31</v>
      </c>
      <c r="E173" s="3" t="s">
        <v>29</v>
      </c>
      <c r="F173" s="3" t="s">
        <v>30</v>
      </c>
      <c r="G173" s="3">
        <v>74</v>
      </c>
      <c r="H173" s="3"/>
      <c r="I173" s="5"/>
      <c r="J173" s="5"/>
      <c r="K173" s="5"/>
      <c r="L173" s="5"/>
      <c r="M173" s="5"/>
      <c r="N173" s="6">
        <f t="shared" si="5"/>
        <v>12360</v>
      </c>
      <c r="O173" s="5"/>
      <c r="P173" s="5"/>
      <c r="Q173" s="5"/>
      <c r="R173" s="5"/>
    </row>
    <row r="174" spans="1:18">
      <c r="A174" s="3">
        <f t="shared" si="4"/>
        <v>167</v>
      </c>
      <c r="B174" s="4">
        <v>45131</v>
      </c>
      <c r="C174" s="3" t="s">
        <v>212</v>
      </c>
      <c r="D174" s="3" t="s">
        <v>213</v>
      </c>
      <c r="E174" s="3" t="s">
        <v>29</v>
      </c>
      <c r="F174" s="3" t="s">
        <v>30</v>
      </c>
      <c r="G174" s="3">
        <v>42</v>
      </c>
      <c r="H174" s="3"/>
      <c r="I174" s="5"/>
      <c r="J174" s="5"/>
      <c r="K174" s="5"/>
      <c r="L174" s="5"/>
      <c r="M174" s="5"/>
      <c r="N174" s="6">
        <f t="shared" si="5"/>
        <v>12402</v>
      </c>
      <c r="O174" s="5"/>
      <c r="P174" s="5"/>
      <c r="Q174" s="5"/>
      <c r="R174" s="5"/>
    </row>
    <row r="175" spans="1:18">
      <c r="A175" s="3">
        <f t="shared" si="4"/>
        <v>168</v>
      </c>
      <c r="B175" s="4">
        <v>45131</v>
      </c>
      <c r="C175" s="3" t="s">
        <v>213</v>
      </c>
      <c r="D175" s="3" t="s">
        <v>214</v>
      </c>
      <c r="E175" s="3" t="s">
        <v>29</v>
      </c>
      <c r="F175" s="3" t="s">
        <v>30</v>
      </c>
      <c r="G175" s="3">
        <v>12</v>
      </c>
      <c r="H175" s="3"/>
      <c r="I175" s="5"/>
      <c r="J175" s="5"/>
      <c r="K175" s="5"/>
      <c r="L175" s="5"/>
      <c r="M175" s="5"/>
      <c r="N175" s="6">
        <f t="shared" si="5"/>
        <v>12414</v>
      </c>
      <c r="O175" s="5"/>
      <c r="P175" s="5"/>
      <c r="Q175" s="5"/>
      <c r="R175" s="5"/>
    </row>
    <row r="176" spans="1:18">
      <c r="A176" s="3">
        <f t="shared" si="4"/>
        <v>169</v>
      </c>
      <c r="B176" s="4">
        <v>45132</v>
      </c>
      <c r="C176" s="3" t="s">
        <v>123</v>
      </c>
      <c r="D176" s="3" t="s">
        <v>215</v>
      </c>
      <c r="E176" s="3" t="s">
        <v>29</v>
      </c>
      <c r="F176" s="3" t="s">
        <v>30</v>
      </c>
      <c r="G176" s="3"/>
      <c r="H176" s="3">
        <v>89</v>
      </c>
      <c r="I176" s="5"/>
      <c r="J176" s="5"/>
      <c r="K176" s="5"/>
      <c r="L176" s="5"/>
      <c r="M176" s="5"/>
      <c r="N176" s="6">
        <f t="shared" si="5"/>
        <v>12503</v>
      </c>
      <c r="O176" s="5"/>
      <c r="P176" s="5"/>
      <c r="Q176" s="5"/>
      <c r="R176" s="5"/>
    </row>
    <row r="177" spans="1:18">
      <c r="A177" s="3">
        <f t="shared" si="4"/>
        <v>170</v>
      </c>
      <c r="B177" s="4">
        <v>45132</v>
      </c>
      <c r="C177" s="3" t="s">
        <v>215</v>
      </c>
      <c r="D177" s="3" t="s">
        <v>216</v>
      </c>
      <c r="E177" s="3" t="s">
        <v>29</v>
      </c>
      <c r="F177" s="3" t="s">
        <v>30</v>
      </c>
      <c r="G177" s="3"/>
      <c r="H177" s="3">
        <v>125</v>
      </c>
      <c r="I177" s="5"/>
      <c r="J177" s="5"/>
      <c r="K177" s="5"/>
      <c r="L177" s="5"/>
      <c r="M177" s="5"/>
      <c r="N177" s="6">
        <f t="shared" si="5"/>
        <v>12628</v>
      </c>
      <c r="O177" s="5"/>
      <c r="P177" s="5"/>
      <c r="Q177" s="5"/>
      <c r="R177" s="5"/>
    </row>
    <row r="178" spans="1:18">
      <c r="A178" s="3">
        <f t="shared" si="4"/>
        <v>171</v>
      </c>
      <c r="B178" s="4">
        <v>45132</v>
      </c>
      <c r="C178" s="3" t="s">
        <v>194</v>
      </c>
      <c r="D178" s="3" t="s">
        <v>217</v>
      </c>
      <c r="E178" s="3" t="s">
        <v>29</v>
      </c>
      <c r="F178" s="3" t="s">
        <v>30</v>
      </c>
      <c r="G178" s="3"/>
      <c r="H178" s="3">
        <v>61</v>
      </c>
      <c r="I178" s="5"/>
      <c r="J178" s="5"/>
      <c r="K178" s="5"/>
      <c r="L178" s="5"/>
      <c r="M178" s="5"/>
      <c r="N178" s="6">
        <f t="shared" si="5"/>
        <v>12689</v>
      </c>
      <c r="O178" s="5"/>
      <c r="P178" s="5"/>
      <c r="Q178" s="5"/>
      <c r="R178" s="5"/>
    </row>
    <row r="179" spans="1:18">
      <c r="A179" s="3">
        <f t="shared" si="4"/>
        <v>172</v>
      </c>
      <c r="B179" s="4">
        <v>45132</v>
      </c>
      <c r="C179" s="3" t="s">
        <v>31</v>
      </c>
      <c r="D179" s="3" t="s">
        <v>218</v>
      </c>
      <c r="E179" s="3" t="s">
        <v>29</v>
      </c>
      <c r="F179" s="3" t="s">
        <v>30</v>
      </c>
      <c r="G179" s="3"/>
      <c r="H179" s="3">
        <v>24</v>
      </c>
      <c r="I179" s="5"/>
      <c r="J179" s="5"/>
      <c r="K179" s="5"/>
      <c r="L179" s="5"/>
      <c r="M179" s="5"/>
      <c r="N179" s="6">
        <f t="shared" si="5"/>
        <v>12713</v>
      </c>
      <c r="O179" s="5"/>
      <c r="P179" s="5"/>
      <c r="Q179" s="5"/>
      <c r="R179" s="5"/>
    </row>
    <row r="180" spans="1:18">
      <c r="A180" s="3">
        <f t="shared" si="4"/>
        <v>173</v>
      </c>
      <c r="B180" s="4">
        <v>45132</v>
      </c>
      <c r="C180" s="3" t="s">
        <v>208</v>
      </c>
      <c r="D180" s="3" t="s">
        <v>219</v>
      </c>
      <c r="E180" s="3" t="s">
        <v>29</v>
      </c>
      <c r="F180" s="3" t="s">
        <v>30</v>
      </c>
      <c r="G180" s="3">
        <v>41</v>
      </c>
      <c r="H180" s="3"/>
      <c r="I180" s="5"/>
      <c r="J180" s="5"/>
      <c r="K180" s="5"/>
      <c r="L180" s="5"/>
      <c r="M180" s="5"/>
      <c r="N180" s="6">
        <f t="shared" si="5"/>
        <v>12754</v>
      </c>
      <c r="O180" s="5"/>
      <c r="P180" s="5"/>
      <c r="Q180" s="5"/>
      <c r="R180" s="5"/>
    </row>
    <row r="181" spans="1:18">
      <c r="A181" s="3">
        <f t="shared" si="4"/>
        <v>174</v>
      </c>
      <c r="B181" s="4">
        <v>45132</v>
      </c>
      <c r="C181" s="3" t="s">
        <v>220</v>
      </c>
      <c r="D181" s="3" t="s">
        <v>32</v>
      </c>
      <c r="E181" s="3" t="s">
        <v>29</v>
      </c>
      <c r="F181" s="3" t="s">
        <v>30</v>
      </c>
      <c r="G181" s="3">
        <v>11</v>
      </c>
      <c r="H181" s="3"/>
      <c r="I181" s="5"/>
      <c r="J181" s="5"/>
      <c r="K181" s="5"/>
      <c r="L181" s="5"/>
      <c r="M181" s="5"/>
      <c r="N181" s="6">
        <f t="shared" si="5"/>
        <v>12765</v>
      </c>
      <c r="O181" s="5"/>
      <c r="P181" s="5"/>
      <c r="Q181" s="5"/>
      <c r="R181" s="5"/>
    </row>
    <row r="182" spans="1:18">
      <c r="A182" s="3">
        <f t="shared" si="4"/>
        <v>175</v>
      </c>
      <c r="B182" s="4">
        <v>45132</v>
      </c>
      <c r="C182" s="3" t="s">
        <v>220</v>
      </c>
      <c r="D182" s="3" t="s">
        <v>32</v>
      </c>
      <c r="E182" s="3" t="s">
        <v>29</v>
      </c>
      <c r="F182" s="3" t="s">
        <v>30</v>
      </c>
      <c r="G182" s="3">
        <v>65</v>
      </c>
      <c r="H182" s="3"/>
      <c r="I182" s="5"/>
      <c r="J182" s="5"/>
      <c r="K182" s="5"/>
      <c r="L182" s="5"/>
      <c r="M182" s="5"/>
      <c r="N182" s="6">
        <f t="shared" si="5"/>
        <v>12830</v>
      </c>
      <c r="O182" s="5"/>
      <c r="P182" s="5"/>
      <c r="Q182" s="5"/>
      <c r="R182" s="5"/>
    </row>
    <row r="183" spans="1:18">
      <c r="A183" s="3">
        <f t="shared" si="4"/>
        <v>176</v>
      </c>
      <c r="B183" s="4">
        <v>45132</v>
      </c>
      <c r="C183" s="3" t="s">
        <v>32</v>
      </c>
      <c r="D183" s="3" t="s">
        <v>208</v>
      </c>
      <c r="E183" s="3" t="s">
        <v>29</v>
      </c>
      <c r="F183" s="3" t="s">
        <v>30</v>
      </c>
      <c r="G183" s="3">
        <v>35</v>
      </c>
      <c r="H183" s="3"/>
      <c r="I183" s="5"/>
      <c r="J183" s="5"/>
      <c r="K183" s="5"/>
      <c r="L183" s="5"/>
      <c r="M183" s="5"/>
      <c r="N183" s="6">
        <f t="shared" si="5"/>
        <v>12865</v>
      </c>
      <c r="O183" s="5"/>
      <c r="P183" s="5"/>
      <c r="Q183" s="5"/>
      <c r="R183" s="5"/>
    </row>
    <row r="184" spans="1:18">
      <c r="A184" s="3"/>
      <c r="B184" s="4"/>
      <c r="C184" s="3"/>
      <c r="D184" s="3"/>
      <c r="E184" s="3"/>
      <c r="F184" s="3"/>
      <c r="G184" s="3"/>
      <c r="H184" s="3"/>
      <c r="I184" s="5"/>
      <c r="J184" s="5"/>
      <c r="K184" s="5"/>
      <c r="L184" s="5"/>
      <c r="M184" s="5"/>
      <c r="N184" s="6"/>
      <c r="O184" s="5"/>
      <c r="P184" s="5"/>
      <c r="Q184" s="5"/>
      <c r="R184" s="5"/>
    </row>
    <row r="185" spans="1:18">
      <c r="A185" s="3"/>
      <c r="B185" s="4"/>
      <c r="C185" s="3"/>
      <c r="D185" s="3"/>
      <c r="E185" s="3"/>
      <c r="F185" s="3"/>
      <c r="G185" s="3"/>
      <c r="H185" s="3"/>
      <c r="I185" s="5"/>
      <c r="J185" s="5"/>
      <c r="K185" s="5"/>
      <c r="L185" s="5"/>
      <c r="M185" s="5"/>
      <c r="N185" s="6"/>
      <c r="O185" s="5"/>
      <c r="P185" s="5"/>
      <c r="Q185" s="5"/>
      <c r="R185" s="5"/>
    </row>
    <row r="186" spans="1:18">
      <c r="A186" s="3"/>
      <c r="B186" s="4"/>
      <c r="C186" s="3"/>
      <c r="D186" s="3"/>
      <c r="E186" s="3"/>
      <c r="F186" s="3"/>
      <c r="G186" s="3"/>
      <c r="H186" s="3"/>
      <c r="I186" s="5"/>
      <c r="J186" s="5"/>
      <c r="K186" s="5"/>
      <c r="L186" s="5"/>
      <c r="M186" s="5"/>
      <c r="N186" s="6"/>
      <c r="O186" s="5"/>
      <c r="P186" s="5"/>
      <c r="Q186" s="5"/>
      <c r="R186" s="5"/>
    </row>
    <row r="187" spans="1:18">
      <c r="A187" s="3"/>
      <c r="B187" s="4"/>
      <c r="C187" s="3"/>
      <c r="D187" s="3"/>
      <c r="E187" s="3"/>
      <c r="F187" s="3"/>
      <c r="G187" s="5"/>
      <c r="H187" s="5"/>
      <c r="I187" s="5"/>
      <c r="J187" s="5"/>
      <c r="K187" s="5"/>
      <c r="L187" s="5"/>
      <c r="M187" s="5"/>
      <c r="N187" s="6"/>
      <c r="O187" s="5"/>
      <c r="P187" s="5"/>
      <c r="Q187" s="5"/>
      <c r="R187" s="5"/>
    </row>
    <row r="188" spans="1:18">
      <c r="A188" s="3"/>
      <c r="B188" s="4"/>
      <c r="C188" s="3"/>
      <c r="D188" s="3"/>
      <c r="E188" s="3"/>
      <c r="F188" s="3"/>
      <c r="G188" s="5"/>
      <c r="H188" s="5"/>
      <c r="I188" s="5"/>
      <c r="J188" s="5"/>
      <c r="K188" s="5"/>
      <c r="L188" s="5"/>
      <c r="M188" s="5"/>
      <c r="N188" s="6"/>
      <c r="O188" s="5"/>
      <c r="P188" s="5"/>
      <c r="Q188" s="5"/>
      <c r="R188" s="5"/>
    </row>
    <row r="189" spans="1:18" ht="15.75">
      <c r="A189" s="5"/>
      <c r="B189" s="5"/>
      <c r="C189" s="5"/>
      <c r="D189" s="5"/>
      <c r="E189" s="5"/>
      <c r="F189" s="5"/>
      <c r="G189" s="3">
        <f>+SUM(G8:G188)</f>
        <v>9890</v>
      </c>
      <c r="H189" s="3">
        <f t="shared" ref="H189:M189" si="6">+SUM(H8:H188)</f>
        <v>1348</v>
      </c>
      <c r="I189" s="3">
        <f t="shared" si="6"/>
        <v>535</v>
      </c>
      <c r="J189" s="3">
        <f t="shared" si="6"/>
        <v>1092</v>
      </c>
      <c r="K189" s="3">
        <f t="shared" si="6"/>
        <v>0</v>
      </c>
      <c r="L189" s="3">
        <f t="shared" si="6"/>
        <v>0</v>
      </c>
      <c r="M189" s="3">
        <f t="shared" si="6"/>
        <v>0</v>
      </c>
      <c r="N189" s="9">
        <f>+SUM(G189+H189+I189+J189+K189+L189+M189)</f>
        <v>12865</v>
      </c>
      <c r="O189" s="5"/>
      <c r="P189" s="5"/>
      <c r="Q189" s="5"/>
      <c r="R189" s="5"/>
    </row>
    <row r="190" spans="1:18" ht="18.75">
      <c r="A190" s="5"/>
      <c r="B190" s="5"/>
      <c r="C190" s="5"/>
      <c r="D190" s="5"/>
      <c r="E190" s="5"/>
      <c r="F190" s="5"/>
      <c r="G190" s="10">
        <v>14448</v>
      </c>
      <c r="H190" s="10">
        <v>2831</v>
      </c>
      <c r="I190" s="10">
        <v>1614</v>
      </c>
      <c r="J190" s="10">
        <v>2095</v>
      </c>
      <c r="K190" s="10">
        <v>751</v>
      </c>
      <c r="L190" s="10">
        <v>1022</v>
      </c>
      <c r="M190" s="10">
        <v>287</v>
      </c>
      <c r="N190" s="9">
        <f>+SUM(G190+H190+I190+J190+K190+L190+M190)</f>
        <v>23048</v>
      </c>
      <c r="O190" s="5"/>
      <c r="P190" s="5"/>
      <c r="Q190" s="5"/>
      <c r="R190" s="5"/>
    </row>
    <row r="193" spans="2:16" ht="15.75">
      <c r="B193" s="15" t="s">
        <v>0</v>
      </c>
      <c r="C193" s="15"/>
      <c r="D193" s="16" t="s">
        <v>1</v>
      </c>
      <c r="E193" s="17"/>
      <c r="F193" s="17"/>
      <c r="G193" s="18"/>
    </row>
    <row r="194" spans="2:16" ht="15.75">
      <c r="B194" s="15" t="s">
        <v>2</v>
      </c>
      <c r="C194" s="15"/>
      <c r="D194" s="19" t="s">
        <v>416</v>
      </c>
      <c r="E194" s="20"/>
      <c r="F194" s="20"/>
      <c r="G194" s="21"/>
    </row>
    <row r="195" spans="2:16" ht="31.5">
      <c r="B195" s="22" t="s">
        <v>417</v>
      </c>
      <c r="C195" s="22"/>
      <c r="D195" s="23" t="s">
        <v>418</v>
      </c>
      <c r="E195" s="23"/>
      <c r="F195" s="23"/>
      <c r="G195" s="23"/>
    </row>
    <row r="196" spans="2:16" ht="18.75">
      <c r="B196" s="24" t="s">
        <v>419</v>
      </c>
      <c r="C196" s="25"/>
      <c r="D196" s="25"/>
      <c r="E196" s="25"/>
      <c r="F196" s="25"/>
      <c r="G196" s="26"/>
    </row>
    <row r="197" spans="2:16" ht="60">
      <c r="B197" s="27" t="s">
        <v>8</v>
      </c>
      <c r="C197" s="27" t="s">
        <v>9</v>
      </c>
      <c r="D197" s="27" t="s">
        <v>420</v>
      </c>
      <c r="E197" s="28" t="s">
        <v>421</v>
      </c>
      <c r="F197" s="28" t="s">
        <v>422</v>
      </c>
      <c r="G197" s="27" t="s">
        <v>423</v>
      </c>
      <c r="K197" s="6" t="s">
        <v>429</v>
      </c>
      <c r="L197" s="6" t="s">
        <v>430</v>
      </c>
      <c r="M197" s="6" t="s">
        <v>420</v>
      </c>
      <c r="N197" s="6" t="s">
        <v>421</v>
      </c>
      <c r="O197" s="6" t="s">
        <v>422</v>
      </c>
      <c r="P197" t="s">
        <v>431</v>
      </c>
    </row>
    <row r="198" spans="2:16">
      <c r="B198" s="29">
        <v>1</v>
      </c>
      <c r="C198" s="7">
        <v>45043</v>
      </c>
      <c r="D198" s="6">
        <v>1950</v>
      </c>
      <c r="E198" s="6"/>
      <c r="F198" s="6"/>
      <c r="G198" s="6">
        <v>2239</v>
      </c>
      <c r="K198" s="3">
        <v>63</v>
      </c>
      <c r="L198" s="3">
        <v>14448</v>
      </c>
      <c r="M198" s="3">
        <v>10500</v>
      </c>
      <c r="N198" s="3">
        <v>9890</v>
      </c>
      <c r="O198" s="3">
        <v>610</v>
      </c>
    </row>
    <row r="199" spans="2:16">
      <c r="B199" s="30">
        <f>+B198+1</f>
        <v>2</v>
      </c>
      <c r="C199" s="31">
        <v>45066</v>
      </c>
      <c r="D199" s="30">
        <v>2450</v>
      </c>
      <c r="E199" s="30"/>
      <c r="F199" s="30"/>
      <c r="G199" s="29">
        <v>503</v>
      </c>
      <c r="K199" s="3">
        <v>75</v>
      </c>
      <c r="L199" s="3">
        <v>2831</v>
      </c>
      <c r="M199" s="3">
        <v>2000</v>
      </c>
      <c r="N199" s="3">
        <v>1348</v>
      </c>
      <c r="O199" s="3">
        <v>652</v>
      </c>
    </row>
    <row r="200" spans="2:16">
      <c r="B200" s="29">
        <f>1+B199</f>
        <v>3</v>
      </c>
      <c r="C200" s="4">
        <v>45075</v>
      </c>
      <c r="D200" s="3">
        <v>400</v>
      </c>
      <c r="E200" s="3"/>
      <c r="F200" s="3"/>
      <c r="G200" s="3">
        <v>4341</v>
      </c>
      <c r="K200" s="3">
        <v>90</v>
      </c>
      <c r="L200" s="3">
        <v>1614</v>
      </c>
      <c r="M200" s="3">
        <v>1000</v>
      </c>
      <c r="N200" s="3">
        <v>535</v>
      </c>
      <c r="O200" s="3">
        <v>465</v>
      </c>
    </row>
    <row r="201" spans="2:16">
      <c r="B201" s="29">
        <f>1+B200</f>
        <v>4</v>
      </c>
      <c r="C201" s="4">
        <v>45081</v>
      </c>
      <c r="D201" s="3">
        <v>2700</v>
      </c>
      <c r="E201" s="3"/>
      <c r="F201" s="3"/>
      <c r="G201" s="3">
        <v>20452</v>
      </c>
      <c r="K201" s="3">
        <v>110</v>
      </c>
      <c r="L201" s="3">
        <v>2095</v>
      </c>
      <c r="M201" s="3">
        <v>1875</v>
      </c>
      <c r="N201" s="3">
        <v>1092</v>
      </c>
      <c r="O201" s="3">
        <v>783</v>
      </c>
    </row>
    <row r="202" spans="2:16">
      <c r="B202" s="29">
        <f>1+B201</f>
        <v>5</v>
      </c>
      <c r="C202" s="32">
        <v>45094</v>
      </c>
      <c r="D202" s="29">
        <v>3000</v>
      </c>
      <c r="E202" s="29"/>
      <c r="F202" s="29"/>
      <c r="G202" s="29">
        <v>4342</v>
      </c>
      <c r="K202" s="3">
        <v>125</v>
      </c>
      <c r="L202" s="3">
        <v>751</v>
      </c>
      <c r="M202" s="3"/>
      <c r="N202" s="3"/>
      <c r="O202" s="3">
        <v>0</v>
      </c>
    </row>
    <row r="203" spans="2:16">
      <c r="B203" s="29"/>
      <c r="C203" s="32"/>
      <c r="D203" s="29"/>
      <c r="E203" s="29"/>
      <c r="F203" s="29"/>
      <c r="G203" s="29"/>
      <c r="K203" s="3">
        <v>140</v>
      </c>
      <c r="L203" s="3">
        <v>1022</v>
      </c>
      <c r="M203" s="3"/>
      <c r="N203" s="3"/>
      <c r="O203" s="3">
        <v>0</v>
      </c>
    </row>
    <row r="204" spans="2:16">
      <c r="B204" s="29"/>
      <c r="C204" s="32"/>
      <c r="D204" s="29"/>
      <c r="E204" s="29"/>
      <c r="F204" s="29"/>
      <c r="G204" s="33"/>
      <c r="K204" s="3">
        <v>160</v>
      </c>
      <c r="L204" s="3">
        <v>287</v>
      </c>
      <c r="M204" s="3"/>
      <c r="N204" s="3"/>
      <c r="O204" s="3">
        <v>0</v>
      </c>
    </row>
    <row r="205" spans="2:16">
      <c r="B205" s="29"/>
      <c r="C205" s="32"/>
      <c r="D205" s="29"/>
      <c r="E205" s="29"/>
      <c r="F205" s="29"/>
      <c r="G205" s="33"/>
      <c r="K205" s="3"/>
      <c r="L205" s="3"/>
      <c r="M205" s="3"/>
      <c r="N205" s="3"/>
      <c r="O205" s="3"/>
    </row>
    <row r="206" spans="2:16">
      <c r="B206" s="29"/>
      <c r="C206" s="32"/>
      <c r="D206" s="29"/>
      <c r="E206" s="29"/>
      <c r="F206" s="29"/>
      <c r="G206" s="33"/>
    </row>
    <row r="207" spans="2:16">
      <c r="B207" s="29"/>
      <c r="C207" s="32"/>
      <c r="D207" s="29"/>
      <c r="E207" s="29"/>
      <c r="F207" s="29"/>
      <c r="G207" s="33"/>
    </row>
    <row r="208" spans="2:16">
      <c r="B208" s="29"/>
      <c r="C208" s="32" t="s">
        <v>424</v>
      </c>
      <c r="D208" s="29">
        <f>SUM(D198:D207)</f>
        <v>10500</v>
      </c>
      <c r="E208" s="29"/>
      <c r="F208" s="29"/>
      <c r="G208" s="33"/>
    </row>
    <row r="209" spans="2:7" ht="18.75">
      <c r="B209" s="24" t="s">
        <v>425</v>
      </c>
      <c r="C209" s="25"/>
      <c r="D209" s="25"/>
      <c r="E209" s="25"/>
      <c r="F209" s="25"/>
      <c r="G209" s="26"/>
    </row>
    <row r="210" spans="2:7" ht="60">
      <c r="B210" s="27" t="s">
        <v>8</v>
      </c>
      <c r="C210" s="27" t="s">
        <v>9</v>
      </c>
      <c r="D210" s="27" t="s">
        <v>420</v>
      </c>
      <c r="E210" s="28" t="s">
        <v>421</v>
      </c>
      <c r="F210" s="28" t="s">
        <v>422</v>
      </c>
      <c r="G210" s="27" t="s">
        <v>19</v>
      </c>
    </row>
    <row r="211" spans="2:7">
      <c r="B211" s="29">
        <v>1</v>
      </c>
      <c r="C211" s="7">
        <v>45053</v>
      </c>
      <c r="D211" s="6">
        <v>800</v>
      </c>
      <c r="E211" s="6"/>
      <c r="F211" s="6"/>
      <c r="G211" s="3">
        <v>4339</v>
      </c>
    </row>
    <row r="212" spans="2:7">
      <c r="B212" s="30">
        <f>+B211+1</f>
        <v>2</v>
      </c>
      <c r="C212" s="31">
        <v>45066</v>
      </c>
      <c r="D212" s="30">
        <v>1200</v>
      </c>
      <c r="E212" s="30"/>
      <c r="F212" s="30"/>
      <c r="G212" s="29">
        <v>503</v>
      </c>
    </row>
    <row r="213" spans="2:7">
      <c r="B213" s="29">
        <v>3</v>
      </c>
      <c r="C213" s="5"/>
      <c r="D213" s="5"/>
      <c r="E213" s="5"/>
      <c r="F213" s="5"/>
      <c r="G213" s="5"/>
    </row>
    <row r="214" spans="2:7">
      <c r="B214" s="29">
        <v>3</v>
      </c>
      <c r="C214" s="32"/>
      <c r="D214" s="29"/>
      <c r="E214" s="29"/>
      <c r="F214" s="29"/>
      <c r="G214" s="29"/>
    </row>
    <row r="215" spans="2:7">
      <c r="B215" s="29"/>
      <c r="C215" s="32"/>
      <c r="D215" s="29"/>
      <c r="E215" s="29"/>
      <c r="F215" s="29"/>
      <c r="G215" s="29"/>
    </row>
    <row r="216" spans="2:7">
      <c r="B216" s="29"/>
      <c r="C216" s="32"/>
      <c r="D216" s="29"/>
      <c r="E216" s="29"/>
      <c r="F216" s="29"/>
      <c r="G216" s="29"/>
    </row>
    <row r="217" spans="2:7">
      <c r="B217" s="29"/>
      <c r="C217" s="32"/>
      <c r="D217" s="29"/>
      <c r="E217" s="29"/>
      <c r="F217" s="29"/>
      <c r="G217" s="29"/>
    </row>
    <row r="218" spans="2:7">
      <c r="B218" s="29"/>
      <c r="C218" s="32"/>
      <c r="D218" s="29"/>
      <c r="E218" s="29"/>
      <c r="F218" s="29"/>
      <c r="G218" s="29"/>
    </row>
    <row r="219" spans="2:7">
      <c r="B219" s="29"/>
      <c r="C219" s="32"/>
      <c r="D219" s="29"/>
      <c r="E219" s="29"/>
      <c r="F219" s="29"/>
      <c r="G219" s="29"/>
    </row>
    <row r="220" spans="2:7">
      <c r="B220" s="29"/>
      <c r="C220" s="32"/>
      <c r="D220" s="29"/>
      <c r="E220" s="29"/>
      <c r="F220" s="29"/>
      <c r="G220" s="29"/>
    </row>
    <row r="221" spans="2:7">
      <c r="B221" s="29"/>
      <c r="C221" s="32"/>
      <c r="D221" s="29"/>
      <c r="E221" s="29"/>
      <c r="F221" s="29"/>
      <c r="G221" s="33"/>
    </row>
    <row r="222" spans="2:7">
      <c r="B222" s="29"/>
      <c r="C222" s="32" t="s">
        <v>424</v>
      </c>
      <c r="D222" s="29">
        <f>SUM(D211:D221)</f>
        <v>2000</v>
      </c>
      <c r="E222" s="29"/>
      <c r="F222" s="29"/>
      <c r="G222" s="33"/>
    </row>
    <row r="223" spans="2:7" ht="18.75">
      <c r="B223" s="24" t="s">
        <v>426</v>
      </c>
      <c r="C223" s="25"/>
      <c r="D223" s="25"/>
      <c r="E223" s="25"/>
      <c r="F223" s="25"/>
      <c r="G223" s="26"/>
    </row>
    <row r="224" spans="2:7" ht="60">
      <c r="B224" s="27" t="s">
        <v>8</v>
      </c>
      <c r="C224" s="27" t="s">
        <v>9</v>
      </c>
      <c r="D224" s="27" t="s">
        <v>420</v>
      </c>
      <c r="E224" s="28" t="s">
        <v>421</v>
      </c>
      <c r="F224" s="28" t="s">
        <v>422</v>
      </c>
      <c r="G224" s="27" t="s">
        <v>19</v>
      </c>
    </row>
    <row r="225" spans="2:7">
      <c r="B225" s="30">
        <v>1</v>
      </c>
      <c r="C225" s="7">
        <v>45043</v>
      </c>
      <c r="D225" s="6">
        <v>400</v>
      </c>
      <c r="E225" s="6"/>
      <c r="F225" s="6"/>
      <c r="G225" s="3">
        <v>2239</v>
      </c>
    </row>
    <row r="226" spans="2:7">
      <c r="B226" s="30">
        <f>+B225+1</f>
        <v>2</v>
      </c>
      <c r="C226" s="31">
        <v>45094</v>
      </c>
      <c r="D226" s="30">
        <v>600</v>
      </c>
      <c r="E226" s="30"/>
      <c r="F226" s="30"/>
      <c r="G226" s="29">
        <v>4342</v>
      </c>
    </row>
    <row r="227" spans="2:7">
      <c r="B227" s="29"/>
      <c r="C227" s="32"/>
      <c r="D227" s="29"/>
      <c r="E227" s="29"/>
      <c r="F227" s="29"/>
      <c r="G227" s="29"/>
    </row>
    <row r="228" spans="2:7">
      <c r="B228" s="29"/>
      <c r="C228" s="32"/>
      <c r="D228" s="29"/>
      <c r="E228" s="29"/>
      <c r="F228" s="29"/>
      <c r="G228" s="29"/>
    </row>
    <row r="229" spans="2:7">
      <c r="B229" s="29"/>
      <c r="C229" s="32"/>
      <c r="D229" s="29"/>
      <c r="E229" s="29"/>
      <c r="F229" s="29"/>
      <c r="G229" s="29"/>
    </row>
    <row r="230" spans="2:7">
      <c r="B230" s="30"/>
      <c r="C230" s="31"/>
      <c r="D230" s="30"/>
      <c r="E230" s="30"/>
      <c r="F230" s="30"/>
      <c r="G230" s="29"/>
    </row>
    <row r="231" spans="2:7">
      <c r="B231" s="30"/>
      <c r="C231" s="31"/>
      <c r="D231" s="34"/>
      <c r="E231" s="30"/>
      <c r="F231" s="30"/>
      <c r="G231" s="29"/>
    </row>
    <row r="232" spans="2:7">
      <c r="B232" s="30"/>
      <c r="C232" s="31"/>
      <c r="D232" s="34"/>
      <c r="E232" s="30"/>
      <c r="F232" s="30"/>
      <c r="G232" s="29"/>
    </row>
    <row r="233" spans="2:7">
      <c r="B233" s="30"/>
      <c r="C233" s="31"/>
      <c r="D233" s="34"/>
      <c r="E233" s="30"/>
      <c r="F233" s="30"/>
      <c r="G233" s="33"/>
    </row>
    <row r="234" spans="2:7">
      <c r="B234" s="30"/>
      <c r="C234" s="31"/>
      <c r="D234" s="34"/>
      <c r="E234" s="30"/>
      <c r="F234" s="30"/>
      <c r="G234" s="33"/>
    </row>
    <row r="235" spans="2:7">
      <c r="B235" s="30"/>
      <c r="C235" s="32" t="s">
        <v>424</v>
      </c>
      <c r="D235" s="29">
        <f>SUM(D225:D234)</f>
        <v>1000</v>
      </c>
      <c r="E235" s="30"/>
      <c r="F235" s="30"/>
      <c r="G235" s="33"/>
    </row>
    <row r="236" spans="2:7" ht="18.75">
      <c r="B236" s="24" t="s">
        <v>427</v>
      </c>
      <c r="C236" s="25"/>
      <c r="D236" s="25"/>
      <c r="E236" s="25"/>
      <c r="F236" s="25"/>
      <c r="G236" s="26"/>
    </row>
    <row r="237" spans="2:7" ht="60">
      <c r="B237" s="27" t="s">
        <v>8</v>
      </c>
      <c r="C237" s="27" t="s">
        <v>9</v>
      </c>
      <c r="D237" s="27" t="s">
        <v>420</v>
      </c>
      <c r="E237" s="28" t="s">
        <v>421</v>
      </c>
      <c r="F237" s="28" t="s">
        <v>422</v>
      </c>
      <c r="G237" s="27" t="s">
        <v>19</v>
      </c>
    </row>
    <row r="238" spans="2:7">
      <c r="B238" s="29"/>
      <c r="C238" s="7"/>
      <c r="D238" s="6"/>
      <c r="E238" s="6"/>
      <c r="F238" s="6"/>
      <c r="G238" s="3"/>
    </row>
    <row r="239" spans="2:7">
      <c r="B239" s="29">
        <v>2</v>
      </c>
      <c r="C239" s="4">
        <v>45106</v>
      </c>
      <c r="D239" s="3">
        <v>875</v>
      </c>
      <c r="E239" s="3"/>
      <c r="F239" s="3"/>
      <c r="G239" s="3">
        <v>4341</v>
      </c>
    </row>
    <row r="240" spans="2:7">
      <c r="B240" s="29">
        <v>3</v>
      </c>
      <c r="C240" s="32">
        <v>45117</v>
      </c>
      <c r="D240" s="29">
        <v>1000</v>
      </c>
      <c r="E240" s="29"/>
      <c r="F240" s="29"/>
      <c r="G240" s="29">
        <v>20460</v>
      </c>
    </row>
    <row r="241" spans="2:7">
      <c r="B241" s="29">
        <v>4</v>
      </c>
      <c r="C241" s="35"/>
      <c r="D241" s="29"/>
      <c r="E241" s="29"/>
      <c r="F241" s="29"/>
      <c r="G241" s="29"/>
    </row>
    <row r="242" spans="2:7">
      <c r="B242" s="29">
        <v>5</v>
      </c>
      <c r="C242" s="32"/>
      <c r="D242" s="29"/>
      <c r="E242" s="29"/>
      <c r="F242" s="29"/>
      <c r="G242" s="29"/>
    </row>
    <row r="243" spans="2:7">
      <c r="B243" s="29">
        <v>6</v>
      </c>
      <c r="C243" s="32"/>
      <c r="D243" s="29"/>
      <c r="E243" s="29"/>
      <c r="F243" s="29"/>
      <c r="G243" s="29"/>
    </row>
    <row r="244" spans="2:7">
      <c r="B244" s="29">
        <v>7</v>
      </c>
      <c r="C244" s="32"/>
      <c r="D244" s="29"/>
      <c r="E244" s="29"/>
      <c r="F244" s="29"/>
      <c r="G244" s="29"/>
    </row>
    <row r="245" spans="2:7">
      <c r="B245" s="29">
        <f>+B244+1</f>
        <v>8</v>
      </c>
      <c r="C245" s="32"/>
      <c r="D245" s="29"/>
      <c r="E245" s="29"/>
      <c r="F245" s="29"/>
      <c r="G245" s="33"/>
    </row>
    <row r="246" spans="2:7">
      <c r="B246" s="29"/>
      <c r="C246" s="32"/>
      <c r="D246" s="29"/>
      <c r="E246" s="29"/>
      <c r="F246" s="29"/>
      <c r="G246" s="33"/>
    </row>
    <row r="247" spans="2:7">
      <c r="B247" s="29"/>
      <c r="C247" s="32" t="s">
        <v>424</v>
      </c>
      <c r="D247" s="29">
        <f>SUM(D237:D246)</f>
        <v>1875</v>
      </c>
      <c r="E247" s="29"/>
      <c r="F247" s="29"/>
      <c r="G247" s="33"/>
    </row>
    <row r="248" spans="2:7">
      <c r="B248" s="36"/>
      <c r="C248" s="37"/>
      <c r="D248" s="38"/>
      <c r="E248" s="38"/>
      <c r="F248" s="38"/>
      <c r="G248" s="33"/>
    </row>
    <row r="249" spans="2:7" ht="18.75">
      <c r="B249" s="24" t="s">
        <v>428</v>
      </c>
      <c r="C249" s="25"/>
      <c r="D249" s="25"/>
      <c r="E249" s="25"/>
      <c r="F249" s="25"/>
      <c r="G249" s="26"/>
    </row>
    <row r="250" spans="2:7" ht="60">
      <c r="B250" s="27" t="s">
        <v>8</v>
      </c>
      <c r="C250" s="27" t="s">
        <v>9</v>
      </c>
      <c r="D250" s="27" t="s">
        <v>420</v>
      </c>
      <c r="E250" s="28" t="s">
        <v>421</v>
      </c>
      <c r="F250" s="28" t="s">
        <v>422</v>
      </c>
      <c r="G250" s="27" t="s">
        <v>19</v>
      </c>
    </row>
    <row r="251" spans="2:7">
      <c r="B251" s="29">
        <v>1</v>
      </c>
      <c r="C251" s="32"/>
      <c r="D251" s="29"/>
      <c r="E251" s="29"/>
      <c r="F251" s="29"/>
      <c r="G251" s="29"/>
    </row>
    <row r="252" spans="2:7">
      <c r="B252" s="29"/>
      <c r="C252" s="32"/>
      <c r="D252" s="29"/>
      <c r="E252" s="29"/>
      <c r="F252" s="29"/>
      <c r="G252" s="29"/>
    </row>
    <row r="253" spans="2:7">
      <c r="B253" s="29"/>
      <c r="C253" s="32"/>
      <c r="D253" s="29"/>
      <c r="E253" s="29"/>
      <c r="F253" s="29"/>
      <c r="G253" s="29"/>
    </row>
    <row r="254" spans="2:7">
      <c r="B254" s="29"/>
      <c r="C254" s="32"/>
      <c r="D254" s="29"/>
      <c r="E254" s="29"/>
      <c r="F254" s="29"/>
      <c r="G254" s="29"/>
    </row>
    <row r="255" spans="2:7">
      <c r="B255" s="29"/>
      <c r="C255" s="32"/>
      <c r="D255" s="29"/>
      <c r="E255" s="29"/>
      <c r="F255" s="29"/>
      <c r="G255" s="29"/>
    </row>
    <row r="256" spans="2:7">
      <c r="B256" s="29"/>
      <c r="C256" s="32"/>
      <c r="D256" s="29"/>
      <c r="E256" s="29"/>
      <c r="F256" s="29"/>
      <c r="G256" s="29"/>
    </row>
    <row r="257" spans="2:7">
      <c r="B257" s="29"/>
      <c r="C257" s="32"/>
      <c r="D257" s="29"/>
      <c r="E257" s="29"/>
      <c r="F257" s="29"/>
      <c r="G257" s="29"/>
    </row>
    <row r="258" spans="2:7">
      <c r="B258" s="29"/>
      <c r="C258" s="32" t="s">
        <v>424</v>
      </c>
      <c r="D258" s="29">
        <f>+SUM(D251:D257)</f>
        <v>0</v>
      </c>
      <c r="E258" s="29"/>
      <c r="F258" s="29"/>
      <c r="G258" s="29"/>
    </row>
  </sheetData>
  <mergeCells count="22">
    <mergeCell ref="O6:O7"/>
    <mergeCell ref="P6:P7"/>
    <mergeCell ref="Q6:Q7"/>
    <mergeCell ref="R6:R7"/>
    <mergeCell ref="A5:B5"/>
    <mergeCell ref="C5:R5"/>
    <mergeCell ref="A6:A7"/>
    <mergeCell ref="B6:B7"/>
    <mergeCell ref="C6:C7"/>
    <mergeCell ref="D6:D7"/>
    <mergeCell ref="E6:E7"/>
    <mergeCell ref="F6:F7"/>
    <mergeCell ref="G6:M6"/>
    <mergeCell ref="N6:N7"/>
    <mergeCell ref="A1:B1"/>
    <mergeCell ref="C1:D1"/>
    <mergeCell ref="E1:R4"/>
    <mergeCell ref="A2:B2"/>
    <mergeCell ref="C2:D2"/>
    <mergeCell ref="A3:B3"/>
    <mergeCell ref="C3:D3"/>
    <mergeCell ref="C4:D4"/>
  </mergeCells>
  <pageMargins left="0.7" right="0.7" top="0.75" bottom="0.75" header="0.3" footer="0.3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GEHRAULI</vt:lpstr>
      <vt:lpstr>attarsand pr</vt:lpstr>
      <vt:lpstr>attarasand khayathi </vt:lpstr>
      <vt:lpstr>heera pillar build con</vt:lpstr>
      <vt:lpstr>PURBHIKA AND RAIGARH</vt:lpstr>
      <vt:lpstr>MANGRAURA</vt:lpstr>
      <vt:lpstr>MALAAK</vt:lpstr>
      <vt:lpstr>LAULI POKHATAKHAM</vt:lpstr>
      <vt:lpstr>barasarai</vt:lpstr>
      <vt:lpstr>Sheet1</vt:lpstr>
      <vt:lpstr>'attarsand pr'!Print_Area</vt:lpstr>
      <vt:lpstr>barasarai!Print_Area</vt:lpstr>
      <vt:lpstr>GEHRAULI!Print_Area</vt:lpstr>
      <vt:lpstr>'heera pillar build con'!Print_Area</vt:lpstr>
      <vt:lpstr>'LAULI POKHATAKHAM'!Print_Area</vt:lpstr>
      <vt:lpstr>MALAAK!Print_Area</vt:lpstr>
      <vt:lpstr>'PURBHIKA AND RAIGARH'!Print_Area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2023-08-28T07:35:21Z</dcterms:modified>
</cp:coreProperties>
</file>